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PL" sheetId="388" r:id="rId13"/>
    <sheet name="LRp PL Detail" sheetId="390" r:id="rId14"/>
    <sheet name="Materiál Žádanky" sheetId="402" r:id="rId15"/>
    <sheet name="MŽ Detail" sheetId="403" r:id="rId16"/>
    <sheet name="ON Výkaz" sheetId="369" r:id="rId17"/>
    <sheet name="ON Hodiny" sheetId="368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1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B26" i="368"/>
  <c r="AA26" i="368"/>
  <c r="AI26" i="368" s="1"/>
  <c r="AA25" i="368"/>
  <c r="AI25" i="368" s="1"/>
  <c r="AE25" i="368" s="1"/>
  <c r="AA24" i="368"/>
  <c r="AI24" i="368" s="1"/>
  <c r="AE24" i="368" s="1"/>
  <c r="AI23" i="368"/>
  <c r="AE23" i="368" s="1"/>
  <c r="AA23" i="368"/>
  <c r="AI22" i="368"/>
  <c r="AE22" i="368"/>
  <c r="AA22" i="368"/>
  <c r="AI21" i="368"/>
  <c r="AC21" i="368"/>
  <c r="AB21" i="368"/>
  <c r="AA21" i="368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E7" i="368" s="1"/>
  <c r="AA6" i="368"/>
  <c r="AI6" i="368" s="1"/>
  <c r="AE6" i="368" s="1"/>
  <c r="AI5" i="368"/>
  <c r="AE5" i="368" s="1"/>
  <c r="AA5" i="368"/>
  <c r="AA4" i="368"/>
  <c r="AI4" i="368" s="1"/>
  <c r="F36" i="369"/>
  <c r="H36" i="369" s="1"/>
  <c r="J35" i="369"/>
  <c r="H35" i="369"/>
  <c r="J34" i="369"/>
  <c r="H34" i="369"/>
  <c r="I19" i="369"/>
  <c r="G19" i="369"/>
  <c r="I11" i="369"/>
  <c r="G11" i="369"/>
  <c r="I10" i="369"/>
  <c r="G10" i="369"/>
  <c r="I9" i="369"/>
  <c r="J9" i="369" s="1"/>
  <c r="G9" i="369"/>
  <c r="H9" i="369" s="1"/>
  <c r="AE26" i="368" l="1"/>
  <c r="AF26" i="368" s="1"/>
  <c r="AJ26" i="368"/>
  <c r="AK21" i="368"/>
  <c r="AJ21" i="368"/>
  <c r="AE21" i="368"/>
  <c r="AJ4" i="368"/>
  <c r="AK4" i="368"/>
  <c r="AE4" i="368"/>
  <c r="AB4" i="368"/>
  <c r="AI9" i="368"/>
  <c r="AC4" i="368"/>
  <c r="AG21" i="368" l="1"/>
  <c r="AF21" i="368"/>
  <c r="AF4" i="368"/>
  <c r="AJ9" i="368"/>
  <c r="AE9" i="368"/>
  <c r="AF9" i="368" s="1"/>
  <c r="AG4" i="368" l="1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1" i="414"/>
  <c r="E20" i="414"/>
  <c r="E16" i="414"/>
  <c r="E14" i="414"/>
  <c r="E7" i="414"/>
  <c r="E11" i="414"/>
  <c r="E8" i="414"/>
  <c r="C4" i="414"/>
  <c r="D4" i="414"/>
  <c r="E4" i="414" l="1"/>
  <c r="A16" i="383"/>
  <c r="A18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2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M3" i="387"/>
  <c r="H3" i="387" s="1"/>
  <c r="L3" i="387"/>
  <c r="J3" i="387"/>
  <c r="I3" i="387"/>
  <c r="G3" i="387"/>
  <c r="F3" i="387"/>
  <c r="N3" i="220"/>
  <c r="L3" i="220" s="1"/>
  <c r="H3" i="390" l="1"/>
  <c r="K3" i="387"/>
  <c r="K3" i="390"/>
  <c r="G5" i="339"/>
  <c r="G6" i="339"/>
  <c r="G7" i="339"/>
  <c r="G8" i="339"/>
  <c r="G9" i="339"/>
  <c r="A11" i="383"/>
  <c r="A4" i="383"/>
  <c r="A28" i="383"/>
  <c r="A27" i="383"/>
  <c r="A26" i="383"/>
  <c r="A25" i="383"/>
  <c r="A22" i="383"/>
  <c r="A21" i="383"/>
  <c r="A20" i="383"/>
  <c r="A19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<sst xmlns="http://schemas.openxmlformats.org/spreadsheetml/2006/main" count="22418" uniqueCount="3331">
  <si>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</si>
  <si>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</si>
  <si>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</si>
  <si>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</si>
  <si>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</si>
  <si>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</si>
  <si>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</si>
  <si>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</si>
  <si>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</si>
  <si>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</si>
  <si>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</si>
  <si>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</si>
  <si>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</si>
  <si>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</si>
  <si>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</si>
  <si>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</si>
  <si>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</si>
  <si>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</si>
  <si>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</si>
  <si>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</si>
  <si>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</si>
  <si>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</si>
  <si>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</si>
  <si>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</si>
  <si>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</si>
  <si>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</si>
  <si>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</si>
  <si>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</si>
  <si>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</si>
  <si>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</si>
  <si>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</si>
  <si>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</si>
  <si>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</si>
  <si>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</si>
  <si>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</si>
  <si>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</si>
  <si>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</si>
  <si>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</si>
  <si>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</si>
  <si>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</si>
  <si>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</si>
  <si>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</si>
  <si>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</si>
  <si>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</si>
  <si>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</si>
  <si>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</si>
  <si>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</si>
  <si>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</si>
  <si>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</si>
  <si>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</si>
  <si>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</si>
  <si>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</si>
  <si>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</si>
  <si>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</si>
  <si>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</si>
  <si>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</si>
  <si>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</si>
  <si>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</si>
  <si>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</si>
  <si>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</si>
  <si>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</si>
  <si>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</si>
  <si>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</si>
  <si>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</si>
  <si>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</si>
  <si>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</si>
  <si>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</si>
  <si>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</si>
  <si>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</si>
  <si>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</si>
  <si>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</si>
  <si>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</si>
  <si>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</si>
  <si>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</si>
  <si>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</si>
  <si>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</si>
  <si>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</si>
  <si>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</si>
  <si>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</si>
  <si>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</si>
  <si>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</si>
  <si>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</si>
  <si>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</si>
  <si>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</si>
  <si>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</si>
  <si>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</si>
  <si>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</si>
  <si>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</si>
  <si>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</si>
  <si>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</si>
  <si>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</si>
  <si>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</si>
  <si>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</si>
  <si>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</si>
  <si>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</si>
  <si>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</si>
  <si>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</si>
  <si>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</si>
  <si>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</si>
  <si>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</si>
  <si>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</si>
  <si>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</si>
  <si>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</si>
  <si>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</si>
  <si>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</si>
  <si>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</si>
  <si>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</si>
  <si>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</si>
  <si>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</si>
  <si>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</si>
  <si>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</si>
  <si>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</si>
  <si>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</si>
  <si>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</si>
  <si>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</si>
  <si>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</si>
  <si>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</si>
  <si>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</si>
  <si>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</si>
  <si>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</si>
  <si>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</si>
  <si>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</si>
  <si>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</si>
  <si>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</si>
  <si>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</si>
  <si>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</si>
  <si>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</si>
  <si>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</si>
  <si>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</si>
  <si>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</si>
  <si>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</si>
  <si>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</si>
  <si>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</si>
  <si>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</si>
  <si>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</si>
  <si>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</si>
  <si>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</si>
  <si>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</si>
  <si>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</si>
  <si>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</si>
  <si>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</si>
  <si>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</si>
  <si>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</si>
  <si>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</si>
  <si>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</si>
  <si>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</si>
  <si>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</si>
  <si>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</si>
  <si>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</si>
  <si>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</si>
  <si>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</si>
  <si>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</si>
  <si>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</si>
  <si>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</si>
  <si>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</si>
  <si>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</si>
  <si>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</si>
  <si>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</si>
  <si>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</si>
  <si>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</si>
  <si>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</si>
  <si>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</si>
  <si>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</si>
  <si>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</si>
  <si>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</si>
  <si>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</si>
  <si>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</si>
  <si>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</si>
  <si>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</si>
  <si>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</si>
  <si>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</si>
  <si>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</si>
  <si>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</si>
  <si>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</si>
  <si>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</si>
  <si>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</si>
  <si>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</si>
  <si>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</si>
  <si>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</si>
  <si>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</si>
  <si>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</si>
  <si>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</si>
  <si>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</si>
  <si>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</si>
  <si>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</si>
  <si>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</si>
  <si>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</si>
  <si>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ON Výkaz</t>
  </si>
  <si>
    <t>ON Hodiny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</si>
  <si>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</si>
  <si>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</si>
  <si>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</si>
  <si>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</si>
  <si>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</si>
  <si>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</si>
  <si>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</si>
  <si>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</si>
  <si>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</si>
  <si>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</si>
  <si>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</si>
  <si>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</si>
  <si>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</si>
  <si>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</si>
  <si>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</si>
  <si>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</si>
  <si>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</si>
  <si>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</si>
  <si>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</si>
  <si>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</si>
  <si>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</si>
  <si>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</si>
  <si>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</si>
  <si>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</si>
  <si>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</si>
  <si>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</si>
  <si>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</si>
  <si>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</si>
  <si>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</si>
  <si>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</si>
  <si>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</si>
  <si>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</si>
  <si>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</si>
  <si>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</si>
  <si>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</si>
  <si>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</si>
  <si>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</si>
  <si>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</si>
  <si>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</si>
  <si>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</si>
  <si>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</si>
  <si>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</si>
  <si>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</si>
  <si>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</si>
  <si>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</si>
  <si>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</si>
  <si>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urgentního příjmu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</si>
  <si>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</si>
  <si>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</si>
  <si>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</si>
  <si>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</si>
  <si>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</si>
  <si>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</si>
  <si>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</si>
  <si>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</si>
  <si>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</si>
  <si>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</si>
  <si>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</si>
  <si>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</si>
  <si>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</si>
  <si>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</si>
  <si>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</si>
  <si>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</si>
  <si>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</si>
  <si>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</si>
  <si>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</si>
  <si>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</si>
  <si>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</si>
  <si>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</si>
  <si>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</si>
  <si>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</si>
  <si>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</si>
  <si>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</si>
  <si>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</si>
  <si>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</si>
  <si>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</si>
  <si>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</si>
  <si>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</si>
  <si>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</si>
  <si>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</si>
  <si>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</si>
  <si>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</si>
  <si>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</si>
  <si>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</si>
  <si>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</si>
  <si>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</si>
  <si>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</si>
  <si>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</si>
  <si>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</si>
  <si>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</si>
  <si>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</si>
  <si>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</si>
  <si>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</si>
  <si>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</si>
  <si>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</si>
  <si>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</si>
  <si>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</si>
  <si>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</si>
  <si>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</si>
  <si>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</si>
  <si>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</si>
  <si>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</si>
  <si>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</si>
  <si>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</si>
  <si>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</si>
  <si>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</si>
  <si>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</si>
  <si>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</si>
  <si>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</si>
  <si>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</si>
  <si>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</si>
  <si>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</si>
  <si>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</si>
  <si>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</si>
  <si>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</si>
  <si>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</si>
  <si>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</si>
  <si>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</si>
  <si>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</si>
  <si>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</si>
  <si>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</si>
  <si>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</si>
  <si>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</si>
  <si>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</si>
  <si>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</si>
  <si>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</si>
  <si>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</si>
  <si>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</si>
  <si>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</si>
  <si>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</si>
  <si>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</si>
  <si>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</si>
  <si>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</si>
  <si>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</si>
  <si>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</si>
  <si>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</si>
  <si>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</si>
  <si>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</si>
  <si>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</si>
  <si>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</si>
  <si>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</si>
  <si>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</si>
  <si>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</si>
  <si>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</si>
  <si>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</si>
  <si>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</si>
  <si>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</si>
  <si>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</si>
  <si>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</si>
  <si>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</si>
  <si>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</si>
  <si>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</si>
  <si>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</si>
  <si>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</si>
  <si>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</si>
  <si>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</si>
  <si>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</si>
  <si>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</si>
  <si>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</si>
  <si>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</si>
  <si>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</si>
  <si>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</si>
  <si>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</si>
  <si>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</si>
  <si>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</si>
  <si>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</si>
  <si>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</si>
  <si>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</si>
  <si>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</si>
  <si>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</si>
  <si>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</si>
  <si>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</si>
  <si>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</si>
  <si>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</si>
  <si>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</si>
  <si>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</si>
  <si>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</si>
  <si>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</si>
  <si>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</si>
  <si>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</si>
  <si>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</si>
  <si>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</si>
  <si>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</si>
  <si>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</si>
  <si>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</si>
  <si>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</si>
  <si>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</si>
  <si>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</si>
  <si>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</si>
  <si>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</si>
  <si>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</si>
  <si>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</si>
  <si>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</si>
  <si>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</si>
  <si>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</si>
  <si>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</si>
  <si>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</si>
  <si>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</si>
  <si>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</si>
  <si>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</si>
  <si>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</si>
  <si>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</si>
  <si>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</si>
  <si>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</si>
  <si>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</si>
  <si>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</si>
  <si>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</si>
  <si>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</si>
  <si>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</si>
  <si>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</si>
  <si>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</si>
  <si>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</si>
  <si>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</si>
  <si>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</si>
  <si>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</si>
  <si>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</si>
  <si>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</si>
  <si>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</si>
  <si>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</si>
  <si>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</si>
  <si>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</si>
  <si>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</si>
  <si>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</si>
  <si>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</si>
  <si>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</si>
  <si>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</si>
  <si>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</si>
  <si>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</si>
  <si>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</si>
  <si>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</si>
  <si>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</si>
  <si>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</si>
  <si>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</si>
  <si>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</si>
  <si>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</si>
  <si>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</si>
  <si>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</si>
  <si>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</si>
  <si>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</si>
  <si>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</si>
  <si>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</si>
  <si>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</si>
  <si>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</si>
  <si>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</si>
  <si>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</si>
  <si>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</si>
  <si>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</si>
  <si>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</si>
  <si>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</si>
  <si>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</si>
  <si>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</si>
  <si>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</si>
  <si>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</si>
  <si>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</si>
  <si>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</si>
  <si>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</si>
  <si>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</si>
  <si>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</si>
  <si>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</si>
  <si>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</si>
  <si>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</si>
  <si>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</si>
  <si>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</si>
  <si>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</si>
  <si>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</si>
  <si>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</si>
  <si>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</si>
  <si>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</si>
  <si>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</si>
  <si>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</si>
  <si>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</si>
  <si>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</si>
  <si>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</si>
  <si>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</si>
  <si>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</si>
  <si>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</si>
  <si>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</si>
  <si>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MICARDIS 80 MG</t>
  </si>
  <si>
    <t>POR TBL NOB 28X80MG</t>
  </si>
  <si>
    <t>MIDAZOLAM TORREX 5MG/ML</t>
  </si>
  <si>
    <t>INJ 10X1ML/5MG</t>
  </si>
  <si>
    <t>HELICID « 40 INF. LYOF.1X40MG</t>
  </si>
  <si>
    <t>BETALOC SR 200MG</t>
  </si>
  <si>
    <t>TBL RET 30X200MG</t>
  </si>
  <si>
    <t>GANATON</t>
  </si>
  <si>
    <t>POR TBL FLM 40X50MG</t>
  </si>
  <si>
    <t>ZENARO 5 MG</t>
  </si>
  <si>
    <t>POR TBL FLM 90X5MG III</t>
  </si>
  <si>
    <t>VASOCARDIN 50</t>
  </si>
  <si>
    <t>POR TBL NOB 50X50MG</t>
  </si>
  <si>
    <t>O</t>
  </si>
  <si>
    <t>GLUKÓZA 10 BRAUN</t>
  </si>
  <si>
    <t>INF SOL 10X500ML-PE</t>
  </si>
  <si>
    <t>GLUKÓZA 5 BRAUN</t>
  </si>
  <si>
    <t>INF SOL 10X250ML-PE</t>
  </si>
  <si>
    <t>CHLORID SODNÝ 0,9% BRAUN</t>
  </si>
  <si>
    <t>INF SOL 20X100MLPELAH</t>
  </si>
  <si>
    <t>INF SOL 10X250MLPELAH</t>
  </si>
  <si>
    <t>INF SOL 10X500MLPELAH</t>
  </si>
  <si>
    <t>INF SOL 10X1000MLPLAH</t>
  </si>
  <si>
    <t>ADRENALIN LECIVA</t>
  </si>
  <si>
    <t>INJ 5X1ML/1MG</t>
  </si>
  <si>
    <t>KANAVIT</t>
  </si>
  <si>
    <t>INJ 5X1ML/10MG</t>
  </si>
  <si>
    <t>MAGNESIUM SULFURICUM BIOTIKA</t>
  </si>
  <si>
    <t>INJ 5X10ML 10%</t>
  </si>
  <si>
    <t>INJ 5X10ML 20%</t>
  </si>
  <si>
    <t>MESOCAIN</t>
  </si>
  <si>
    <t>INJ 10X10ML 1%</t>
  </si>
  <si>
    <t>NATRIUM CHLORATUM BIOTIKA 10%</t>
  </si>
  <si>
    <t>INJ 10X5ML 10%</t>
  </si>
  <si>
    <t>PLEGOMAZIN</t>
  </si>
  <si>
    <t>INJ 10X5ML/25MG</t>
  </si>
  <si>
    <t>SYNTOPHYLLIN</t>
  </si>
  <si>
    <t>INJ 5X10ML/240MG</t>
  </si>
  <si>
    <t>GTT 1X5ML 20MG/ML</t>
  </si>
  <si>
    <t>OPHTHALMO-SEPTONEX</t>
  </si>
  <si>
    <t>GTT OPH 1X10ML</t>
  </si>
  <si>
    <t>FUROSEMID BIOTIKA</t>
  </si>
  <si>
    <t>INJ 5X2ML/20MG</t>
  </si>
  <si>
    <t>MARCAINE 0.5%</t>
  </si>
  <si>
    <t>INJ SOL5X20ML/100MG</t>
  </si>
  <si>
    <t>DIAZEPAM SLOVAKOFARMA</t>
  </si>
  <si>
    <t>TBL 20X5MG</t>
  </si>
  <si>
    <t>TBL 20X10MG</t>
  </si>
  <si>
    <t>DITHIADEN</t>
  </si>
  <si>
    <t>TBL 20X2MG</t>
  </si>
  <si>
    <t>GLUKÓZA 40 BRAUN</t>
  </si>
  <si>
    <t>INF 20X10ML-PLA.AMP</t>
  </si>
  <si>
    <t>GEL 1X20GM</t>
  </si>
  <si>
    <t>SUPPOSITORIA GLYCERINI LECIVA</t>
  </si>
  <si>
    <t>SUP 10X2.35GM</t>
  </si>
  <si>
    <t>INJ 10X2ML</t>
  </si>
  <si>
    <t>NOVALGIN</t>
  </si>
  <si>
    <t>INJ 10X2ML/1000MG</t>
  </si>
  <si>
    <t>LEKOPTIN</t>
  </si>
  <si>
    <t>INJ 50X2ML/5MG</t>
  </si>
  <si>
    <t>NEODOLPASSE</t>
  </si>
  <si>
    <t>INF 10X250ML</t>
  </si>
  <si>
    <t>LOPERON CPS</t>
  </si>
  <si>
    <t>POR CPS DUR 10X2MG</t>
  </si>
  <si>
    <t>PLASMALYTE ROZTOK</t>
  </si>
  <si>
    <t>INF SOL 10X1000ML</t>
  </si>
  <si>
    <t>INHIBACE PLUS</t>
  </si>
  <si>
    <t>POR TBL FLM 28</t>
  </si>
  <si>
    <t>RIVOTRIL</t>
  </si>
  <si>
    <t>INJ 5X1ML/1MG+SOLV.</t>
  </si>
  <si>
    <t>DICYNONE 250</t>
  </si>
  <si>
    <t>INJ SOL 4X2ML/250MG</t>
  </si>
  <si>
    <t>SPASMED 15</t>
  </si>
  <si>
    <t>POR TBL FLM 30X15MG</t>
  </si>
  <si>
    <t>PERFALGAN 10 MG/ML</t>
  </si>
  <si>
    <t>INF SOL12X100ML/1GM</t>
  </si>
  <si>
    <t>HYDROCORTISON VUAB 100 MG</t>
  </si>
  <si>
    <t>INJ PLV SOL 1X100MG</t>
  </si>
  <si>
    <t>HELICID 20 ZENTIVA</t>
  </si>
  <si>
    <t>POR CPS ETD 28X20MG</t>
  </si>
  <si>
    <t>POR CPS ETD 90X20MG</t>
  </si>
  <si>
    <t>AERIUS</t>
  </si>
  <si>
    <t>POR TBL FLM 30X5MG</t>
  </si>
  <si>
    <t>AERIUS 5 MG</t>
  </si>
  <si>
    <t>POR TBL FLM 90X5MG</t>
  </si>
  <si>
    <t>POR TBL DIS 30X5MG</t>
  </si>
  <si>
    <t>PARALEN PLUS</t>
  </si>
  <si>
    <t>TBL OBD 24</t>
  </si>
  <si>
    <t>TENSIOMIN</t>
  </si>
  <si>
    <t>TBL 30X25MG</t>
  </si>
  <si>
    <t>TBL 30X12.5MG</t>
  </si>
  <si>
    <t>HYDROCORTISON VALEANT</t>
  </si>
  <si>
    <t>BUSCOPAN</t>
  </si>
  <si>
    <t>POR TBL OBD 20X10MG</t>
  </si>
  <si>
    <t>IMODIUM</t>
  </si>
  <si>
    <t>CPS 20X2MG</t>
  </si>
  <si>
    <t>HUMULIN R 100 M.J./ML</t>
  </si>
  <si>
    <t>INJ 1X10ML/1KU</t>
  </si>
  <si>
    <t>CALCIUM GLUCONICUM 10% B.BRAUN</t>
  </si>
  <si>
    <t>INJ SOL 20X10ML</t>
  </si>
  <si>
    <t>TENSIOMIN 25MG</t>
  </si>
  <si>
    <t>TBL 90X25MG</t>
  </si>
  <si>
    <t>ALGIFEN NEO</t>
  </si>
  <si>
    <t>POR GTT SOL 1X25ML</t>
  </si>
  <si>
    <t>CHLORID SODNÝ 0.9% BRAUN, REF. 395120</t>
  </si>
  <si>
    <t>INFSOL1X100ML-PELAH</t>
  </si>
  <si>
    <t>DOLMINA INJ.</t>
  </si>
  <si>
    <t>INJ 5X3ML/75MG</t>
  </si>
  <si>
    <t>TETANOL PUR</t>
  </si>
  <si>
    <t>INJ SUS 1X0.5ML</t>
  </si>
  <si>
    <t>TBL OBD 20X500MG</t>
  </si>
  <si>
    <t>INJ 5X5ML/2500MG</t>
  </si>
  <si>
    <t>ERCEFURYL 200 MG CPS.</t>
  </si>
  <si>
    <t>POR CPS DUR 14X200MG</t>
  </si>
  <si>
    <t>OPHTAL LIQ 2X50ML</t>
  </si>
  <si>
    <t>CODEIN SLOVAKOFARMA 15MG</t>
  </si>
  <si>
    <t>TBL 10X15MG-BLISTR</t>
  </si>
  <si>
    <t>CODEIN SLOVAKOFARMA 30MG</t>
  </si>
  <si>
    <t>TBL 10X30MG-BLISTR</t>
  </si>
  <si>
    <t>OXANTIL</t>
  </si>
  <si>
    <t>INJ 5X2ML</t>
  </si>
  <si>
    <t>ESPUMISAN</t>
  </si>
  <si>
    <t>PORCPSMOL50X40MG-BL</t>
  </si>
  <si>
    <t>BETALOC ZOK 50MG</t>
  </si>
  <si>
    <t>TBL RET 30X50MG</t>
  </si>
  <si>
    <t>GUAJACURAN « 5 % INJ</t>
  </si>
  <si>
    <t>DOLMINA 50</t>
  </si>
  <si>
    <t>TBL OBD 30X50MG</t>
  </si>
  <si>
    <t>KARDEGIC 0.5 G</t>
  </si>
  <si>
    <t>INJ PSO LQF 6+SOL</t>
  </si>
  <si>
    <t>RINGERUV ROZTOK BRAUN</t>
  </si>
  <si>
    <t>INF 10X500ML(LDPE)</t>
  </si>
  <si>
    <t>BETADINE</t>
  </si>
  <si>
    <t>UNG 1X20GM</t>
  </si>
  <si>
    <t>MAGNOSOLV</t>
  </si>
  <si>
    <t>GRA 30X6.1GM(SACKY)</t>
  </si>
  <si>
    <t>INDOBENE</t>
  </si>
  <si>
    <t>GEL 1X50GM</t>
  </si>
  <si>
    <t>ALMIRAL</t>
  </si>
  <si>
    <t>INJ 10X3ML/75MG</t>
  </si>
  <si>
    <t>DIAZEPAM DESITIN RECTAL TUBE</t>
  </si>
  <si>
    <t>ENM 5X2.5ML/5MG</t>
  </si>
  <si>
    <t>INJECTIO PROCAIN.CHLOR.0.2% ARD</t>
  </si>
  <si>
    <t>INJ 1X500ML 0.2%</t>
  </si>
  <si>
    <t>ARDEANUTRISOL G 40</t>
  </si>
  <si>
    <t>INF 1X80ML</t>
  </si>
  <si>
    <t>BERODUAL</t>
  </si>
  <si>
    <t>INH LIQ 1X20ML</t>
  </si>
  <si>
    <t>DEXAMED</t>
  </si>
  <si>
    <t>INJ 10X2ML/8MG</t>
  </si>
  <si>
    <t>ISOKET SPRAY</t>
  </si>
  <si>
    <t>SPR 1X12.4GM(=15ML)</t>
  </si>
  <si>
    <t>ISOKET LOSUNG 0.1% PRO INFUS.</t>
  </si>
  <si>
    <t>INJ PRO INF 10X10ML</t>
  </si>
  <si>
    <t>ERDOMED 300MG</t>
  </si>
  <si>
    <t>CPS 20X300MG</t>
  </si>
  <si>
    <t>LEXAURIN</t>
  </si>
  <si>
    <t>TBL 30X1.5MG</t>
  </si>
  <si>
    <t>TBL.MAGNESII LACTICI 0.5 GLO</t>
  </si>
  <si>
    <t>TBL 100X500MG</t>
  </si>
  <si>
    <t>INJ 1X200ML 0.2%</t>
  </si>
  <si>
    <t>DIPROPHOS</t>
  </si>
  <si>
    <t>INJ 5X1ML</t>
  </si>
  <si>
    <t>EBRANTIL I.V.25</t>
  </si>
  <si>
    <t>INJ 5X5ML/25MG</t>
  </si>
  <si>
    <t>TORECAN</t>
  </si>
  <si>
    <t>INJ 5X1ML/6.5MG</t>
  </si>
  <si>
    <t>POR CPS DUR 20X2MG</t>
  </si>
  <si>
    <t>DEGAN</t>
  </si>
  <si>
    <t>TBL 40X10MG</t>
  </si>
  <si>
    <t>INJ 50X2ML/10MG</t>
  </si>
  <si>
    <t>ANACID 5ML</t>
  </si>
  <si>
    <t>SUS 30X5ML</t>
  </si>
  <si>
    <t>INDOMETACIN 50 BERLIN-CHEMIE</t>
  </si>
  <si>
    <t>SUP 10X50MG</t>
  </si>
  <si>
    <t>INDOMETACIN 100 BERLIN-CHEMIE</t>
  </si>
  <si>
    <t>SUP 10X100MG</t>
  </si>
  <si>
    <t>HEPARIN LECIVA</t>
  </si>
  <si>
    <t>INJ 1X10ML/50KU</t>
  </si>
  <si>
    <t>ZOLPIDEM-RATIOPHARM 10 MG</t>
  </si>
  <si>
    <t>POR TBL FLM 10X10MG</t>
  </si>
  <si>
    <t>POR TBL FLM 20X10MG</t>
  </si>
  <si>
    <t>AMBROBENE</t>
  </si>
  <si>
    <t>INJ 5X2ML/15MG</t>
  </si>
  <si>
    <t>SURGAM</t>
  </si>
  <si>
    <t>TBL 20X300MG</t>
  </si>
  <si>
    <t>APAURIN</t>
  </si>
  <si>
    <t>INJ 10X2ML/10MG</t>
  </si>
  <si>
    <t>GLUCOSE 10 BRAUN (PLASCO LAHV.)</t>
  </si>
  <si>
    <t>INF 1X500ML 10%</t>
  </si>
  <si>
    <t>CHLORID SODNY 0.9% BRAUN, REF.3500381</t>
  </si>
  <si>
    <t>INFSOL1X250ML-PELAH</t>
  </si>
  <si>
    <t>INJ 5X1ML/20MG</t>
  </si>
  <si>
    <t>DZ SOFTASEPT N BEZBARVÝ 250 ml</t>
  </si>
  <si>
    <t>DZ BRAUNOL 250 ML</t>
  </si>
  <si>
    <t>KL MS HYDROG.PEROX. 3% 500g</t>
  </si>
  <si>
    <t>KL MS HYDROG.PEROX. 3% 1000g</t>
  </si>
  <si>
    <t>DIGOXIN ORION INJ</t>
  </si>
  <si>
    <t>INJ SOL 25X1ML/0.25MG</t>
  </si>
  <si>
    <t>AESCIN-TEVA</t>
  </si>
  <si>
    <t>POR TBL FLM 30X20MG</t>
  </si>
  <si>
    <t>ANALGIN</t>
  </si>
  <si>
    <t>INJ SOL 5X5ML</t>
  </si>
  <si>
    <t>Espumisan cps.100x40mg-blistr</t>
  </si>
  <si>
    <t>0057585</t>
  </si>
  <si>
    <t>Clexane inj sol 10x0,4ml/40mg</t>
  </si>
  <si>
    <t>Cathejell Lidokain gel anestezující inj</t>
  </si>
  <si>
    <t>1x12,5g</t>
  </si>
  <si>
    <t>APO-IBUPROFEN 400 MG</t>
  </si>
  <si>
    <t>POR TBL FLM 100X400MG</t>
  </si>
  <si>
    <t>MUSCORIL INJ</t>
  </si>
  <si>
    <t>INJ SOL 6X2ML/4MG</t>
  </si>
  <si>
    <t>TIAPRIDAL</t>
  </si>
  <si>
    <t>INJ SOL 12X2ML/100MG</t>
  </si>
  <si>
    <t>KALIUMCHLORID 7.45% BRAUN</t>
  </si>
  <si>
    <t>INF CNC SOL 20X100ML</t>
  </si>
  <si>
    <t>CLEXANE</t>
  </si>
  <si>
    <t>INJ SOL 10X0.2ML/2KU</t>
  </si>
  <si>
    <t>PARALEN 500</t>
  </si>
  <si>
    <t>POR TBL NOB 24X500MG</t>
  </si>
  <si>
    <t>TRIAMCINOLON TEVA</t>
  </si>
  <si>
    <t>DRM EML 1X30GM</t>
  </si>
  <si>
    <t>KL PRIPRAVEK</t>
  </si>
  <si>
    <t>KL VASELINUM ALBUM, 100G</t>
  </si>
  <si>
    <t>KL BALS.VISNEVSKI 100G</t>
  </si>
  <si>
    <t>DZ OCTENISEPT 250 ml</t>
  </si>
  <si>
    <t>DPH 15%</t>
  </si>
  <si>
    <t>DZ OCTENISEPT 1 l</t>
  </si>
  <si>
    <t>DPH 15 %</t>
  </si>
  <si>
    <t>DZ BRAUNOL 1 L</t>
  </si>
  <si>
    <t>KL SOL.NOVIKOV 90G</t>
  </si>
  <si>
    <t>KL ETHER 200G</t>
  </si>
  <si>
    <t>KL ZASYP NA RANY 100G</t>
  </si>
  <si>
    <t>VERMOX</t>
  </si>
  <si>
    <t>TBL 6X100MG</t>
  </si>
  <si>
    <t>P</t>
  </si>
  <si>
    <t>SOLU-MEDROL</t>
  </si>
  <si>
    <t>INJ SIC 1X40MG+1ML</t>
  </si>
  <si>
    <t>DORMICUM</t>
  </si>
  <si>
    <t>INJ SOL 10X1ML/5MG</t>
  </si>
  <si>
    <t>VENTOLIN INHALER N</t>
  </si>
  <si>
    <t>INHSUSPSS200X100RG</t>
  </si>
  <si>
    <t>FRAXIPARINE</t>
  </si>
  <si>
    <t>INJ SOL 10X0.3ML</t>
  </si>
  <si>
    <t>INJ SOL 10X0.4ML</t>
  </si>
  <si>
    <t>INJ SOL 10X0.6ML</t>
  </si>
  <si>
    <t>INJ SOL 10X0.8ML</t>
  </si>
  <si>
    <t>INJ SOL 10X1ML</t>
  </si>
  <si>
    <t>TRALGIT 100 INJ</t>
  </si>
  <si>
    <t>INJ SOL 5X2ML/100MG</t>
  </si>
  <si>
    <t>TRALGIT 50 INJ</t>
  </si>
  <si>
    <t>INJ SOL 5X1ML/50MG</t>
  </si>
  <si>
    <t>MEDROL 4 MG</t>
  </si>
  <si>
    <t>POR TBL NOB30X4MG-L</t>
  </si>
  <si>
    <t>SERETIDE DISKUS 50/500</t>
  </si>
  <si>
    <t>INH PLV 60X50/500RG</t>
  </si>
  <si>
    <t>CONTROLOC I.V.</t>
  </si>
  <si>
    <t>INJ PLV SOL 1X40MG</t>
  </si>
  <si>
    <t>VENTOLIN ROZTOK K INHALACI</t>
  </si>
  <si>
    <t>INH SOL1X20ML/120MG</t>
  </si>
  <si>
    <t>KINITO 50 MG, POTAHOVANÉ TABLETY</t>
  </si>
  <si>
    <t>DEPO-MEDROL</t>
  </si>
  <si>
    <t>INJ 1X1ML/40MG</t>
  </si>
  <si>
    <t>XANAX</t>
  </si>
  <si>
    <t>TBL 30X0.25MG</t>
  </si>
  <si>
    <t>DEPAKINE</t>
  </si>
  <si>
    <t>INJ PSO LQF 4X4ML/400MG</t>
  </si>
  <si>
    <t>CEZERA 5 MG</t>
  </si>
  <si>
    <t>APO-METOPROLOL 100</t>
  </si>
  <si>
    <t>POR TBL NOB 100X100MG</t>
  </si>
  <si>
    <t>CORDARONE</t>
  </si>
  <si>
    <t>INJ SOL 6X3ML/150MG</t>
  </si>
  <si>
    <t>CLOPIDOGREL APOTEX 75 MG</t>
  </si>
  <si>
    <t>POR TBL FLM 30X75MG</t>
  </si>
  <si>
    <t>XORIMAX 500 MG POTAHOVANÉ TABLETY</t>
  </si>
  <si>
    <t>POR TBL FLM 16X500MG</t>
  </si>
  <si>
    <t>FRAMYKOIN</t>
  </si>
  <si>
    <t>UNG 1X10GM</t>
  </si>
  <si>
    <t>BISEPTOL 480</t>
  </si>
  <si>
    <t>TBL 20X480MG</t>
  </si>
  <si>
    <t>SUMETROLIM</t>
  </si>
  <si>
    <t>IALUGEN PLUS</t>
  </si>
  <si>
    <t>CRM 1X60GM</t>
  </si>
  <si>
    <t>NORMIX</t>
  </si>
  <si>
    <t>TBL OBD 12X200MG</t>
  </si>
  <si>
    <t>PLV ADS 1X20GM</t>
  </si>
  <si>
    <t>AMOKSIKLAV 1G</t>
  </si>
  <si>
    <t>TBL OBD 14X1GM</t>
  </si>
  <si>
    <t>UNASYN</t>
  </si>
  <si>
    <t>INJ PLV SOL 1X1.5GM</t>
  </si>
  <si>
    <t>KLACID SR</t>
  </si>
  <si>
    <t>PORTBLRET14X500MG-D</t>
  </si>
  <si>
    <t>AZITROMYCIN SANDOZ 500 MG</t>
  </si>
  <si>
    <t>POR TBL FLM 3X500MG</t>
  </si>
  <si>
    <t>AMOKSIKLAV 1.2GM</t>
  </si>
  <si>
    <t>INJ SIC 5X1.2GM</t>
  </si>
  <si>
    <t>POR TBL FLM 50X5MG III</t>
  </si>
  <si>
    <t>PREDNISON 5 LECIVA</t>
  </si>
  <si>
    <t>CALCIUM BIOTIKA</t>
  </si>
  <si>
    <t>INJ 10X10ML/1GM</t>
  </si>
  <si>
    <t>DETRALEX</t>
  </si>
  <si>
    <t>POR TBL FLM 60</t>
  </si>
  <si>
    <t>ERYFLUID</t>
  </si>
  <si>
    <t>SOL 1X100ML</t>
  </si>
  <si>
    <t>SKINOREN KRÉM</t>
  </si>
  <si>
    <t>DRM CRM 1X30GM 20%</t>
  </si>
  <si>
    <t>ACIDUM ASCORBICUM</t>
  </si>
  <si>
    <t>INJ 5X5ML</t>
  </si>
  <si>
    <t>CRYOS SPRAY</t>
  </si>
  <si>
    <t>ISOTREXIN</t>
  </si>
  <si>
    <t>DRM GEL 1X30GM</t>
  </si>
  <si>
    <t>CAVINTON</t>
  </si>
  <si>
    <t>MENALIND Olejový spray na ochranu kůže</t>
  </si>
  <si>
    <t>MENALIND Professional olej.přís. 500ml</t>
  </si>
  <si>
    <t>Vazelina bílá kosmetic.Valinka 100ml</t>
  </si>
  <si>
    <t>ACC INJEKT</t>
  </si>
  <si>
    <t>INJ SOL 5X3ML/300MG</t>
  </si>
  <si>
    <t>ADENOCOR</t>
  </si>
  <si>
    <t>INJ SOL 6X2ML/6MG</t>
  </si>
  <si>
    <t>KL SOL.HYD.PEROX.3% 500G</t>
  </si>
  <si>
    <t>KL SOL.HYD.PEROX.3% 300G v sirokohrdle lahvi</t>
  </si>
  <si>
    <t>KL ETHER 180G</t>
  </si>
  <si>
    <t>KL VASELINUM ALBUM STERILNI, 200G</t>
  </si>
  <si>
    <t>Menalind Professional čistící pěna 400ml</t>
  </si>
  <si>
    <t>BETAHISTIN ACTAVIS 16 MG</t>
  </si>
  <si>
    <t>POR TBL NOB 60X16MG</t>
  </si>
  <si>
    <t>BETASERC 16</t>
  </si>
  <si>
    <t>TBL RET 100X200MG</t>
  </si>
  <si>
    <t>SUFENTA FORTE I.V.</t>
  </si>
  <si>
    <t>INJ 5X1ML/0.05MG</t>
  </si>
  <si>
    <t>VEROGALID ER 240 MG</t>
  </si>
  <si>
    <t>POR TBLPRO30X240MG</t>
  </si>
  <si>
    <t>PRESTARIUM NEO COMBI 10 MG/2,5 MG</t>
  </si>
  <si>
    <t>POR TBL FLM 90</t>
  </si>
  <si>
    <t>POR TBL FLM 30</t>
  </si>
  <si>
    <t>DOLMINA 100 SR</t>
  </si>
  <si>
    <t>POR TBL PRO 20X100MG</t>
  </si>
  <si>
    <t>ATROPIN BIOTIKA 1MG</t>
  </si>
  <si>
    <t>INJ 10X1ML/1MG</t>
  </si>
  <si>
    <t>NORADRENALIN LECIVA</t>
  </si>
  <si>
    <t>VITAMIN B12 LECIVA 1000RG</t>
  </si>
  <si>
    <t>INJ 5X1ML/1000RG</t>
  </si>
  <si>
    <t>UNG OPH 1X5GM</t>
  </si>
  <si>
    <t>CARBOSORB</t>
  </si>
  <si>
    <t>PLV 1X25GM</t>
  </si>
  <si>
    <t>MORPHIN BIOTIKA 1%</t>
  </si>
  <si>
    <t>INJ 10X1ML/10MG</t>
  </si>
  <si>
    <t>CARDILAN</t>
  </si>
  <si>
    <t>INJ 10X10ML</t>
  </si>
  <si>
    <t>HYPNOMIDATE</t>
  </si>
  <si>
    <t>INJ 5X10ML/20MG</t>
  </si>
  <si>
    <t>DOBEXIL H UNG</t>
  </si>
  <si>
    <t>RCT UNG 1X20GM</t>
  </si>
  <si>
    <t>DIPIDOLOR</t>
  </si>
  <si>
    <t>INJ 5X2ML 7.5MG/ML</t>
  </si>
  <si>
    <t>BRICANYL</t>
  </si>
  <si>
    <t>INJ 10X1ML 0.5MG</t>
  </si>
  <si>
    <t>HYLAK FORTE</t>
  </si>
  <si>
    <t>GTT 1X100ML</t>
  </si>
  <si>
    <t>ISUPREL inj.</t>
  </si>
  <si>
    <t>5x1 ml</t>
  </si>
  <si>
    <t>POR TBL FLM 98</t>
  </si>
  <si>
    <t>RINGERFUNDIN B.BRAUN</t>
  </si>
  <si>
    <t>INF SOL 10X500ML PE</t>
  </si>
  <si>
    <t>INF SOL10X1000ML PE</t>
  </si>
  <si>
    <t>FAKTU</t>
  </si>
  <si>
    <t>RCT SUP 20</t>
  </si>
  <si>
    <t>MICARDISPLUS 80/25 MG</t>
  </si>
  <si>
    <t>POR TBL NOB 28</t>
  </si>
  <si>
    <t>SUCCINYLCHOLINJOD.VALEANT 100MG</t>
  </si>
  <si>
    <t>REMESTYP 1.0</t>
  </si>
  <si>
    <t>INJ 5X10ML/1MG</t>
  </si>
  <si>
    <t>LIDOCAIN 10%</t>
  </si>
  <si>
    <t>SPR 1X38GM</t>
  </si>
  <si>
    <t>TANAKAN</t>
  </si>
  <si>
    <t>TBL OBD 90X40MG</t>
  </si>
  <si>
    <t>CLARINASE REPETABS</t>
  </si>
  <si>
    <t>TBL RET 7</t>
  </si>
  <si>
    <t>SUXAMETHONIUM JODID VUAB 100 MG</t>
  </si>
  <si>
    <t>TBL RET 14</t>
  </si>
  <si>
    <t>BETALOC</t>
  </si>
  <si>
    <t>INJ 5X5ML/5MG</t>
  </si>
  <si>
    <t>XOMOLIX 2,5 MG/ML INJEKČNÍ ROZTOK</t>
  </si>
  <si>
    <t>INJ SOL 10X2,5MG/ML</t>
  </si>
  <si>
    <t>NITROMINT</t>
  </si>
  <si>
    <t>ORM SPR SLG 1X10GM</t>
  </si>
  <si>
    <t>ARDEAOSMOSOL MA 20 (Mannitol)</t>
  </si>
  <si>
    <t>INF 1X200ML</t>
  </si>
  <si>
    <t>CALYPSOL</t>
  </si>
  <si>
    <t>INJ 5X10ML/500MG</t>
  </si>
  <si>
    <t>ARDUAN</t>
  </si>
  <si>
    <t>INJ SIC 25X4MG+2ML</t>
  </si>
  <si>
    <t>EBRANTIL I.V.50</t>
  </si>
  <si>
    <t>INJ 5X10ML/50MG</t>
  </si>
  <si>
    <t>INDAP</t>
  </si>
  <si>
    <t>CPS 30X2.5MG</t>
  </si>
  <si>
    <t>0.9% W/V SODIUM CHLORIDE I.V. REF.3500390</t>
  </si>
  <si>
    <t>INF 1X500ML(PE)</t>
  </si>
  <si>
    <t>IR  AQUA STERILE OPLACH.1x1000 ml ECOTAINER</t>
  </si>
  <si>
    <t>IR OPLACH</t>
  </si>
  <si>
    <t>HYDROGENUHLIČITAN SODNÝ 8,4 (W/V)-BRAUN</t>
  </si>
  <si>
    <t>INF SOL 10X250ML</t>
  </si>
  <si>
    <t>KL SOL.ACIDI BORICI 3% 500G</t>
  </si>
  <si>
    <t>FAGRON, KULICH</t>
  </si>
  <si>
    <t>INF 1X100 ML</t>
  </si>
  <si>
    <t>IR  AQUA STERILE OPLACH 1000 ml Pour Bottle Prom.</t>
  </si>
  <si>
    <t>DZ DEBRIEKASAN roztok s rozpraš. 500 ml</t>
  </si>
  <si>
    <t>roztok</t>
  </si>
  <si>
    <t xml:space="preserve">DZ SANOSIL SUPER </t>
  </si>
  <si>
    <t>1l (240ml)</t>
  </si>
  <si>
    <t>MUCOSOLVAN</t>
  </si>
  <si>
    <t>POR GTT SOL+INH SOL 60ML</t>
  </si>
  <si>
    <t>VOLUVEN  6%</t>
  </si>
  <si>
    <t>INF SOL 20X500MLVAK+P</t>
  </si>
  <si>
    <t>Dobutamin Admeda 250 inf.sol50ml</t>
  </si>
  <si>
    <t>ATROPIN-POS 0,5% gtt.</t>
  </si>
  <si>
    <t>GTT. OPh .1 x 10 ml</t>
  </si>
  <si>
    <t>THIOPENTAL VUAB INJ. PLV. SOL. 0,5 G</t>
  </si>
  <si>
    <t>INJ PLV SOL 1X0.5GM</t>
  </si>
  <si>
    <t>IR  0.9%SOD.CHLOR.FOR IRR. 6X1000 ML</t>
  </si>
  <si>
    <t>IR-Fres. 6X1000 ML</t>
  </si>
  <si>
    <t>IR ETHANOLUM 96% 500 ml</t>
  </si>
  <si>
    <t>IR 500 ml</t>
  </si>
  <si>
    <t>VOLULYTE 6%</t>
  </si>
  <si>
    <t>INF SOL 20X500ML</t>
  </si>
  <si>
    <t>KL SOL.ACIDI BORICI 3%,500G</t>
  </si>
  <si>
    <t>DZ PRONTOSAN ROZTOK 350ml</t>
  </si>
  <si>
    <t>KY Jelly lubrikační gel 50ml</t>
  </si>
  <si>
    <t xml:space="preserve">KL SOL.ACIDI BORICI 3% 1000 g </t>
  </si>
  <si>
    <t>INJ SIC 1X500MG+8ML</t>
  </si>
  <si>
    <t>PROPOFOL 1% MCT/LCT FRESENIUS</t>
  </si>
  <si>
    <t>INJ EML 5X20ML</t>
  </si>
  <si>
    <t>TELMISARTAN SANDOZ 80 MG</t>
  </si>
  <si>
    <t>POR TBL NOB 30X80MG</t>
  </si>
  <si>
    <t>POR TBL NOB 100X80MG</t>
  </si>
  <si>
    <t>ENAP I.V.</t>
  </si>
  <si>
    <t>INJ 5X1ML/1.25MG</t>
  </si>
  <si>
    <t>INJ SOL 5X3ML/15MG</t>
  </si>
  <si>
    <t xml:space="preserve">SUFENTANIL TORREX 5 MCG/ML </t>
  </si>
  <si>
    <t>INJ SOL 5X2ML/10RG</t>
  </si>
  <si>
    <t>APO-AMLO 5</t>
  </si>
  <si>
    <t>POR TBL NOB 100X5MG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</si>
  <si>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</si>
  <si>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</si>
  <si>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</si>
  <si>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</si>
  <si>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Přehled plnění PL - Spotřeba léčivých přípravků dle objemu Kč mimo PL</t>
  </si>
  <si>
    <t>N01AH03 - Sufentanyl</t>
  </si>
  <si>
    <t>C09BA04 - Perindopril a diuretika</t>
  </si>
  <si>
    <t>C09CA07 - Telmisartan</t>
  </si>
  <si>
    <t>J01DC02 - Cefuroxim</t>
  </si>
  <si>
    <t>C07AB02 - Metoprolol</t>
  </si>
  <si>
    <t>R06AE09 - Levocetirizin</t>
  </si>
  <si>
    <t>C08DA01 - Verapamil</t>
  </si>
  <si>
    <t>N05CD08 - Midazolam</t>
  </si>
  <si>
    <t>A10AB01 - Inzulin lidský</t>
  </si>
  <si>
    <t>N07CA01 - Betahistin</t>
  </si>
  <si>
    <t>A02BC01 - Omeprazol</t>
  </si>
  <si>
    <t>A03FA - Prokinetika</t>
  </si>
  <si>
    <t>R03AK06 - Salmeterol a jiná léčiva onem. spojen. s obstrukcí dých. ces</t>
  </si>
  <si>
    <t>B01AC04 - Klopidogrel</t>
  </si>
  <si>
    <t>N02AX02 - Tramadol</t>
  </si>
  <si>
    <t>H02AB04 - Methylprednisolon</t>
  </si>
  <si>
    <t>C09AA02 - Enalapril</t>
  </si>
  <si>
    <t>C01BD01 - Amiodaron</t>
  </si>
  <si>
    <t>N01AX10 - Propofol</t>
  </si>
  <si>
    <t>J01CR02 - Amoxicilin a enzymový inhibitor</t>
  </si>
  <si>
    <t>N03AG01 - Kyselina valproová</t>
  </si>
  <si>
    <t>N05BA12 - Alprazolam</t>
  </si>
  <si>
    <t>A02BC02 - Pantoprazol</t>
  </si>
  <si>
    <t>N06BX18 - Vinpocetin</t>
  </si>
  <si>
    <t>J01FA09 - Klarithromycin</t>
  </si>
  <si>
    <t>R03AC02 - Salbutamol</t>
  </si>
  <si>
    <t>J01FA10 - Azithromycin</t>
  </si>
  <si>
    <t>B01AB06 - Nadroparin</t>
  </si>
  <si>
    <t>C08CA01 - Amlodipin</t>
  </si>
  <si>
    <t>J01CR01 - Ampicilin a enzymový inhibitor</t>
  </si>
  <si>
    <t>A02BC01</t>
  </si>
  <si>
    <t>25365</t>
  </si>
  <si>
    <t>25366</t>
  </si>
  <si>
    <t>31739</t>
  </si>
  <si>
    <t>HELICID 40 INF</t>
  </si>
  <si>
    <t>INF PLV SOL 1X40MG</t>
  </si>
  <si>
    <t>A02BC02</t>
  </si>
  <si>
    <t>49531</t>
  </si>
  <si>
    <t>A03FA</t>
  </si>
  <si>
    <t>107724</t>
  </si>
  <si>
    <t>166759</t>
  </si>
  <si>
    <t>B01AB06</t>
  </si>
  <si>
    <t>32058</t>
  </si>
  <si>
    <t>32059</t>
  </si>
  <si>
    <t>32061</t>
  </si>
  <si>
    <t>32063</t>
  </si>
  <si>
    <t>32064</t>
  </si>
  <si>
    <t>B01AC04</t>
  </si>
  <si>
    <t>149543</t>
  </si>
  <si>
    <t>C01BD01</t>
  </si>
  <si>
    <t>107938</t>
  </si>
  <si>
    <t>C07AB02</t>
  </si>
  <si>
    <t>125519</t>
  </si>
  <si>
    <t>163137</t>
  </si>
  <si>
    <t>46981</t>
  </si>
  <si>
    <t>BETALOC SR 200 MG</t>
  </si>
  <si>
    <t>POR TBL PRO 30X200MG</t>
  </si>
  <si>
    <t>C09CA07</t>
  </si>
  <si>
    <t>26554</t>
  </si>
  <si>
    <t>H02AB04</t>
  </si>
  <si>
    <t>40368</t>
  </si>
  <si>
    <t>POR TBL NOB 30X4MG</t>
  </si>
  <si>
    <t>90044</t>
  </si>
  <si>
    <t>DEPO-MEDROL 40 MG/ML</t>
  </si>
  <si>
    <t>INJ SUS 1X1ML/40MG</t>
  </si>
  <si>
    <t>9709</t>
  </si>
  <si>
    <t>SOLU-MEDROL 40 MG/ML</t>
  </si>
  <si>
    <t>INJ PSO LQF 40MG+1ML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</si>
  <si>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</si>
  <si>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</si>
  <si>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</si>
  <si>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</si>
  <si>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</si>
  <si>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</si>
  <si>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</si>
  <si>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</si>
  <si>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</si>
  <si>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J01DC02</t>
  </si>
  <si>
    <t>169033</t>
  </si>
  <si>
    <t>J01FA09</t>
  </si>
  <si>
    <t>32546</t>
  </si>
  <si>
    <t>POR TBL RET 14X500MG-D</t>
  </si>
  <si>
    <t>J01FA10</t>
  </si>
  <si>
    <t>45010</t>
  </si>
  <si>
    <t>N02AX02</t>
  </si>
  <si>
    <t>32087</t>
  </si>
  <si>
    <t>32090</t>
  </si>
  <si>
    <t>N03AG01</t>
  </si>
  <si>
    <t>151050</t>
  </si>
  <si>
    <t>N05BA12</t>
  </si>
  <si>
    <t>90957</t>
  </si>
  <si>
    <t>XANAX 0,25 MG</t>
  </si>
  <si>
    <t>POR TBL NOB 30X0.25MG</t>
  </si>
  <si>
    <t>N05CD08</t>
  </si>
  <si>
    <t>25034</t>
  </si>
  <si>
    <t>30187</t>
  </si>
  <si>
    <t>MIDAZOLAM TORREX 5 MG/ML</t>
  </si>
  <si>
    <t>R03AC02</t>
  </si>
  <si>
    <t>31934</t>
  </si>
  <si>
    <t>INH SUS PSS 200X100RG</t>
  </si>
  <si>
    <t>58380</t>
  </si>
  <si>
    <t>R03AK06</t>
  </si>
  <si>
    <t>45958</t>
  </si>
  <si>
    <t>INH PLV 1X60X50/500MCG</t>
  </si>
  <si>
    <t>R06AE09</t>
  </si>
  <si>
    <t>124346</t>
  </si>
  <si>
    <t>145185</t>
  </si>
  <si>
    <t>N06BX18</t>
  </si>
  <si>
    <t>4062</t>
  </si>
  <si>
    <t>INJ SOL 10X2ML/10MG</t>
  </si>
  <si>
    <t>145184</t>
  </si>
  <si>
    <t>A10AB01</t>
  </si>
  <si>
    <t>47193</t>
  </si>
  <si>
    <t>INJ SOL 1X10ML/1KU</t>
  </si>
  <si>
    <t>N07CA01</t>
  </si>
  <si>
    <t>102684</t>
  </si>
  <si>
    <t>46980</t>
  </si>
  <si>
    <t>POR TBL PRO 100X200MG</t>
  </si>
  <si>
    <t>C08CA01</t>
  </si>
  <si>
    <t>125066</t>
  </si>
  <si>
    <t>C08DA01</t>
  </si>
  <si>
    <t>99575</t>
  </si>
  <si>
    <t>POR TBL PRO 30X240MG</t>
  </si>
  <si>
    <t>C09AA02</t>
  </si>
  <si>
    <t>62597</t>
  </si>
  <si>
    <t>INJ SOL 5X1ML/1.25MG</t>
  </si>
  <si>
    <t>C09BA04</t>
  </si>
  <si>
    <t>162008</t>
  </si>
  <si>
    <t>162012</t>
  </si>
  <si>
    <t>158191</t>
  </si>
  <si>
    <t>158198</t>
  </si>
  <si>
    <t>9711</t>
  </si>
  <si>
    <t>SOLU-MEDROL 62,5 MG/ML</t>
  </si>
  <si>
    <t>INJ PSO LQF 500MG+8ML</t>
  </si>
  <si>
    <t>N01AH03</t>
  </si>
  <si>
    <t>162444</t>
  </si>
  <si>
    <t>SUFENTANIL TORREX 5 MCG/ML</t>
  </si>
  <si>
    <t>85526</t>
  </si>
  <si>
    <t>SUFENTA FORTE</t>
  </si>
  <si>
    <t>INJ SOL 5X1ML/50RG</t>
  </si>
  <si>
    <t>N01AX10</t>
  </si>
  <si>
    <t>18167</t>
  </si>
  <si>
    <t>85325</t>
  </si>
  <si>
    <t>22106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</si>
  <si>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</si>
  <si>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</si>
  <si>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</si>
  <si>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</si>
  <si>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</si>
  <si>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</si>
  <si>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</si>
  <si>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</si>
  <si>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</si>
  <si>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</si>
  <si>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</si>
  <si>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</si>
  <si>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</si>
  <si>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</si>
  <si>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</si>
  <si>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</si>
  <si>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</si>
  <si>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</si>
  <si>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</si>
  <si>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</si>
  <si>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</si>
  <si>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</si>
  <si>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</si>
  <si>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</si>
  <si>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Burešová Eva</t>
  </si>
  <si>
    <t>Čurlejová Eva</t>
  </si>
  <si>
    <t>Dorňák Tomáš</t>
  </si>
  <si>
    <t>Dospěl Ivo</t>
  </si>
  <si>
    <t>Dráč Pavel</t>
  </si>
  <si>
    <t>Fafejtová Jana</t>
  </si>
  <si>
    <t>Fiala Hynek</t>
  </si>
  <si>
    <t>Fialová Jana</t>
  </si>
  <si>
    <t>Franc David</t>
  </si>
  <si>
    <t>Freiwald Jaromír</t>
  </si>
  <si>
    <t>Gregar Jan</t>
  </si>
  <si>
    <t>Grepl Michal</t>
  </si>
  <si>
    <t>Hanuliak Jan</t>
  </si>
  <si>
    <t>Hartmann Igor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</si>
  <si>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</si>
  <si>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</si>
  <si>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</si>
  <si>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</si>
  <si>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</si>
  <si>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</si>
  <si>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</si>
  <si>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</si>
  <si>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</si>
  <si>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</si>
  <si>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</si>
  <si>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</si>
  <si>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Jorda Vladimír</t>
  </si>
  <si>
    <t>Kaiserová Michaela</t>
  </si>
  <si>
    <t>Kamarádová Dana</t>
  </si>
  <si>
    <t>Kaniová Bohdana</t>
  </si>
  <si>
    <t>Kaňkovská Karin</t>
  </si>
  <si>
    <t>Klementa Ivo</t>
  </si>
  <si>
    <t>Klos Dušan</t>
  </si>
  <si>
    <t>Klosová Jana</t>
  </si>
  <si>
    <t>Klváček Aleš</t>
  </si>
  <si>
    <t>Knápek Michal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</si>
  <si>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</si>
  <si>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</si>
  <si>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</si>
  <si>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</si>
  <si>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</si>
  <si>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</si>
  <si>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</si>
  <si>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</si>
  <si>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</si>
  <si>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</si>
  <si>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Loveček Martin</t>
  </si>
  <si>
    <t>Luběna Ladislav</t>
  </si>
  <si>
    <t>Lysák Jiří</t>
  </si>
  <si>
    <t>Mařák Rostislav</t>
  </si>
  <si>
    <t>Matejčíková Zuzana</t>
  </si>
  <si>
    <t>Mikláš Martin</t>
  </si>
  <si>
    <t>Moravanský Ján</t>
  </si>
  <si>
    <t>Mucha Zdenek</t>
  </si>
  <si>
    <t>Mysliveček Igor</t>
  </si>
  <si>
    <t>Nevrlý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</si>
  <si>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</si>
  <si>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</si>
  <si>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</si>
  <si>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</si>
  <si>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</si>
  <si>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</si>
  <si>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</si>
  <si>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</si>
  <si>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</si>
  <si>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</si>
  <si>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</si>
  <si>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</si>
  <si>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</si>
  <si>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</si>
  <si>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Starý Lubomír</t>
  </si>
  <si>
    <t>Stašek Martin</t>
  </si>
  <si>
    <t>Šaňák Daniel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</si>
  <si>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</si>
  <si>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</si>
  <si>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</si>
  <si>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</si>
  <si>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</si>
  <si>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</si>
  <si>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</si>
  <si>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</si>
  <si>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Veverka Tomáš</t>
  </si>
  <si>
    <t>Vidlář Aleš</t>
  </si>
  <si>
    <t>Vinter Radim</t>
  </si>
  <si>
    <t>Vomáčková Katherine</t>
  </si>
  <si>
    <t>Vrána Jan</t>
  </si>
  <si>
    <t>Vrzalová Drahomíra</t>
  </si>
  <si>
    <t>Weiss Viktor</t>
  </si>
  <si>
    <t>Xinopulos Pavel</t>
  </si>
  <si>
    <t>Zarivnij Jan</t>
  </si>
  <si>
    <t>Zborníková Marcela</t>
  </si>
  <si>
    <t>Zborovjan Peter</t>
  </si>
  <si>
    <t>Zbořil Pavel</t>
  </si>
  <si>
    <t>Zlámalová Nora</t>
  </si>
  <si>
    <t>Přehled plnění PL - Preskripce léčivých přípravků dle objemu Kč mimo PL</t>
  </si>
  <si>
    <t>B01AB11 - Sulodexid</t>
  </si>
  <si>
    <t>M01AX17 - Nimesulid</t>
  </si>
  <si>
    <t>C10AA05 - Atorvastatin</t>
  </si>
  <si>
    <t>N03AX14 - Levetiracetam</t>
  </si>
  <si>
    <t>J01MA02 - Ciprofloxacin</t>
  </si>
  <si>
    <t>G04CA02 - Tamsulosin</t>
  </si>
  <si>
    <t>N06DA02 - Donepezil</t>
  </si>
  <si>
    <t>R03DC03 - Montelukast</t>
  </si>
  <si>
    <t>N06AB04 - Citalopram</t>
  </si>
  <si>
    <t>J01AA02 - Doxycyklin</t>
  </si>
  <si>
    <t>R06AE07 - Cetirizin</t>
  </si>
  <si>
    <t>C09BB04 - Perindopril a amlodipin</t>
  </si>
  <si>
    <t>B01AB05 - Enoxaparin</t>
  </si>
  <si>
    <t>A10AD01 - Inzulin lidský</t>
  </si>
  <si>
    <t>M04AA01 - Alopurinol</t>
  </si>
  <si>
    <t>C09AA05 - Ramipril</t>
  </si>
  <si>
    <t>C09AA04 - Perindopril</t>
  </si>
  <si>
    <t>C02AC05 - Moxonidin</t>
  </si>
  <si>
    <t>H03AA01 - Levothyroxin, sodná sůl</t>
  </si>
  <si>
    <t>M01AC06 - Meloxikam</t>
  </si>
  <si>
    <t>C09CA01 - Losartan</t>
  </si>
  <si>
    <t>N06AB03 - Fluoxetin</t>
  </si>
  <si>
    <t>N06AB10 - Escitalopram</t>
  </si>
  <si>
    <t>B01AA03 - Warfarin</t>
  </si>
  <si>
    <t>N02CC01 - Sumatriptan</t>
  </si>
  <si>
    <t>C03EA01 - Hydrochlorothiazid a kalium šetřící diuretika</t>
  </si>
  <si>
    <t>N03AX09 - Lamotrigin</t>
  </si>
  <si>
    <t>J01MA01 - Ofloxacin</t>
  </si>
  <si>
    <t>C07AB07 - Bisoprolol</t>
  </si>
  <si>
    <t>A02BC05 - Esomeprazol</t>
  </si>
  <si>
    <t>M01AC01 - Piroxikam</t>
  </si>
  <si>
    <t>A02BA03 - Famotidin</t>
  </si>
  <si>
    <t>N03AX12 - Gabapentin</t>
  </si>
  <si>
    <t>N06AB06 - Sertralin</t>
  </si>
  <si>
    <t>C09AA03 - Lisinopril</t>
  </si>
  <si>
    <t>J01FF01 - Klindamycin</t>
  </si>
  <si>
    <t>C08CA08 - Nitrendipin</t>
  </si>
  <si>
    <t>A02BA02 - Ranitidin</t>
  </si>
  <si>
    <t>N03AX16 - Pregabalin</t>
  </si>
  <si>
    <t>A06AD11 - Laktulóza</t>
  </si>
  <si>
    <t>C01BC03 - Propafenon</t>
  </si>
  <si>
    <t>J02AC01 - Flukonazol</t>
  </si>
  <si>
    <t>N06AX11 - Mirtazapin</t>
  </si>
  <si>
    <t>R06AX13 - Loratadin</t>
  </si>
  <si>
    <t>R03AC13 - Formoterol</t>
  </si>
  <si>
    <t>A16AA02 - Ademethionin</t>
  </si>
  <si>
    <t>A07DA - Antipropulziva</t>
  </si>
  <si>
    <t>N05AH04 - Kvetiapin</t>
  </si>
  <si>
    <t>B01AF01 - Rivaroxaban</t>
  </si>
  <si>
    <t>C10AA01 - Simvastatin</t>
  </si>
  <si>
    <t>M05BA04 - Kyselina alendronová</t>
  </si>
  <si>
    <t>N06AB05 - Paroxetin</t>
  </si>
  <si>
    <t>C07AG02 - Karvedilol</t>
  </si>
  <si>
    <t>A02BC03 - Lansoprazol</t>
  </si>
  <si>
    <t>C09DA01 - Losartan a diuretika</t>
  </si>
  <si>
    <t>N06AX16 - Venlafaxin</t>
  </si>
  <si>
    <t>C07AB05 - Betaxolol</t>
  </si>
  <si>
    <t>R03CC02 - Salbutamol</t>
  </si>
  <si>
    <t>C10AB05 - Fenofibrát</t>
  </si>
  <si>
    <t>C10AA07 - Rosuvastatin</t>
  </si>
  <si>
    <t>C02CA04 - Doxazosin</t>
  </si>
  <si>
    <t>N02AE01 - Buprenorfin</t>
  </si>
  <si>
    <t>C09BA06 - Chinapril a diuretika</t>
  </si>
  <si>
    <t>25364</t>
  </si>
  <si>
    <t>POR CPS ETD 14X20MG</t>
  </si>
  <si>
    <t>J01MA01</t>
  </si>
  <si>
    <t>55636</t>
  </si>
  <si>
    <t>OFLOXIN 200</t>
  </si>
  <si>
    <t>POR TBL FLM 10X200MG</t>
  </si>
  <si>
    <t>J01MA02</t>
  </si>
  <si>
    <t>53202</t>
  </si>
  <si>
    <t>CIPHIN 500</t>
  </si>
  <si>
    <t>POR TBL FLM 10X500MG</t>
  </si>
  <si>
    <t>R06AE07</t>
  </si>
  <si>
    <t>5476</t>
  </si>
  <si>
    <t>ZODAC</t>
  </si>
  <si>
    <t>POR TBL FLM 7X10MG</t>
  </si>
  <si>
    <t>5496</t>
  </si>
  <si>
    <t>POR TBL FLM 60X10MG</t>
  </si>
  <si>
    <t>A02BA02</t>
  </si>
  <si>
    <t>91280</t>
  </si>
  <si>
    <t>RANITAL 150 MG POTAHOVANÉ TABLETY</t>
  </si>
  <si>
    <t>POR TBL FLM 30X150MG</t>
  </si>
  <si>
    <t>A06AD11</t>
  </si>
  <si>
    <t>42546</t>
  </si>
  <si>
    <t>LACTULOSE AL SIRUP</t>
  </si>
  <si>
    <t>POR SIR 1X200ML</t>
  </si>
  <si>
    <t>B01AA03</t>
  </si>
  <si>
    <t>94113</t>
  </si>
  <si>
    <t>WARFARIN ORION 3 MG</t>
  </si>
  <si>
    <t>POR TBL NOB 100X3MG</t>
  </si>
  <si>
    <t>59805</t>
  </si>
  <si>
    <t>FRAXIPARINE FORTE</t>
  </si>
  <si>
    <t>INJ SOL 2X0.6ML</t>
  </si>
  <si>
    <t>59807</t>
  </si>
  <si>
    <t>INJ SOL 2X0.8ML</t>
  </si>
  <si>
    <t>186044</t>
  </si>
  <si>
    <t>C03EA01</t>
  </si>
  <si>
    <t>125524</t>
  </si>
  <si>
    <t>APO-AMILZIDE 5/50 MG</t>
  </si>
  <si>
    <t>POR TBL NOB 100X5MG/50MG</t>
  </si>
  <si>
    <t>C07AB05</t>
  </si>
  <si>
    <t>49909</t>
  </si>
  <si>
    <t>LOKREN 20 MG</t>
  </si>
  <si>
    <t>POR TBL FLM 28X20MG</t>
  </si>
  <si>
    <t>49910</t>
  </si>
  <si>
    <t>POR TBL FLM 98X20MG</t>
  </si>
  <si>
    <t>C07AB07</t>
  </si>
  <si>
    <t>47740</t>
  </si>
  <si>
    <t>RIVOCOR 5</t>
  </si>
  <si>
    <t>125052</t>
  </si>
  <si>
    <t>APO-AMLO 10</t>
  </si>
  <si>
    <t>POR TBL NOB 100X10MG</t>
  </si>
  <si>
    <t>54032</t>
  </si>
  <si>
    <t>VERAPAMIL AL 240 RETARD</t>
  </si>
  <si>
    <t>POR TBL RET 50X240MG</t>
  </si>
  <si>
    <t>C09AA04</t>
  </si>
  <si>
    <t>101201</t>
  </si>
  <si>
    <t>PRESTARIUM NEO</t>
  </si>
  <si>
    <t>POR TBL FLM 14X5MG</t>
  </si>
  <si>
    <t>C09AA05</t>
  </si>
  <si>
    <t>56981</t>
  </si>
  <si>
    <t>TRITACE 5 MG</t>
  </si>
  <si>
    <t>POR TBL NOB 30X5MG</t>
  </si>
  <si>
    <t>C09CA01</t>
  </si>
  <si>
    <t>114068</t>
  </si>
  <si>
    <t>LOZAP 100 ZENTIVA</t>
  </si>
  <si>
    <t>POR TBL FLM 30X100MG</t>
  </si>
  <si>
    <t>26547</t>
  </si>
  <si>
    <t>MICARDIS 40 MG</t>
  </si>
  <si>
    <t>POR TBL NOB 56X40MG</t>
  </si>
  <si>
    <t>C09DA01</t>
  </si>
  <si>
    <t>15316</t>
  </si>
  <si>
    <t>LOZAP H</t>
  </si>
  <si>
    <t>15317</t>
  </si>
  <si>
    <t>C10AA01</t>
  </si>
  <si>
    <t>125082</t>
  </si>
  <si>
    <t>APO-SIMVA 20</t>
  </si>
  <si>
    <t>H03AA01</t>
  </si>
  <si>
    <t>69189</t>
  </si>
  <si>
    <t>EUTHYROX 50 MIKROGRAMŮ</t>
  </si>
  <si>
    <t>POR TBL NOB 100X50RG</t>
  </si>
  <si>
    <t>53853</t>
  </si>
  <si>
    <t>KLACID 500</t>
  </si>
  <si>
    <t>POR TBL FLM 14X500MG</t>
  </si>
  <si>
    <t>M04AA01</t>
  </si>
  <si>
    <t>119773</t>
  </si>
  <si>
    <t>MILURIT 100</t>
  </si>
  <si>
    <t>32083</t>
  </si>
  <si>
    <t>TRALGIT GTT.</t>
  </si>
  <si>
    <t>POR GTT SOL 1X10ML</t>
  </si>
  <si>
    <t>42776</t>
  </si>
  <si>
    <t>TRALGIT SR 150</t>
  </si>
  <si>
    <t>POR TBL PRO 30X150MG</t>
  </si>
  <si>
    <t>59671</t>
  </si>
  <si>
    <t>TRALGIT SR 100</t>
  </si>
  <si>
    <t>POR TBL PRO 10X100MG</t>
  </si>
  <si>
    <t>N02CC01</t>
  </si>
  <si>
    <t>22094</t>
  </si>
  <si>
    <t>ROSEMIG SPRINTAB 50 MG</t>
  </si>
  <si>
    <t>POR TBL SUS 6X50MG</t>
  </si>
  <si>
    <t>124343</t>
  </si>
  <si>
    <t>145175</t>
  </si>
  <si>
    <t>POR TBL FLM 90X5MG I</t>
  </si>
  <si>
    <t>42547</t>
  </si>
  <si>
    <t>POR SIR 1X500ML</t>
  </si>
  <si>
    <t>J01FF01</t>
  </si>
  <si>
    <t>100339</t>
  </si>
  <si>
    <t>DALACIN C 300 MG</t>
  </si>
  <si>
    <t>POR CPS DUR 16X300MG</t>
  </si>
  <si>
    <t>G04CA02</t>
  </si>
  <si>
    <t>14498</t>
  </si>
  <si>
    <t>OMNIC TOCAS 0,4</t>
  </si>
  <si>
    <t>POR TBL PRO 100X0.4MG</t>
  </si>
  <si>
    <t>49195</t>
  </si>
  <si>
    <t>FOKUSIN</t>
  </si>
  <si>
    <t>POR CPS RDR 90X0.4MG</t>
  </si>
  <si>
    <t>J01AA02</t>
  </si>
  <si>
    <t>47718</t>
  </si>
  <si>
    <t>DOXYCYCLIN AL 100</t>
  </si>
  <si>
    <t>POR TBL NOB 10X100MG</t>
  </si>
  <si>
    <t>85524</t>
  </si>
  <si>
    <t>AMOKSIKLAV 375 MG</t>
  </si>
  <si>
    <t>POR TBL FLM 21X375MG</t>
  </si>
  <si>
    <t>85525</t>
  </si>
  <si>
    <t>AMOKSIKLAV 625 MG</t>
  </si>
  <si>
    <t>POR TBL FLM 21X625MG</t>
  </si>
  <si>
    <t>18543</t>
  </si>
  <si>
    <t>47727</t>
  </si>
  <si>
    <t>ZINNAT 500 MG</t>
  </si>
  <si>
    <t>B01AB11</t>
  </si>
  <si>
    <t>96118</t>
  </si>
  <si>
    <t>VESSEL DUE F</t>
  </si>
  <si>
    <t>POR CPS MOL 50X250LSU</t>
  </si>
  <si>
    <t>12494</t>
  </si>
  <si>
    <t>AUGMENTIN 1 G</t>
  </si>
  <si>
    <t>142006</t>
  </si>
  <si>
    <t>POR TBL FLM 14X1GM/</t>
  </si>
  <si>
    <t>74991</t>
  </si>
  <si>
    <t>AMOKSIKLAV 156,25 MG/5 ML SUSPENZE</t>
  </si>
  <si>
    <t>POR PLV SUS 100 ML</t>
  </si>
  <si>
    <t>86148</t>
  </si>
  <si>
    <t>AUGMENTIN 625 MG</t>
  </si>
  <si>
    <t>POR TBL FLM 21X625MG+SÁČ</t>
  </si>
  <si>
    <t>89852</t>
  </si>
  <si>
    <t>M01AX17</t>
  </si>
  <si>
    <t>122873</t>
  </si>
  <si>
    <t>COXTRAL 100 MG TABLETY</t>
  </si>
  <si>
    <t>POR TBL NOB 30X100MG</t>
  </si>
  <si>
    <t>12891</t>
  </si>
  <si>
    <t>AULIN</t>
  </si>
  <si>
    <t>POR TBL NOB 15X100MG</t>
  </si>
  <si>
    <t>12893</t>
  </si>
  <si>
    <t>POR TBL NOB 60X100MG</t>
  </si>
  <si>
    <t>12896</t>
  </si>
  <si>
    <t>POR GRA SUS 60SÁČ</t>
  </si>
  <si>
    <t>17187</t>
  </si>
  <si>
    <t>NIMESIL</t>
  </si>
  <si>
    <t>POR GRA SUS 30X100MG</t>
  </si>
  <si>
    <t>198804</t>
  </si>
  <si>
    <t>POR GRA SUS 30SÁČ II</t>
  </si>
  <si>
    <t>32845</t>
  </si>
  <si>
    <t>POR GRA SUS 3SÁČ I</t>
  </si>
  <si>
    <t>12687</t>
  </si>
  <si>
    <t>TRAMAL RETARD TABLETY 100 MG</t>
  </si>
  <si>
    <t>POR TBL PRO 30X100MG</t>
  </si>
  <si>
    <t>58293</t>
  </si>
  <si>
    <t>RANISAN 75 MG</t>
  </si>
  <si>
    <t>POR TBL FLM 20X75MG</t>
  </si>
  <si>
    <t>101209</t>
  </si>
  <si>
    <t>POR TBL FLM 60X5MG</t>
  </si>
  <si>
    <t>200529</t>
  </si>
  <si>
    <t>POR TBL FLM 20X1GM</t>
  </si>
  <si>
    <t>12892</t>
  </si>
  <si>
    <t>191960</t>
  </si>
  <si>
    <t>TRAMAL TOBOLKY 50 MG</t>
  </si>
  <si>
    <t>POR CPS DUR 20X50MG II</t>
  </si>
  <si>
    <t>32086</t>
  </si>
  <si>
    <t>TRALGIT</t>
  </si>
  <si>
    <t>POR CPS DUR 20X50MG</t>
  </si>
  <si>
    <t>4306</t>
  </si>
  <si>
    <t>POR CPS DUR 20X50MG I</t>
  </si>
  <si>
    <t>44997</t>
  </si>
  <si>
    <t>DEPAKINE CHRONO 500 MG SÉCABLE</t>
  </si>
  <si>
    <t>POR TBL RET 100X500MG</t>
  </si>
  <si>
    <t>N03AX09</t>
  </si>
  <si>
    <t>17143</t>
  </si>
  <si>
    <t>LAMICTAL 100 MG</t>
  </si>
  <si>
    <t>19888</t>
  </si>
  <si>
    <t>LAMOTRIGIN ACTAVIS 100 MG</t>
  </si>
  <si>
    <t>N03AX12</t>
  </si>
  <si>
    <t>84399</t>
  </si>
  <si>
    <t>NEURONTIN 300 MG</t>
  </si>
  <si>
    <t>POR CPS DUR 50X300MG</t>
  </si>
  <si>
    <t>84400</t>
  </si>
  <si>
    <t>POR CPS DUR 100X300MG</t>
  </si>
  <si>
    <t>N03AX16</t>
  </si>
  <si>
    <t>28217</t>
  </si>
  <si>
    <t>LYRICA 75 MG</t>
  </si>
  <si>
    <t>POR CPS DUR 56X75MG</t>
  </si>
  <si>
    <t>28223</t>
  </si>
  <si>
    <t>LYRICA 150 MG</t>
  </si>
  <si>
    <t>POR CPS DUR 56X150MG</t>
  </si>
  <si>
    <t>N06AB04</t>
  </si>
  <si>
    <t>17433</t>
  </si>
  <si>
    <t>CITALEC 20 ZENTIVA</t>
  </si>
  <si>
    <t>POR TBL FLM 60X20 MG</t>
  </si>
  <si>
    <t>N06AB10</t>
  </si>
  <si>
    <t>125184</t>
  </si>
  <si>
    <t>CIPRALEX 10 MG</t>
  </si>
  <si>
    <t>POR TBL FLM 98X10MG I</t>
  </si>
  <si>
    <t>N06AX16</t>
  </si>
  <si>
    <t>24990</t>
  </si>
  <si>
    <t>OLWEXYA 150 MG</t>
  </si>
  <si>
    <t>POR CPS PRO 98X150MG</t>
  </si>
  <si>
    <t>22104</t>
  </si>
  <si>
    <t>BETASERC 8</t>
  </si>
  <si>
    <t>POR TBL NOB 100X8MG</t>
  </si>
  <si>
    <t>96117</t>
  </si>
  <si>
    <t>INJ SOL 10X2ML/600LSU</t>
  </si>
  <si>
    <t>5950</t>
  </si>
  <si>
    <t>POR TBL FLM 10X1GM</t>
  </si>
  <si>
    <t>99366</t>
  </si>
  <si>
    <t>AMOKSIKLAV 457 MG/5 ML</t>
  </si>
  <si>
    <t>POR PLV SUS 70ML</t>
  </si>
  <si>
    <t>99367</t>
  </si>
  <si>
    <t>POR PLV SUS 140ML</t>
  </si>
  <si>
    <t>M01AC06</t>
  </si>
  <si>
    <t>112561</t>
  </si>
  <si>
    <t>RECOXA 15</t>
  </si>
  <si>
    <t>POR TBL NOB 30X15MG</t>
  </si>
  <si>
    <t>13281</t>
  </si>
  <si>
    <t>POR TBL NOB 20X15MG</t>
  </si>
  <si>
    <t>17186</t>
  </si>
  <si>
    <t>POR GRA SUS 15X100MG</t>
  </si>
  <si>
    <t>91788</t>
  </si>
  <si>
    <t>NEUROL 0,25</t>
  </si>
  <si>
    <t>47728</t>
  </si>
  <si>
    <t>12686</t>
  </si>
  <si>
    <t>A02BC05</t>
  </si>
  <si>
    <t>147916</t>
  </si>
  <si>
    <t>EMANERA 20 MG</t>
  </si>
  <si>
    <t>POR CPS ETD 28X20MG I</t>
  </si>
  <si>
    <t>B01AB05</t>
  </si>
  <si>
    <t>115401</t>
  </si>
  <si>
    <t>INJ SOL 10X0.4ML/4KU</t>
  </si>
  <si>
    <t>56977</t>
  </si>
  <si>
    <t>TRITACE 2,5 MG</t>
  </si>
  <si>
    <t>POR TBL NOB 30X2.5MG</t>
  </si>
  <si>
    <t>169121</t>
  </si>
  <si>
    <t>LORISTA 50</t>
  </si>
  <si>
    <t>POR TBL FLM 30X50MG</t>
  </si>
  <si>
    <t>46694</t>
  </si>
  <si>
    <t>EUTHYROX 125 MIKROGRAMŮ</t>
  </si>
  <si>
    <t>POR TBL NOB 100X125RG</t>
  </si>
  <si>
    <t>4014</t>
  </si>
  <si>
    <t>DOXYBENE 200 MG TABLETY</t>
  </si>
  <si>
    <t>POR TBL NOB 20X200MG</t>
  </si>
  <si>
    <t>97654</t>
  </si>
  <si>
    <t>DOXYBENE 100 MG</t>
  </si>
  <si>
    <t>POR CPS MOL 10X100MG</t>
  </si>
  <si>
    <t>15658</t>
  </si>
  <si>
    <t>CIPLOX 500</t>
  </si>
  <si>
    <t>112003</t>
  </si>
  <si>
    <t>TRAMADOL RETARD ACTAVIS 100 MG</t>
  </si>
  <si>
    <t>12473</t>
  </si>
  <si>
    <t>TRAMABENE KAPKY</t>
  </si>
  <si>
    <t>POR GTT SOL 1X100ML/10GM</t>
  </si>
  <si>
    <t>59672</t>
  </si>
  <si>
    <t>97445</t>
  </si>
  <si>
    <t>TRAMAL ČÍPKY 100 MG</t>
  </si>
  <si>
    <t>RCT SUP 20X100MG</t>
  </si>
  <si>
    <t>101882</t>
  </si>
  <si>
    <t>VALPROAT-RATIOPHARM CHRONO 300 MG</t>
  </si>
  <si>
    <t>POR TBL PRO 50X300MG</t>
  </si>
  <si>
    <t>90959</t>
  </si>
  <si>
    <t>XANAX 0,5 MG</t>
  </si>
  <si>
    <t>POR TBL NOB 30X0.5MG</t>
  </si>
  <si>
    <t>R03AC13</t>
  </si>
  <si>
    <t>15899</t>
  </si>
  <si>
    <t>FORADIL</t>
  </si>
  <si>
    <t>INH PLV CPS 30X12RG</t>
  </si>
  <si>
    <t>45964</t>
  </si>
  <si>
    <t>SERETIDE DISKUS 50/250</t>
  </si>
  <si>
    <t>INH PLV 1X60X50/250RG</t>
  </si>
  <si>
    <t>124339</t>
  </si>
  <si>
    <t>POR TBL FLM 10X5MG</t>
  </si>
  <si>
    <t>145178</t>
  </si>
  <si>
    <t>POR TBL FLM 28X5MG II</t>
  </si>
  <si>
    <t>32717</t>
  </si>
  <si>
    <t>XYZAL</t>
  </si>
  <si>
    <t>32719</t>
  </si>
  <si>
    <t>122685</t>
  </si>
  <si>
    <t>PRESTARIUM NEO COMBI 5 MG/1,25 MG</t>
  </si>
  <si>
    <t>84895</t>
  </si>
  <si>
    <t>ZINNAT 125 MG</t>
  </si>
  <si>
    <t>POR TBL FLM 10X125MG</t>
  </si>
  <si>
    <t>17139</t>
  </si>
  <si>
    <t>LAMICTAL 50 MG</t>
  </si>
  <si>
    <t>POR TBL NOB 42X50MG</t>
  </si>
  <si>
    <t>N03AX14</t>
  </si>
  <si>
    <t>25828</t>
  </si>
  <si>
    <t>KEPPRA 250 MG</t>
  </si>
  <si>
    <t>POR TBL FLM 30X250MG</t>
  </si>
  <si>
    <t>25835</t>
  </si>
  <si>
    <t>KEPPRA 500 MG</t>
  </si>
  <si>
    <t>POR TBL FLM 50X500MG</t>
  </si>
  <si>
    <t>25836</t>
  </si>
  <si>
    <t>POR TBL FLM 60X500MG</t>
  </si>
  <si>
    <t>2680</t>
  </si>
  <si>
    <t>14439</t>
  </si>
  <si>
    <t>POR CPS RDR 30X0.4MG</t>
  </si>
  <si>
    <t>47725</t>
  </si>
  <si>
    <t>ZINNAT 250 MG</t>
  </si>
  <si>
    <t>POR TBL FLM 10X250MG</t>
  </si>
  <si>
    <t>15654</t>
  </si>
  <si>
    <t>CIPLOX 250</t>
  </si>
  <si>
    <t>POR TBL FLM 50X250MG</t>
  </si>
  <si>
    <t>10253</t>
  </si>
  <si>
    <t>CAVINTON FORTE</t>
  </si>
  <si>
    <t>POR TBL NOB 90X10MG</t>
  </si>
  <si>
    <t>85142</t>
  </si>
  <si>
    <t>83099</t>
  </si>
  <si>
    <t>XANAX SR 0,5 MG</t>
  </si>
  <si>
    <t>POR TBL PRO 30X0.5MG</t>
  </si>
  <si>
    <t>17425</t>
  </si>
  <si>
    <t>CITALEC 10 ZENTIVA</t>
  </si>
  <si>
    <t>POR TBL FLM 30X10 MG</t>
  </si>
  <si>
    <t>166760</t>
  </si>
  <si>
    <t>POR TBL FLM 100X50MG</t>
  </si>
  <si>
    <t>166776</t>
  </si>
  <si>
    <t>ITOPRID PMCS 50 MG</t>
  </si>
  <si>
    <t>POR TBL FLM 100X50MG I</t>
  </si>
  <si>
    <t>119777</t>
  </si>
  <si>
    <t>LAWARIN 5</t>
  </si>
  <si>
    <t>192342</t>
  </si>
  <si>
    <t>WARFARIN PMCS 5 MG</t>
  </si>
  <si>
    <t>59806</t>
  </si>
  <si>
    <t>59808</t>
  </si>
  <si>
    <t>C02AC05</t>
  </si>
  <si>
    <t>16923</t>
  </si>
  <si>
    <t>MOXOSTAD 0,3 MG</t>
  </si>
  <si>
    <t>POR TBL FLM 30X0.3MG</t>
  </si>
  <si>
    <t>16926</t>
  </si>
  <si>
    <t>POR TBL FLM 100X0.3MG</t>
  </si>
  <si>
    <t>94804</t>
  </si>
  <si>
    <t>MODURETIC</t>
  </si>
  <si>
    <t>POR TBL NOB 30</t>
  </si>
  <si>
    <t>125045</t>
  </si>
  <si>
    <t>POR TBL NOB 30X10MG</t>
  </si>
  <si>
    <t>125053</t>
  </si>
  <si>
    <t>125059</t>
  </si>
  <si>
    <t>125060</t>
  </si>
  <si>
    <t>C08CA08</t>
  </si>
  <si>
    <t>111904</t>
  </si>
  <si>
    <t>NITRESAN 20 MG</t>
  </si>
  <si>
    <t>POR TBL NOB 100X20MG</t>
  </si>
  <si>
    <t>54034</t>
  </si>
  <si>
    <t>POR TBL RET 100X240MG</t>
  </si>
  <si>
    <t>120796</t>
  </si>
  <si>
    <t>APO-PERINDO 4 MG</t>
  </si>
  <si>
    <t>POR TBL NOB 100X4MG</t>
  </si>
  <si>
    <t>15864</t>
  </si>
  <si>
    <t>TRITACE 10 MG</t>
  </si>
  <si>
    <t>56972</t>
  </si>
  <si>
    <t>TRITACE 1,25 MG</t>
  </si>
  <si>
    <t>POR TBL NOB 20X1.25MG</t>
  </si>
  <si>
    <t>56973</t>
  </si>
  <si>
    <t>POR TBL NOB 30X1.25MG</t>
  </si>
  <si>
    <t>56978</t>
  </si>
  <si>
    <t>POR TBL NOB 50X2.5MG</t>
  </si>
  <si>
    <t>56982</t>
  </si>
  <si>
    <t>POR TBL NOB 50X5MG</t>
  </si>
  <si>
    <t>C09BA06</t>
  </si>
  <si>
    <t>76710</t>
  </si>
  <si>
    <t>ACCUZIDE 10</t>
  </si>
  <si>
    <t>POR TBL FLM 100</t>
  </si>
  <si>
    <t>13897</t>
  </si>
  <si>
    <t>POR TBL FLM 90X100MG</t>
  </si>
  <si>
    <t>C10AA07</t>
  </si>
  <si>
    <t>148070</t>
  </si>
  <si>
    <t>ROSUCARD 10 MG POTAHOVANÉ TABLETY</t>
  </si>
  <si>
    <t>POR TBL FLM 90X10MG</t>
  </si>
  <si>
    <t>C10AB05</t>
  </si>
  <si>
    <t>122212</t>
  </si>
  <si>
    <t>APO-FENO</t>
  </si>
  <si>
    <t>POR CPS DUR 100X200MG</t>
  </si>
  <si>
    <t>47133</t>
  </si>
  <si>
    <t>LETROX 150</t>
  </si>
  <si>
    <t>POR TBL NOB 100X150RG</t>
  </si>
  <si>
    <t>47141</t>
  </si>
  <si>
    <t>LETROX 50</t>
  </si>
  <si>
    <t>POR TBL NOB 100X50RG I</t>
  </si>
  <si>
    <t>47144</t>
  </si>
  <si>
    <t>LETROX 100</t>
  </si>
  <si>
    <t>POR TBL NOB 100X100RG I</t>
  </si>
  <si>
    <t>53189</t>
  </si>
  <si>
    <t>POR TBL RET 7X500MG</t>
  </si>
  <si>
    <t>75490</t>
  </si>
  <si>
    <t>KLACID 250</t>
  </si>
  <si>
    <t>POR TBL FLM 14X250MG</t>
  </si>
  <si>
    <t>2181</t>
  </si>
  <si>
    <t>POR GRA SUS 6SÁČ I</t>
  </si>
  <si>
    <t>107869</t>
  </si>
  <si>
    <t>APO-ALLOPURINOL</t>
  </si>
  <si>
    <t>M05BA04</t>
  </si>
  <si>
    <t>41671</t>
  </si>
  <si>
    <t>ALENDRONATE-TEVA 70 MG</t>
  </si>
  <si>
    <t>POR TBL NOB 12X70MG</t>
  </si>
  <si>
    <t>59673</t>
  </si>
  <si>
    <t>POR TBL PRO 50X100MG</t>
  </si>
  <si>
    <t>83100</t>
  </si>
  <si>
    <t>XANAX SR 1 MG</t>
  </si>
  <si>
    <t>POR TBL PRO 30X1MG</t>
  </si>
  <si>
    <t>96977</t>
  </si>
  <si>
    <t>XANAX 1 MG</t>
  </si>
  <si>
    <t>POR TBL NOB 30X1MG</t>
  </si>
  <si>
    <t>N06AB05</t>
  </si>
  <si>
    <t>107848</t>
  </si>
  <si>
    <t>APO-PAROX</t>
  </si>
  <si>
    <t>POR TBL FLM 100X20MG</t>
  </si>
  <si>
    <t>135928</t>
  </si>
  <si>
    <t>ESOPREX 10 MG</t>
  </si>
  <si>
    <t>POR TBL FLM 30X10MG</t>
  </si>
  <si>
    <t>4063</t>
  </si>
  <si>
    <t>176691</t>
  </si>
  <si>
    <t>BETAHISTIN ACTAVIS 24 MG</t>
  </si>
  <si>
    <t>POR TBL NOB 100X24MG</t>
  </si>
  <si>
    <t>19459</t>
  </si>
  <si>
    <t>ATIMOS 12 MCG</t>
  </si>
  <si>
    <t>INH SOL PSS 100X12RG</t>
  </si>
  <si>
    <t>66029</t>
  </si>
  <si>
    <t>66030</t>
  </si>
  <si>
    <t>99600</t>
  </si>
  <si>
    <t>137177</t>
  </si>
  <si>
    <t>117520</t>
  </si>
  <si>
    <t>TAFLOSIN 0,4 MG</t>
  </si>
  <si>
    <t>POR CPS RDR 30X0,4MG</t>
  </si>
  <si>
    <t>49196</t>
  </si>
  <si>
    <t>POR CPS RDR 100X0.4MG</t>
  </si>
  <si>
    <t>4013</t>
  </si>
  <si>
    <t>POR TBL NOB 10X200MG</t>
  </si>
  <si>
    <t>47719</t>
  </si>
  <si>
    <t>POR TBL NOB 20X100MG</t>
  </si>
  <si>
    <t>18519</t>
  </si>
  <si>
    <t>XORIMAX 250 MG POTAHOVANÉ TABLETY</t>
  </si>
  <si>
    <t>18547</t>
  </si>
  <si>
    <t>192354</t>
  </si>
  <si>
    <t>47724</t>
  </si>
  <si>
    <t>POR TBL FLM 14X125MG</t>
  </si>
  <si>
    <t>47726</t>
  </si>
  <si>
    <t>132575</t>
  </si>
  <si>
    <t>45012</t>
  </si>
  <si>
    <t>POR TBL FLM 12X500MG</t>
  </si>
  <si>
    <t>53914</t>
  </si>
  <si>
    <t>AZITROMYCIN SANDOZ 250 MG</t>
  </si>
  <si>
    <t>POR TBL FLM 12X250MG</t>
  </si>
  <si>
    <t>15657</t>
  </si>
  <si>
    <t>POR TBL FLM 100X500MG</t>
  </si>
  <si>
    <t>96039</t>
  </si>
  <si>
    <t>CIPRINOL 500</t>
  </si>
  <si>
    <t>J02AC01</t>
  </si>
  <si>
    <t>66036</t>
  </si>
  <si>
    <t>MYCOMAX 100</t>
  </si>
  <si>
    <t>POR CPS DUR 28X100MG</t>
  </si>
  <si>
    <t>47139</t>
  </si>
  <si>
    <t>POR TBL NOB 50X50RG I</t>
  </si>
  <si>
    <t>116436</t>
  </si>
  <si>
    <t>APO-PANTO 40</t>
  </si>
  <si>
    <t>POR TBL ENT 100X40MG</t>
  </si>
  <si>
    <t>119688</t>
  </si>
  <si>
    <t>CONTROLOC 40 MG</t>
  </si>
  <si>
    <t>POR TBL ENT 100X40MG I</t>
  </si>
  <si>
    <t>A02BC03</t>
  </si>
  <si>
    <t>17121</t>
  </si>
  <si>
    <t>LANZUL 30 MG</t>
  </si>
  <si>
    <t>POR CPS DUR 28X30MG</t>
  </si>
  <si>
    <t>17122</t>
  </si>
  <si>
    <t>POR CPS DUR 56X30MG</t>
  </si>
  <si>
    <t>166777</t>
  </si>
  <si>
    <t>POR TBL FLM 100X50MG II</t>
  </si>
  <si>
    <t>A02BA03</t>
  </si>
  <si>
    <t>80537</t>
  </si>
  <si>
    <t>QUAMATEL 20 MG</t>
  </si>
  <si>
    <t>50080</t>
  </si>
  <si>
    <t>92587</t>
  </si>
  <si>
    <t>POR TBL RET 30X500MG</t>
  </si>
  <si>
    <t>119843</t>
  </si>
  <si>
    <t>NEURONTIN 100 MG</t>
  </si>
  <si>
    <t>POR CPS DUR 30X100MG</t>
  </si>
  <si>
    <t>119844</t>
  </si>
  <si>
    <t>POR CPS DUR 50X100MG</t>
  </si>
  <si>
    <t>25827</t>
  </si>
  <si>
    <t>POR TBL FLM 20X250MG</t>
  </si>
  <si>
    <t>102674</t>
  </si>
  <si>
    <t>BETAHISTIN ACTAVIS 8 MG</t>
  </si>
  <si>
    <t>B01AF01</t>
  </si>
  <si>
    <t>168906</t>
  </si>
  <si>
    <t>XARELTO 20 MG</t>
  </si>
  <si>
    <t>POR TBL FLM 100X1X20MG</t>
  </si>
  <si>
    <t>120791</t>
  </si>
  <si>
    <t>13470</t>
  </si>
  <si>
    <t>RAMIL 1,25</t>
  </si>
  <si>
    <t>POR TBL NOB 90X1.25MG</t>
  </si>
  <si>
    <t>107847</t>
  </si>
  <si>
    <t>N06AX11</t>
  </si>
  <si>
    <t>17685</t>
  </si>
  <si>
    <t>MIRZATEN 30 MG</t>
  </si>
  <si>
    <t>POR TBL FLM 30X30MG</t>
  </si>
  <si>
    <t>145183</t>
  </si>
  <si>
    <t>POR TBL FLM 28X5MG III</t>
  </si>
  <si>
    <t>C10AA05</t>
  </si>
  <si>
    <t>93013</t>
  </si>
  <si>
    <t>SORTIS 10 MG</t>
  </si>
  <si>
    <t>151056</t>
  </si>
  <si>
    <t>POR TBL NOB 42X100MG</t>
  </si>
  <si>
    <t>17131</t>
  </si>
  <si>
    <t>LAMICTAL 25 MG</t>
  </si>
  <si>
    <t>POR TBL NOB 21X25MG</t>
  </si>
  <si>
    <t>17135</t>
  </si>
  <si>
    <t>POR TBL NOB 42X25MG</t>
  </si>
  <si>
    <t>17141</t>
  </si>
  <si>
    <t>175089</t>
  </si>
  <si>
    <t>DRETACEN 500 MG</t>
  </si>
  <si>
    <t>175091</t>
  </si>
  <si>
    <t>25834</t>
  </si>
  <si>
    <t>POR TBL FLM 30X500MG</t>
  </si>
  <si>
    <t>175079</t>
  </si>
  <si>
    <t>DRETACEN 250 MG</t>
  </si>
  <si>
    <t>N05AH04</t>
  </si>
  <si>
    <t>122678</t>
  </si>
  <si>
    <t>QUETIAPIN SANDOZ 25 MG</t>
  </si>
  <si>
    <t>POR TBL FLM 30X25MG</t>
  </si>
  <si>
    <t>94933</t>
  </si>
  <si>
    <t>POR TBL FLM 14X1GM+SÁČ</t>
  </si>
  <si>
    <t>17185</t>
  </si>
  <si>
    <t>POR GRA SUS 9X100MG</t>
  </si>
  <si>
    <t>32534</t>
  </si>
  <si>
    <t>INJ SOL 2X0.4ML</t>
  </si>
  <si>
    <t>83458</t>
  </si>
  <si>
    <t>4305</t>
  </si>
  <si>
    <t>POR CPS DUR 10X50MG I</t>
  </si>
  <si>
    <t>25362</t>
  </si>
  <si>
    <t>HELICID 10 ZENTIVA</t>
  </si>
  <si>
    <t>POR CPS ETD 28X10MG</t>
  </si>
  <si>
    <t>53201</t>
  </si>
  <si>
    <t>CIPHIN 250</t>
  </si>
  <si>
    <t>122114</t>
  </si>
  <si>
    <t>APO-OME 20</t>
  </si>
  <si>
    <t>POR CPS ETD 100X20MG</t>
  </si>
  <si>
    <t>132530</t>
  </si>
  <si>
    <t>HELICID 20</t>
  </si>
  <si>
    <t>A16AA02</t>
  </si>
  <si>
    <t>12317</t>
  </si>
  <si>
    <t>TRANSMETIL 500 MG TABLETY</t>
  </si>
  <si>
    <t>POR TBL ENT 10X500MG</t>
  </si>
  <si>
    <t>46988</t>
  </si>
  <si>
    <t>POR TBL ENT 30X500MG</t>
  </si>
  <si>
    <t>132527</t>
  </si>
  <si>
    <t>125390</t>
  </si>
  <si>
    <t>CYNT 0,3</t>
  </si>
  <si>
    <t>POR TBL FLM 98X0.3MG</t>
  </si>
  <si>
    <t>3802</t>
  </si>
  <si>
    <t>CONCOR COR 2,5 MG</t>
  </si>
  <si>
    <t>POR TBL FLM 56X2.5MG</t>
  </si>
  <si>
    <t>C07AG02</t>
  </si>
  <si>
    <t>102600</t>
  </si>
  <si>
    <t>CARVESAN 6,25</t>
  </si>
  <si>
    <t>POR TBL NOB 100X6,25MG</t>
  </si>
  <si>
    <t>125046</t>
  </si>
  <si>
    <t>15379</t>
  </si>
  <si>
    <t>AGEN 10</t>
  </si>
  <si>
    <t>91995</t>
  </si>
  <si>
    <t>ISOPTIN SR 240 MG</t>
  </si>
  <si>
    <t>POR TBL PRO 100X240MG</t>
  </si>
  <si>
    <t>122681</t>
  </si>
  <si>
    <t>64790</t>
  </si>
  <si>
    <t>ACCUZIDE 20</t>
  </si>
  <si>
    <t>C09BB04</t>
  </si>
  <si>
    <t>124105</t>
  </si>
  <si>
    <t>PRESTANCE 5 MG/10 MG</t>
  </si>
  <si>
    <t>POR TBL NOB 90</t>
  </si>
  <si>
    <t>124106</t>
  </si>
  <si>
    <t>POR TBL NOB 100</t>
  </si>
  <si>
    <t>93018</t>
  </si>
  <si>
    <t>SORTIS 20 MG</t>
  </si>
  <si>
    <t>148074</t>
  </si>
  <si>
    <t>ROSUCARD 20 MG POTAHOVANÉ TABLETY</t>
  </si>
  <si>
    <t>POR TBL FLM 90X20MG</t>
  </si>
  <si>
    <t>159123</t>
  </si>
  <si>
    <t>APO-ROSUVASTATIN 20 MG</t>
  </si>
  <si>
    <t>30021</t>
  </si>
  <si>
    <t>LETROX 125</t>
  </si>
  <si>
    <t>POR TBL NOB 100X125MCG</t>
  </si>
  <si>
    <t>97186</t>
  </si>
  <si>
    <t>EUTHYROX 100 MIKROGRAMŮ</t>
  </si>
  <si>
    <t>POR TBL NOB 100X100RG</t>
  </si>
  <si>
    <t>12738</t>
  </si>
  <si>
    <t>DOXYHEXAL 200 TABS</t>
  </si>
  <si>
    <t>32544</t>
  </si>
  <si>
    <t>POR TBL RET 10X500MG-D</t>
  </si>
  <si>
    <t>32545</t>
  </si>
  <si>
    <t>POR TBL RET 12X500MG-D</t>
  </si>
  <si>
    <t>155859</t>
  </si>
  <si>
    <t>SUMAMED 500 MG</t>
  </si>
  <si>
    <t>3365</t>
  </si>
  <si>
    <t>DALACIN C 150 MG</t>
  </si>
  <si>
    <t>POR CPS DUR 16X150MG</t>
  </si>
  <si>
    <t>22568</t>
  </si>
  <si>
    <t>ARTRILOM 15 MG</t>
  </si>
  <si>
    <t>POR TBL NOB 50X15MG</t>
  </si>
  <si>
    <t>2592</t>
  </si>
  <si>
    <t>POR TBL NOB 50X100MG</t>
  </si>
  <si>
    <t>20146</t>
  </si>
  <si>
    <t>CITALOPRAM ACTAVIS 20 MG</t>
  </si>
  <si>
    <t>50339</t>
  </si>
  <si>
    <t>BETASERC 24</t>
  </si>
  <si>
    <t>POR TBL NOB 50X24MG</t>
  </si>
  <si>
    <t>66263</t>
  </si>
  <si>
    <t>ZYRTEC</t>
  </si>
  <si>
    <t>145173</t>
  </si>
  <si>
    <t>POR TBL FLM 28X5MG I</t>
  </si>
  <si>
    <t>A07DA</t>
  </si>
  <si>
    <t>30652</t>
  </si>
  <si>
    <t>REASEC</t>
  </si>
  <si>
    <t>POR TBL NOB 20X2.5MG</t>
  </si>
  <si>
    <t>A10AD01</t>
  </si>
  <si>
    <t>92605</t>
  </si>
  <si>
    <t>HUMULIN M3 (30/70) CARTRIDGE</t>
  </si>
  <si>
    <t>INJ SUS 5X3ML/300UT</t>
  </si>
  <si>
    <t>115479</t>
  </si>
  <si>
    <t>APO-ENALAPRIL 5 MG</t>
  </si>
  <si>
    <t>40373</t>
  </si>
  <si>
    <t>MEDROL 16 MG</t>
  </si>
  <si>
    <t>POR TBL NOB 50X16MG</t>
  </si>
  <si>
    <t>90986</t>
  </si>
  <si>
    <t>DEOXYMYKOIN</t>
  </si>
  <si>
    <t>57793</t>
  </si>
  <si>
    <t>TRAMAL KAPKY 100 MG/1 ML</t>
  </si>
  <si>
    <t>POR GTT SOL 1X96ML</t>
  </si>
  <si>
    <t>58835</t>
  </si>
  <si>
    <t>ZODAC SIR</t>
  </si>
  <si>
    <t>POR SIR 1X100ML</t>
  </si>
  <si>
    <t>97655</t>
  </si>
  <si>
    <t>POR CPS MOL 20X100MG</t>
  </si>
  <si>
    <t>112562</t>
  </si>
  <si>
    <t>POR TBL NOB 60X15MG</t>
  </si>
  <si>
    <t>192341</t>
  </si>
  <si>
    <t>102596</t>
  </si>
  <si>
    <t>POR TBL NOB 30X6,25MG</t>
  </si>
  <si>
    <t>2945</t>
  </si>
  <si>
    <t>AGEN 5</t>
  </si>
  <si>
    <t>111898</t>
  </si>
  <si>
    <t>NITRESAN 10 MG</t>
  </si>
  <si>
    <t>101207</t>
  </si>
  <si>
    <t>POR TBL FLM 50X5MG</t>
  </si>
  <si>
    <t>107167</t>
  </si>
  <si>
    <t>LORISTA 100</t>
  </si>
  <si>
    <t>POR TBL FLM 50X100MG</t>
  </si>
  <si>
    <t>138106</t>
  </si>
  <si>
    <t>TORVAZIN 20 MG</t>
  </si>
  <si>
    <t>138113</t>
  </si>
  <si>
    <t>157667</t>
  </si>
  <si>
    <t>ATORGAMMA 20 MG POTAHOVANÁ TABLETA</t>
  </si>
  <si>
    <t>14870</t>
  </si>
  <si>
    <t>12476</t>
  </si>
  <si>
    <t>TRAMABENE 50 TOBOLKY</t>
  </si>
  <si>
    <t>POR CPS DUR 50X50MG</t>
  </si>
  <si>
    <t>47642</t>
  </si>
  <si>
    <t>PRAM 20 MG</t>
  </si>
  <si>
    <t>94114</t>
  </si>
  <si>
    <t>WARFARIN ORION 5 MG</t>
  </si>
  <si>
    <t>C09AA03</t>
  </si>
  <si>
    <t>11006</t>
  </si>
  <si>
    <t>DIROTON 10 MG</t>
  </si>
  <si>
    <t>53642</t>
  </si>
  <si>
    <t>POR TBL NOB 28X10MG</t>
  </si>
  <si>
    <t>13473</t>
  </si>
  <si>
    <t>RAMIL 2,5</t>
  </si>
  <si>
    <t>POR TBL NOB 90X2.5MG</t>
  </si>
  <si>
    <t>51660</t>
  </si>
  <si>
    <t>RAMIPRIL ACTAVIS 5 MG</t>
  </si>
  <si>
    <t>51714</t>
  </si>
  <si>
    <t>RAMIPRIL ACTAVIS 10 MG</t>
  </si>
  <si>
    <t>126031</t>
  </si>
  <si>
    <t>PRENEWEL 4 MG/1,25 MG</t>
  </si>
  <si>
    <t>144267</t>
  </si>
  <si>
    <t>KLARITROMYCIN MYLAN 500 MG</t>
  </si>
  <si>
    <t>POR TBL FLM 500X500MG</t>
  </si>
  <si>
    <t>13280</t>
  </si>
  <si>
    <t>POR TBL NOB 10X15MG</t>
  </si>
  <si>
    <t>101782</t>
  </si>
  <si>
    <t>NOAX UNO 100 MG</t>
  </si>
  <si>
    <t>N06DA02</t>
  </si>
  <si>
    <t>16459</t>
  </si>
  <si>
    <t>ARICEPT 10 MG</t>
  </si>
  <si>
    <t>POR TBL FLM 28X10MG</t>
  </si>
  <si>
    <t>R03CC02</t>
  </si>
  <si>
    <t>23291</t>
  </si>
  <si>
    <t>VENTOLIN</t>
  </si>
  <si>
    <t>POR SIR 1X150ML</t>
  </si>
  <si>
    <t>56844</t>
  </si>
  <si>
    <t>TRAMAL RETARD TABLETY 150 MG</t>
  </si>
  <si>
    <t>14784</t>
  </si>
  <si>
    <t>ROSEMIG 50 MG</t>
  </si>
  <si>
    <t>POR TBL FLM 2X50MG</t>
  </si>
  <si>
    <t>14786</t>
  </si>
  <si>
    <t>ROSEMIG 100 MG</t>
  </si>
  <si>
    <t>POR TBL FLM 2X100MG</t>
  </si>
  <si>
    <t>17137</t>
  </si>
  <si>
    <t>POR TBL NOB 30X50MG</t>
  </si>
  <si>
    <t>24987</t>
  </si>
  <si>
    <t>POR CPS PRO 30X150MG</t>
  </si>
  <si>
    <t>25361</t>
  </si>
  <si>
    <t>POR CPS ETD 14X10MG</t>
  </si>
  <si>
    <t>47478</t>
  </si>
  <si>
    <t>LORADUR MITE</t>
  </si>
  <si>
    <t>POR TBL NOB 50</t>
  </si>
  <si>
    <t>58856</t>
  </si>
  <si>
    <t>BISOCARD 5</t>
  </si>
  <si>
    <t>95661</t>
  </si>
  <si>
    <t>LISIPRIL 10</t>
  </si>
  <si>
    <t>POR TBL NOB 10X10MG</t>
  </si>
  <si>
    <t>23954</t>
  </si>
  <si>
    <t>AMPRILAN 1,25</t>
  </si>
  <si>
    <t>84792</t>
  </si>
  <si>
    <t>AUGMENTIN DUO</t>
  </si>
  <si>
    <t>POR PLV SUS 1X70ML+ODM</t>
  </si>
  <si>
    <t>83615</t>
  </si>
  <si>
    <t>115449</t>
  </si>
  <si>
    <t>SUMATRIPTAN ACTAVIS 50 MG</t>
  </si>
  <si>
    <t>POR TBL FLM 6X50MG</t>
  </si>
  <si>
    <t>10174</t>
  </si>
  <si>
    <t>6614</t>
  </si>
  <si>
    <t>89811</t>
  </si>
  <si>
    <t>32716</t>
  </si>
  <si>
    <t>POR TBL FLM 7X5MG</t>
  </si>
  <si>
    <t>R06AX13</t>
  </si>
  <si>
    <t>83827</t>
  </si>
  <si>
    <t>FLONIDAN 10 MG DISTAB</t>
  </si>
  <si>
    <t>POR TBL DIS 10X10MG</t>
  </si>
  <si>
    <t>C02CA04</t>
  </si>
  <si>
    <t>103395</t>
  </si>
  <si>
    <t>CARDURA XL 4 MG</t>
  </si>
  <si>
    <t>POR TBL RET 30X4MG PA</t>
  </si>
  <si>
    <t>45011</t>
  </si>
  <si>
    <t>POR TBL FLM 6X500MG</t>
  </si>
  <si>
    <t>M01AC01</t>
  </si>
  <si>
    <t>11068</t>
  </si>
  <si>
    <t>PIROXICAM AL 20</t>
  </si>
  <si>
    <t>POR TBL NOB 20X20MG</t>
  </si>
  <si>
    <t>49522</t>
  </si>
  <si>
    <t>FLAMEXIN</t>
  </si>
  <si>
    <t>POR TBL NOB 30X20MG</t>
  </si>
  <si>
    <t>87225</t>
  </si>
  <si>
    <t>POR TBL FLM 20X200MG</t>
  </si>
  <si>
    <t>17431</t>
  </si>
  <si>
    <t>POR TBL FLM 30X20 MG</t>
  </si>
  <si>
    <t>153973</t>
  </si>
  <si>
    <t>AZITROMYCIN MYLAN 500 MG</t>
  </si>
  <si>
    <t>12688</t>
  </si>
  <si>
    <t>115317</t>
  </si>
  <si>
    <t>124744</t>
  </si>
  <si>
    <t>PANTOPRAZOL MYLAN 40 MG</t>
  </si>
  <si>
    <t>85158</t>
  </si>
  <si>
    <t>PRENESSA 4 MG</t>
  </si>
  <si>
    <t>POR TBL NOB 60X4MG</t>
  </si>
  <si>
    <t>85162</t>
  </si>
  <si>
    <t>POR TBL NOB 90X4MG</t>
  </si>
  <si>
    <t>92207</t>
  </si>
  <si>
    <t>AUGMENTIN 1,2 G</t>
  </si>
  <si>
    <t>18544</t>
  </si>
  <si>
    <t>18548</t>
  </si>
  <si>
    <t>10081</t>
  </si>
  <si>
    <t>POR TBL FLM 20X500MG</t>
  </si>
  <si>
    <t>112007</t>
  </si>
  <si>
    <t>POR TBL PRO 90X100MG</t>
  </si>
  <si>
    <t>146278</t>
  </si>
  <si>
    <t>SUMATRIPTAN MYLAN 100 MG</t>
  </si>
  <si>
    <t>POR TBL FLM 24X100MG</t>
  </si>
  <si>
    <t>N06AB03</t>
  </si>
  <si>
    <t>54423</t>
  </si>
  <si>
    <t>MAGRILAN</t>
  </si>
  <si>
    <t>POR CPS DUR 30X20MG</t>
  </si>
  <si>
    <t>17427</t>
  </si>
  <si>
    <t>POR TBL FLM 60X10 MG</t>
  </si>
  <si>
    <t>N06AB06</t>
  </si>
  <si>
    <t>17964</t>
  </si>
  <si>
    <t>ASENTRA 50</t>
  </si>
  <si>
    <t>POR TBL FLM 56X50MG</t>
  </si>
  <si>
    <t>53950</t>
  </si>
  <si>
    <t>ZOLOFT 50 MG</t>
  </si>
  <si>
    <t>POR TBL FLM 28X50MG</t>
  </si>
  <si>
    <t>45961</t>
  </si>
  <si>
    <t>SERETIDE DISKUS 50/100</t>
  </si>
  <si>
    <t>INH PLV 1X60X50/100RG</t>
  </si>
  <si>
    <t>16932</t>
  </si>
  <si>
    <t>MOXOSTAD 0,4 MG</t>
  </si>
  <si>
    <t>POR TBL FLM 30X0.4MG</t>
  </si>
  <si>
    <t>3801</t>
  </si>
  <si>
    <t>POR TBL FLM 28X2.5MG</t>
  </si>
  <si>
    <t>169034</t>
  </si>
  <si>
    <t>59687</t>
  </si>
  <si>
    <t>POR TBL FLM 14X200MG</t>
  </si>
  <si>
    <t>6618</t>
  </si>
  <si>
    <t>NEUROL 0,5</t>
  </si>
  <si>
    <t>109411</t>
  </si>
  <si>
    <t>NOLPAZA 40 MG ENTEROSOLVENTNÍ TABLETY</t>
  </si>
  <si>
    <t>POR TBL ENT 28X40MG</t>
  </si>
  <si>
    <t>49113</t>
  </si>
  <si>
    <t>CONTROLOC 20 MG</t>
  </si>
  <si>
    <t>POR TBL ENT 28X20MG I</t>
  </si>
  <si>
    <t>163150</t>
  </si>
  <si>
    <t>VASOCARDIN SR 200</t>
  </si>
  <si>
    <t>47741</t>
  </si>
  <si>
    <t>RIVOCOR 10</t>
  </si>
  <si>
    <t>127531</t>
  </si>
  <si>
    <t>AFITEN 5 MG</t>
  </si>
  <si>
    <t>120805</t>
  </si>
  <si>
    <t>APO-PERINDO 8 MG</t>
  </si>
  <si>
    <t>POR TBL NOB 30X8MG</t>
  </si>
  <si>
    <t>13477</t>
  </si>
  <si>
    <t>RAMIL 10</t>
  </si>
  <si>
    <t>166869</t>
  </si>
  <si>
    <t>TONARSSA 4 MG/5 MG</t>
  </si>
  <si>
    <t>13892</t>
  </si>
  <si>
    <t>LOZAP 50 ZENTIVA</t>
  </si>
  <si>
    <t>17412</t>
  </si>
  <si>
    <t>ZANOCIN 200 MG</t>
  </si>
  <si>
    <t>49503</t>
  </si>
  <si>
    <t>42780</t>
  </si>
  <si>
    <t>TRALGIT SR 200</t>
  </si>
  <si>
    <t>67570</t>
  </si>
  <si>
    <t>MABRON 50 MG</t>
  </si>
  <si>
    <t>POR CPS DUR 30X50MG</t>
  </si>
  <si>
    <t>101883</t>
  </si>
  <si>
    <t>POR TBL PRO 60X300MG</t>
  </si>
  <si>
    <t>107858</t>
  </si>
  <si>
    <t>APO-GAB 300</t>
  </si>
  <si>
    <t>10252</t>
  </si>
  <si>
    <t>150056</t>
  </si>
  <si>
    <t>BETAHISTIN MYLAN 24 MG</t>
  </si>
  <si>
    <t>POR TBL NOB 30X24MG</t>
  </si>
  <si>
    <t>15603</t>
  </si>
  <si>
    <t>ALERID</t>
  </si>
  <si>
    <t>POR TBL FLM 50X10MG</t>
  </si>
  <si>
    <t>53639</t>
  </si>
  <si>
    <t>FLONIDAN 10 MG TABLETY</t>
  </si>
  <si>
    <t>83397</t>
  </si>
  <si>
    <t>POR TBL DIS 30X10MG</t>
  </si>
  <si>
    <t>124087</t>
  </si>
  <si>
    <t>PRESTANCE 5 MG/5 MG</t>
  </si>
  <si>
    <t>192854</t>
  </si>
  <si>
    <t>14910</t>
  </si>
  <si>
    <t>32060</t>
  </si>
  <si>
    <t>C01BC03</t>
  </si>
  <si>
    <t>53535</t>
  </si>
  <si>
    <t>PROPAFENON AL 150</t>
  </si>
  <si>
    <t>POR TBL FLM 50X150MG</t>
  </si>
  <si>
    <t>13767</t>
  </si>
  <si>
    <t>POR TBL NOB 30X200MG</t>
  </si>
  <si>
    <t>13768</t>
  </si>
  <si>
    <t>POR TBL NOB 60X200MG</t>
  </si>
  <si>
    <t>94803</t>
  </si>
  <si>
    <t>POR TBL NOB 20</t>
  </si>
  <si>
    <t>43877</t>
  </si>
  <si>
    <t>59642</t>
  </si>
  <si>
    <t>ENAP 10 MG</t>
  </si>
  <si>
    <t>84912</t>
  </si>
  <si>
    <t>162006</t>
  </si>
  <si>
    <t>POR TBL FLM 20</t>
  </si>
  <si>
    <t>13894</t>
  </si>
  <si>
    <t>POR TBL FLM 90X50MG</t>
  </si>
  <si>
    <t>47610</t>
  </si>
  <si>
    <t>POR TBL FLM 84X50MG</t>
  </si>
  <si>
    <t>125085</t>
  </si>
  <si>
    <t>125086</t>
  </si>
  <si>
    <t>114264</t>
  </si>
  <si>
    <t>APO-CETIRIZIN 10 MG</t>
  </si>
  <si>
    <t>49121</t>
  </si>
  <si>
    <t>POR TBL ENT 14X40MG I</t>
  </si>
  <si>
    <t>42844</t>
  </si>
  <si>
    <t>POR GRA SUS 1X100ML</t>
  </si>
  <si>
    <t>122689</t>
  </si>
  <si>
    <t>32056</t>
  </si>
  <si>
    <t>INJ SOL 10X0.2ML</t>
  </si>
  <si>
    <t>56102</t>
  </si>
  <si>
    <t>POR CPS DUR 14X30MG</t>
  </si>
  <si>
    <t>32062</t>
  </si>
  <si>
    <t>94163</t>
  </si>
  <si>
    <t>CONCOR 10</t>
  </si>
  <si>
    <t>125058</t>
  </si>
  <si>
    <t>POR TBL NOB 28X5MG</t>
  </si>
  <si>
    <t>122683</t>
  </si>
  <si>
    <t>93016</t>
  </si>
  <si>
    <t>40367</t>
  </si>
  <si>
    <t>56847</t>
  </si>
  <si>
    <t>TRAMAL RETARD TABLETY 200 MG</t>
  </si>
  <si>
    <t>101205</t>
  </si>
  <si>
    <t>187796</t>
  </si>
  <si>
    <t>TONARSSA 4 MG/10 MG</t>
  </si>
  <si>
    <t>163921</t>
  </si>
  <si>
    <t>LORISTA H 50 MG/12,5 MG</t>
  </si>
  <si>
    <t>POR TBL FLM 30X50/12.5MG</t>
  </si>
  <si>
    <t>32487</t>
  </si>
  <si>
    <t>32085</t>
  </si>
  <si>
    <t>POR CPS DUR 10X50MG</t>
  </si>
  <si>
    <t>32088</t>
  </si>
  <si>
    <t>INJ SOL 10X2ML/100MG</t>
  </si>
  <si>
    <t>14134</t>
  </si>
  <si>
    <t>14135</t>
  </si>
  <si>
    <t>POR TBL FLM 6X100MG</t>
  </si>
  <si>
    <t>22100</t>
  </si>
  <si>
    <t>ROSEMIG SPRINTAB 100 MG</t>
  </si>
  <si>
    <t>POR TBL SUS 6X100MG</t>
  </si>
  <si>
    <t>132520</t>
  </si>
  <si>
    <t>144444</t>
  </si>
  <si>
    <t>POR CPS DUR 90X300MG</t>
  </si>
  <si>
    <t>28213</t>
  </si>
  <si>
    <t>LYRICA 50 MG</t>
  </si>
  <si>
    <t>POR CPS DUR 56X50MG</t>
  </si>
  <si>
    <t>29960</t>
  </si>
  <si>
    <t>POR CPS DUR 100X75MG</t>
  </si>
  <si>
    <t>125188</t>
  </si>
  <si>
    <t>POR TBL FLM 50X10MG II</t>
  </si>
  <si>
    <t>20132</t>
  </si>
  <si>
    <t>POR TBL FLM 28X10MG I</t>
  </si>
  <si>
    <t>109445</t>
  </si>
  <si>
    <t>CIPROFLOXACIN-TEVA 500 MG</t>
  </si>
  <si>
    <t>9201</t>
  </si>
  <si>
    <t>ISOPTIN 40 MG</t>
  </si>
  <si>
    <t>POR TBL FLM 50X40MG</t>
  </si>
  <si>
    <t>115446</t>
  </si>
  <si>
    <t>22096</t>
  </si>
  <si>
    <t>POR TBL SUS 2X50MG</t>
  </si>
  <si>
    <t>92034</t>
  </si>
  <si>
    <t>DEPAKINE CHRONO 300 MG SÉCABLE</t>
  </si>
  <si>
    <t>POR TBL RET 100X300MG</t>
  </si>
  <si>
    <t>130172</t>
  </si>
  <si>
    <t>APO-VENLAFAXIN PROLONG 75 MG</t>
  </si>
  <si>
    <t>POR CPS PRO 30X75MG</t>
  </si>
  <si>
    <t>109409</t>
  </si>
  <si>
    <t>POR TBL ENT 14X40MG</t>
  </si>
  <si>
    <t>119776</t>
  </si>
  <si>
    <t>59810</t>
  </si>
  <si>
    <t>76380</t>
  </si>
  <si>
    <t>RHEFLUIN</t>
  </si>
  <si>
    <t>R03DC03</t>
  </si>
  <si>
    <t>125135</t>
  </si>
  <si>
    <t>SINGULAIR 10</t>
  </si>
  <si>
    <t>POR TBL FLM 98X10MG</t>
  </si>
  <si>
    <t>N02AE01</t>
  </si>
  <si>
    <t>42755</t>
  </si>
  <si>
    <t>TRANSTEC 35 MCG/H</t>
  </si>
  <si>
    <t>DRM EMP TDR 5X20MG</t>
  </si>
  <si>
    <t>107758</t>
  </si>
  <si>
    <t>ROSEMIG 20 MG</t>
  </si>
  <si>
    <t>NAS SPR SOL 2X0.1ML</t>
  </si>
  <si>
    <t>57715</t>
  </si>
  <si>
    <t>ORFIRIL LONG 500 MG</t>
  </si>
  <si>
    <t>POR TBL PRO 50X500MG-SÁČ PET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</si>
  <si>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</si>
  <si>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</si>
  <si>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</si>
  <si>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</si>
  <si>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</si>
  <si>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</si>
  <si>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</si>
  <si>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</si>
  <si>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</si>
  <si>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</si>
  <si>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</si>
  <si>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</si>
  <si>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</si>
  <si>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</si>
  <si>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</si>
  <si>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</si>
  <si>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ZA004</t>
  </si>
  <si>
    <t>Obinadlo pruban č.  5 427305</t>
  </si>
  <si>
    <t>ZA006</t>
  </si>
  <si>
    <t>Obinadlo pruban č.  8 427308</t>
  </si>
  <si>
    <t>ZA007</t>
  </si>
  <si>
    <t>Obinadlo pruban č.  9 427309</t>
  </si>
  <si>
    <t>ZA318</t>
  </si>
  <si>
    <t>Náplast transpore 1,25 x 9,15 1527-0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</si>
  <si>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</si>
  <si>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</si>
  <si>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</si>
  <si>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</si>
  <si>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</si>
  <si>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</si>
  <si>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</si>
  <si>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Obinadlo pruban č.12 427312</t>
  </si>
  <si>
    <t>ZA438</t>
  </si>
  <si>
    <t>Obinadlo pruban č.  4 427304</t>
  </si>
  <si>
    <t>ZA439</t>
  </si>
  <si>
    <t>Obinadlo pruban č.  6 427306</t>
  </si>
  <si>
    <t>ZA446</t>
  </si>
  <si>
    <t>Vata buničitá přířezy 20 x 30 cm 1230200129</t>
  </si>
  <si>
    <t>ZA451</t>
  </si>
  <si>
    <t>Náplast omniplast 5 cm x 9,2 m 900429</t>
  </si>
  <si>
    <t>ZA544</t>
  </si>
  <si>
    <t>Krytí inadine nepřilnavé 5,0 x 5,0 cm 1/10 SYS01481EE</t>
  </si>
  <si>
    <t>ZA547</t>
  </si>
  <si>
    <t>Krytí inadine nepřilnavé 9,5 x 9,5 cm 1/10 SYS01512EE</t>
  </si>
  <si>
    <t>ZA557</t>
  </si>
  <si>
    <t>Kompresa gáza 10 x 20 cm / 5 ks ster.26013</t>
  </si>
  <si>
    <t>ZA562</t>
  </si>
  <si>
    <t>Náplast cosmopor i. v. 6 x 8 cm 9008054</t>
  </si>
  <si>
    <t>ZA593</t>
  </si>
  <si>
    <t>Tampon 20 x 20 cm sterilní stáčený  / 5 ks 28003</t>
  </si>
  <si>
    <t>ZA601</t>
  </si>
  <si>
    <t>Obinadlo fixa crep 12 cm x 4 m 1323100105</t>
  </si>
  <si>
    <t>ZB084</t>
  </si>
  <si>
    <t>Náplast transpore 2,5   x 9,14 1527-1</t>
  </si>
  <si>
    <t>ZC100</t>
  </si>
  <si>
    <t>Vata buničitá dělená 2 role / 500 ks 40 x 50 mm 1230200310</t>
  </si>
  <si>
    <t>ZC333</t>
  </si>
  <si>
    <t>Krytí mastný tyl s vaselinou 10 x 10 cm 0311</t>
  </si>
  <si>
    <t>ZC334</t>
  </si>
  <si>
    <t>Krytí mastný tyl s vaselinou 5 x  5 cm 0300</t>
  </si>
  <si>
    <t>ZC532</t>
  </si>
  <si>
    <t>Krytí mastný tyl s vaselinou 10 x 20 cm 0312</t>
  </si>
  <si>
    <t>ZD102</t>
  </si>
  <si>
    <t>Náplast cosmos strip 6 cm x 2 cm  (náhrada za náplast curity) 5302951</t>
  </si>
  <si>
    <t>ZD103</t>
  </si>
  <si>
    <t>Náplast omniplast   2,5 cm x 9,2 m 900428</t>
  </si>
  <si>
    <t>ZD104</t>
  </si>
  <si>
    <t>Náplast omniplast 10,0 cm x 10,0 m 900535</t>
  </si>
  <si>
    <t>ZD740</t>
  </si>
  <si>
    <t>Kompresa gáza 7,5 x 7,5 cm / 5 ks sterilní 1325019265</t>
  </si>
  <si>
    <t>ZI599</t>
  </si>
  <si>
    <t>Náplast curapor 10 x   8 cm 22121 ( náhrada za cosmopor )</t>
  </si>
  <si>
    <t>ZI600</t>
  </si>
  <si>
    <t>Náplast curapor 10 x 15 cm 22122 ( náhrada za cosmopor )</t>
  </si>
  <si>
    <t>ZK853</t>
  </si>
  <si>
    <t>Set pro malé výkony 41002</t>
  </si>
  <si>
    <t>ZA005</t>
  </si>
  <si>
    <t>Obinadlo pruban č.  7 427307</t>
  </si>
  <si>
    <t>ZA437</t>
  </si>
  <si>
    <t>Obinadlo pruban č.14 427314</t>
  </si>
  <si>
    <t>ZA440</t>
  </si>
  <si>
    <t>Steh náplasťový Steri-strip 3 x 75 mm bal. á 50 ks R1540</t>
  </si>
  <si>
    <t>ZA442</t>
  </si>
  <si>
    <t>Steh náplasťový Steri-strip 6 x 75 mm bal. á 50 ks R1541</t>
  </si>
  <si>
    <t>ZA629</t>
  </si>
  <si>
    <t>Tampon 19 x 20 cm / 5 ks sterilní stáčený 442</t>
  </si>
  <si>
    <t>ZA728</t>
  </si>
  <si>
    <t>Lopatka lékařská nesterilní 16-0001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</si>
  <si>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</si>
  <si>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</si>
  <si>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</si>
  <si>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</si>
  <si>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</si>
  <si>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</si>
  <si>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</si>
  <si>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</si>
  <si>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</si>
  <si>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</si>
  <si>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</si>
  <si>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</si>
  <si>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ZA964</t>
  </si>
  <si>
    <t>Stříkačka janett 60 ml vyplachovací MRG564</t>
  </si>
  <si>
    <t>ZA965</t>
  </si>
  <si>
    <t>Stříkačka inzulínová omnican 1 ml 100j bal. á 100 ks 9151141S</t>
  </si>
  <si>
    <t>ZB006</t>
  </si>
  <si>
    <t>Teploměr digitální thermoval basic 9250391</t>
  </si>
  <si>
    <t>ZB249</t>
  </si>
  <si>
    <t>Sáček močový 2000 ml s kříž.výpustí, sterilní A-TNU201601</t>
  </si>
  <si>
    <t>ZB367</t>
  </si>
  <si>
    <t>Cévka urologická pro ženy ster. CH12 07.032.12.100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</si>
  <si>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</si>
  <si>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</si>
  <si>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</si>
  <si>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</si>
  <si>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</si>
  <si>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</si>
  <si>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</si>
  <si>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</si>
  <si>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</si>
  <si>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</si>
  <si>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</si>
  <si>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</si>
  <si>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</si>
  <si>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</si>
  <si>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</si>
  <si>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</si>
  <si>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</si>
  <si>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</si>
  <si>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ZB891</t>
  </si>
  <si>
    <t>Katetr močový tiemann CH18 s balonkem bal. á 12 ks 9818</t>
  </si>
  <si>
    <t>ZC074</t>
  </si>
  <si>
    <t>Nebulizátor Typ 753 pro dospělé 01.000.08.753</t>
  </si>
  <si>
    <t>ZC506</t>
  </si>
  <si>
    <t>Kompresa NT 10 x 10 cm / 5 ks sterilní bal. á 750 ks 1325020275</t>
  </si>
  <si>
    <t>ZC648</t>
  </si>
  <si>
    <t>Elektroda EKG s gelem ovál 51 x 33 mm pro dospělé H-108006</t>
  </si>
  <si>
    <t>ZC743</t>
  </si>
  <si>
    <t>Katetr močový tiemann CH14 s balonkem bal. á 12 ks K02-9814-02</t>
  </si>
  <si>
    <t>ZC744</t>
  </si>
  <si>
    <t>Katetr močový tiemann CH16 s balonkem bal. á 12 ks K02-9816-02</t>
  </si>
  <si>
    <t>ZC769</t>
  </si>
  <si>
    <t>Hadička spojovací HS 1,8 x 450LL 606301</t>
  </si>
  <si>
    <t>ZC798</t>
  </si>
  <si>
    <t>Fonendoskop oboustranný KVS-30L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</si>
  <si>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</si>
  <si>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</si>
  <si>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</si>
  <si>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</si>
  <si>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</si>
  <si>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</si>
  <si>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</si>
  <si>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kontam.odpad 2 l 15-0003</t>
  </si>
  <si>
    <t>ZF192</t>
  </si>
  <si>
    <t>Nádoba na kontam.odpad 4 l 15-0004</t>
  </si>
  <si>
    <t>ZF233</t>
  </si>
  <si>
    <t>Stříkačka arteriální line-draw L/S á 200 ks 4043E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</si>
  <si>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</si>
  <si>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</si>
  <si>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</si>
  <si>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</si>
  <si>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</si>
  <si>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</si>
  <si>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</si>
  <si>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</si>
  <si>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</si>
  <si>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</si>
  <si>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</si>
  <si>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</si>
  <si>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</si>
  <si>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</si>
  <si>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ZJ569</t>
  </si>
  <si>
    <t>Proužky Accu-Check senzor komfort Pro Control á 50 ks</t>
  </si>
  <si>
    <t>ZK798</t>
  </si>
  <si>
    <t xml:space="preserve">Zátka combi modrá 4495152 </t>
  </si>
  <si>
    <t>ZK799</t>
  </si>
  <si>
    <t>Zátka combi červená 4495101</t>
  </si>
  <si>
    <t>ZB564</t>
  </si>
  <si>
    <t>Manžeta dura-cuf adult modrá 2753E</t>
  </si>
  <si>
    <t>ZB892</t>
  </si>
  <si>
    <t>Katetr močový tiemann CH20 s balonkem bal. á 12 ks 9820</t>
  </si>
  <si>
    <t>ZC947</t>
  </si>
  <si>
    <t>Katetr močový tiemann CH12 s balonkem bal. á 12 ks K02-9812-02</t>
  </si>
  <si>
    <t>ZE957</t>
  </si>
  <si>
    <t>ZA715</t>
  </si>
  <si>
    <t>Set infuzní intrafix 4062957</t>
  </si>
  <si>
    <t>ZB034</t>
  </si>
  <si>
    <t>Šití dafilon modrý 2/0 bal. á 36 ks C0935476</t>
  </si>
  <si>
    <t>ZB134</t>
  </si>
  <si>
    <t>Šití dafilon modrý 3/0 bal. á 36 ks C0932213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</si>
  <si>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</si>
  <si>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</si>
  <si>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</si>
  <si>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</si>
  <si>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</si>
  <si>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</si>
  <si>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</si>
  <si>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</si>
  <si>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</si>
  <si>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</si>
  <si>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</si>
  <si>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</si>
  <si>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</si>
  <si>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</si>
  <si>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</si>
  <si>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</si>
  <si>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</si>
  <si>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</si>
  <si>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</si>
  <si>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G19 88 mm sloní kost 4501195</t>
  </si>
  <si>
    <t>ZI423</t>
  </si>
  <si>
    <t>Jehla spinální 22G/90 mm atraumatická zaváděcí 18G bal. á 20 ks</t>
  </si>
  <si>
    <t>ZD370</t>
  </si>
  <si>
    <t>Rukavice nitril promedica bez p.M á 100 ks 98897</t>
  </si>
  <si>
    <t>ZI758</t>
  </si>
  <si>
    <t>Rukavice vinyl bez p. M á 100 ks EFEKTVR03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</si>
  <si>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</si>
  <si>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</si>
  <si>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</si>
  <si>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</si>
  <si>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ZL075</t>
  </si>
  <si>
    <t>Rukavice operační gammex bez pudru PF EnLite vel. 8,5 353387</t>
  </si>
  <si>
    <t>ZL131</t>
  </si>
  <si>
    <t>Rukavice nitril promedica bez p.L á 100 ks 98898</t>
  </si>
  <si>
    <t>910067</t>
  </si>
  <si>
    <t>-HEPTAPHAN, DIAG.PROUZKY 50 ks 10003317</t>
  </si>
  <si>
    <t>ZA417</t>
  </si>
  <si>
    <t>Krytí mastný tyl lomatuell H 10 x 20, á 10 ks, 23316</t>
  </si>
  <si>
    <t>ZA168</t>
  </si>
  <si>
    <t>Dlaha (sada) pro fixaci prstů-A2 1220000102</t>
  </si>
  <si>
    <t>ZA169</t>
  </si>
  <si>
    <t>Dlaha (sada) pro fixaci prstů-A3 1220000103</t>
  </si>
  <si>
    <t>ZA690</t>
  </si>
  <si>
    <t>Čepelka skalpelová 10 BB510</t>
  </si>
  <si>
    <t>ZA707</t>
  </si>
  <si>
    <t>Katetr močový foley CH12 bal. á 12 ks 1125-02</t>
  </si>
  <si>
    <t>ZB949</t>
  </si>
  <si>
    <t>Pinzeta UH sterilní HAR999565</t>
  </si>
  <si>
    <t>ZC751</t>
  </si>
  <si>
    <t>Čepelka skalpelová 11 BB511</t>
  </si>
  <si>
    <t>ZC752</t>
  </si>
  <si>
    <t>Čepelka skalpelová 15 BB515</t>
  </si>
  <si>
    <t>ZF985</t>
  </si>
  <si>
    <t>Katetr močový foley CH24 bal. á 12 ks 1620-02</t>
  </si>
  <si>
    <t>ZH818</t>
  </si>
  <si>
    <t>Katetr močový foley CH20 180605-000200</t>
  </si>
  <si>
    <t>ZL526</t>
  </si>
  <si>
    <t>Manžeta NIBP dospělá 2 vývod 25 - 35 cm U1880D</t>
  </si>
  <si>
    <t>ZL527</t>
  </si>
  <si>
    <t>Manžeta NIBP dospělá 2 vývod 33 - 47 cm U1869D</t>
  </si>
  <si>
    <t>ZL528</t>
  </si>
  <si>
    <t>Manžeta NIBP dospělá dvouplášťová omyvatelná 29 - 40 cm 1 vývod</t>
  </si>
  <si>
    <t>ZL529</t>
  </si>
  <si>
    <t>Manžeta NIBP dospělá dvouplášťová omyvatelná 38 - 50 cm 1 vývod</t>
  </si>
  <si>
    <t>ZB749</t>
  </si>
  <si>
    <t>Dlaha (sada) pro fixaci prstů-A1 1220000101</t>
  </si>
  <si>
    <t>ZC754</t>
  </si>
  <si>
    <t>Čepelka skalpelová 21 BB521</t>
  </si>
  <si>
    <t>ZC890</t>
  </si>
  <si>
    <t>Manžeta dura-cuf large adult vínová 2754E</t>
  </si>
  <si>
    <t>ZK475</t>
  </si>
  <si>
    <t>Rukavice operační latexové s pudrem ansell medigrip plus vel. 7,0 302924</t>
  </si>
  <si>
    <t>ZL070</t>
  </si>
  <si>
    <t>Rukavice operační gammex bez pudru PF EnLite vel. 6,0 353382</t>
  </si>
  <si>
    <t>ZA416</t>
  </si>
  <si>
    <t>Krytí mastný tyl grassolind neutral 10 x 10 cm bal. á 10 ks 4993147</t>
  </si>
  <si>
    <t>ZA423</t>
  </si>
  <si>
    <t>Obinadlo elastické idealtex 12 cm x 5 m 931063</t>
  </si>
  <si>
    <t>ZA426</t>
  </si>
  <si>
    <t>Obinadlo hydrofilní 16 cm x 10 m 13014</t>
  </si>
  <si>
    <t>ZA432</t>
  </si>
  <si>
    <t>Obvaz sádrový safix plus 14 cm x 3 m 3327430</t>
  </si>
  <si>
    <t>ZA443</t>
  </si>
  <si>
    <t>Šátek trojcípý 20001</t>
  </si>
  <si>
    <t>ZC531</t>
  </si>
  <si>
    <t>Krytí mastný tyl s vaselinou 15 x 30 cm 0314</t>
  </si>
  <si>
    <t>ZC725</t>
  </si>
  <si>
    <t>Obvaz ortho-pad 15 cm x 3 m 1320105005</t>
  </si>
  <si>
    <t>ZC845</t>
  </si>
  <si>
    <t>Kompresa NT 10 x 20 cm / 5 ks sterilní 26621</t>
  </si>
  <si>
    <t>ZC848</t>
  </si>
  <si>
    <t>Obvaz ortho-pad 10 cm x 3 m karton á 120 ks 1320105004</t>
  </si>
  <si>
    <t>ZC857</t>
  </si>
  <si>
    <t>Krytí mastný tyl grassolind 10 x 20 cm 4993368</t>
  </si>
  <si>
    <t>ZI558</t>
  </si>
  <si>
    <t>Náplast curapor   7 x   5 cm 22 120 ( náhrada za cosmopor )</t>
  </si>
  <si>
    <t>ZK404</t>
  </si>
  <si>
    <t>Roztok prontosan 350 ml 400416</t>
  </si>
  <si>
    <t>ZK405</t>
  </si>
  <si>
    <t>Gelitaspon standard 80 x 50 mm x 10 mm bal. á 10 ks 2107861</t>
  </si>
  <si>
    <t>ZA431</t>
  </si>
  <si>
    <t>Obvaz sádrový safix plus 12 cm x 3 m 3327420</t>
  </si>
  <si>
    <t>ZA556</t>
  </si>
  <si>
    <t>Obvaz sádrový safix plus 10 cm x 3 m 3327410</t>
  </si>
  <si>
    <t>ZA592</t>
  </si>
  <si>
    <t>Obvaz sádrový safix plus   8 cm x 3 m 3327400</t>
  </si>
  <si>
    <t>ZL663</t>
  </si>
  <si>
    <t>Krytí mastný tyl pharmatull 10 x 10 cm bal. á 10 ks P-Tull 1010</t>
  </si>
  <si>
    <t>ZL664</t>
  </si>
  <si>
    <t>Krytí mastný tyl pharmatull 10 x 20 cm bal. á 10 ks P-Tull 1020</t>
  </si>
  <si>
    <t>ZL684</t>
  </si>
  <si>
    <t>Náplast santiband standard poinjekční jednotl. bal. 19 mm x 72 mm 652</t>
  </si>
  <si>
    <t>ZA709</t>
  </si>
  <si>
    <t>Katetr močový foley CH22 bal. á 12 ks 1575-02</t>
  </si>
  <si>
    <t>ZB844</t>
  </si>
  <si>
    <t>Esmarch 6 x 125 KVS 06125</t>
  </si>
  <si>
    <t>ZA816</t>
  </si>
  <si>
    <t>Zkumavka PS 15 ml sterilní 400915</t>
  </si>
  <si>
    <t>ZB215</t>
  </si>
  <si>
    <t>Šití safil fialový 3/0 bal. á 36 ks C1048041</t>
  </si>
  <si>
    <t>ZC243</t>
  </si>
  <si>
    <t>Šití safil quick 4/0 bal. á 36 ks C1046226</t>
  </si>
  <si>
    <t>ZA008</t>
  </si>
  <si>
    <t>Obinadlo pruban č.10 427310</t>
  </si>
  <si>
    <t>ZA421</t>
  </si>
  <si>
    <t>Obinadlo elastické idealtex 10 cm x 5 m 931062</t>
  </si>
  <si>
    <t>ZA449</t>
  </si>
  <si>
    <t>Obinadlo pruban č.  3 427303</t>
  </si>
  <si>
    <t>ZA450</t>
  </si>
  <si>
    <t>Náplast omniplast hospital 1,25 cm x 9,1 m 9004520</t>
  </si>
  <si>
    <t>ZA539</t>
  </si>
  <si>
    <t>Kompresa NT 10 x 10 cm nesterilní 06103</t>
  </si>
  <si>
    <t>ZA664</t>
  </si>
  <si>
    <t>Flamigel 250 ml FLAM250</t>
  </si>
  <si>
    <t>ZI488</t>
  </si>
  <si>
    <t xml:space="preserve">Náplast cosmopor antibacterial   7,2 x 5 cm sterilní á 25 ks 9010001 </t>
  </si>
  <si>
    <t>ZJ384</t>
  </si>
  <si>
    <t>Set pro CŽK bal. á 10 ks 42001174</t>
  </si>
  <si>
    <t>ZG221</t>
  </si>
  <si>
    <t>Přířez skládaný- longeta 23 x 23 cm ster/ 5 ks baleno po 250 ks</t>
  </si>
  <si>
    <t>ZA678</t>
  </si>
  <si>
    <t>Katetr močový foley 8CH bal. á 12 ks 2908-02</t>
  </si>
  <si>
    <t>ZA688</t>
  </si>
  <si>
    <t>Sáček močový curity s hod.diurézou 400 ml 8150</t>
  </si>
  <si>
    <t>ZA691</t>
  </si>
  <si>
    <t>Rampa 3 kohouty discofix 16600C/4085434/</t>
  </si>
  <si>
    <t>ZA817</t>
  </si>
  <si>
    <t>Zkumavka PS 10 ml sterilní 400914</t>
  </si>
  <si>
    <t>ZA839</t>
  </si>
  <si>
    <t>Kanyla ET 4,0 s manžetou 9440E cen.nab. CZ130043</t>
  </si>
  <si>
    <t>ZA921</t>
  </si>
  <si>
    <t>Lžíce laryngoskopická 4 bal. á 10 ks DS.3940.150.25</t>
  </si>
  <si>
    <t>ZB103</t>
  </si>
  <si>
    <t>Láhev k odsávačce flovac 2l hadice 1,8 m 000-036-021</t>
  </si>
  <si>
    <t>ZB232</t>
  </si>
  <si>
    <t>Maska anesteziologická č.4 7194</t>
  </si>
  <si>
    <t>ZB386</t>
  </si>
  <si>
    <t>Kanyla ET 7,5 s manžetou 9475E cen.nab. CZ130043</t>
  </si>
  <si>
    <t>ZB387</t>
  </si>
  <si>
    <t>Kanyla ET 8,0 s manžetou 9480E cen.nab. CZ130043</t>
  </si>
  <si>
    <t>ZB424</t>
  </si>
  <si>
    <t>Elektroda EKG H34SG 31.1946.21</t>
  </si>
  <si>
    <t>ZB575</t>
  </si>
  <si>
    <t>Katetr močový foley urologický 10CH bal. á 12 ks 2910-02</t>
  </si>
  <si>
    <t>ZB751</t>
  </si>
  <si>
    <t>Hadice PVC 8/12 á 30 m P00468</t>
  </si>
  <si>
    <t>ZB761</t>
  </si>
  <si>
    <t>Zkumavka červená 4 ml 454092</t>
  </si>
  <si>
    <t>ZB774</t>
  </si>
  <si>
    <t>Zkumavka červená 5 ml gel 456071</t>
  </si>
  <si>
    <t>ZB815</t>
  </si>
  <si>
    <t>Stříkačka k perfusoru černá s jehlou 50 ml 8728828F</t>
  </si>
  <si>
    <t>ZB893</t>
  </si>
  <si>
    <t>Stříkačka inzulinová omnican 0,5 ml 100j 9151125S</t>
  </si>
  <si>
    <t>ZB988</t>
  </si>
  <si>
    <t>System hrudní drenáže Pleur-evac bal. á 6 ks A-6000-08LF</t>
  </si>
  <si>
    <t>ZC291</t>
  </si>
  <si>
    <t>Manžeta přetlaková 1000 ml 100 051-018-804</t>
  </si>
  <si>
    <t>ZC863</t>
  </si>
  <si>
    <t>Hadička spojovací HS 1,8 x 1800LL 606304</t>
  </si>
  <si>
    <t>ZC944</t>
  </si>
  <si>
    <t>Kanyla ET 8,5 s manžetou 112482-000085</t>
  </si>
  <si>
    <t>ZD026</t>
  </si>
  <si>
    <t>Trubice žaludeční 8,0/11 2BO s bočními otvory KVS570208</t>
  </si>
  <si>
    <t>ZD980</t>
  </si>
  <si>
    <t>Kanyla vasofix 18G zelená safety 4269136S-01</t>
  </si>
  <si>
    <t>ZE465</t>
  </si>
  <si>
    <t>Filtr bakteriální a virový se spojkou 1544351</t>
  </si>
  <si>
    <t>ZF018</t>
  </si>
  <si>
    <t>Kanyla vasofix 16G šedá safety 4269179S-01</t>
  </si>
  <si>
    <t>ZG132</t>
  </si>
  <si>
    <t>Katetr močový nelaton pro měření teploty CH16 bal. á 5 ks 179360-000160</t>
  </si>
  <si>
    <t>ZH491</t>
  </si>
  <si>
    <t>Stříkačka 50 - 60 ml LL MRG00711</t>
  </si>
  <si>
    <t>ZJ265</t>
  </si>
  <si>
    <t>Manžeta NIBP dvouhadičková 27,5-36,5 cm extra dlouhá U1886ND</t>
  </si>
  <si>
    <t>ZJ310</t>
  </si>
  <si>
    <t>Katetr močový foley CH12 180605-000120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</si>
  <si>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</si>
  <si>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</si>
  <si>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</si>
  <si>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</si>
  <si>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</si>
  <si>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</si>
  <si>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ZK884</t>
  </si>
  <si>
    <t>Kohout trojcestný discofix modrý 4095111</t>
  </si>
  <si>
    <t>ZK974</t>
  </si>
  <si>
    <t>Cévka odsávací CH8   s přerušovačem sání P01192a</t>
  </si>
  <si>
    <t>ZK975</t>
  </si>
  <si>
    <t>Cévka odsávací CH10 s přerušovačem sání P01169a</t>
  </si>
  <si>
    <t>ZK977</t>
  </si>
  <si>
    <t>Cévka odsávací CH14 s přerušovačem sání P01173a</t>
  </si>
  <si>
    <t>ZK978</t>
  </si>
  <si>
    <t>Cévka odsávací CH16 s přerušovačem sání P01175a</t>
  </si>
  <si>
    <t>ZA799</t>
  </si>
  <si>
    <t>Trokar hrudní 20F bal. á 10 ks 11220</t>
  </si>
  <si>
    <t>ZA867</t>
  </si>
  <si>
    <t>Trubice žaludeční 8,5/12 CH30 CO 570109</t>
  </si>
  <si>
    <t>ZB233</t>
  </si>
  <si>
    <t>Maska anesteziologická obličej.č.5 7095000</t>
  </si>
  <si>
    <t>ZB462</t>
  </si>
  <si>
    <t>Hadička vzork. 3 m 73319</t>
  </si>
  <si>
    <t>ZC129</t>
  </si>
  <si>
    <t>Elektroda defibrilační pro dospělé quick-combo 11996-000091</t>
  </si>
  <si>
    <t>ZC873</t>
  </si>
  <si>
    <t>Filtr iso-gard přímý bal. á 25 ks 19211</t>
  </si>
  <si>
    <t>ZC943</t>
  </si>
  <si>
    <t>Kanyla ET 7,0 s manž. 112482-000070</t>
  </si>
  <si>
    <t>ZD273</t>
  </si>
  <si>
    <t>Sonda Freka žaludeční CH15,100 cm TR/F 7980111</t>
  </si>
  <si>
    <t>ZD891</t>
  </si>
  <si>
    <t>Elektroda defibrilační Lifepak EDC-2030</t>
  </si>
  <si>
    <t>ZE732</t>
  </si>
  <si>
    <t>Sání suché pleuevac sahara bal. á 6 ks S-1102-08LF</t>
  </si>
  <si>
    <t>ZF031</t>
  </si>
  <si>
    <t>Sonda Freka žaludeční CH12 TR 7981821</t>
  </si>
  <si>
    <t>ZF160</t>
  </si>
  <si>
    <t>Kanyla vasofix 14G oranžová safety 4269225S-01</t>
  </si>
  <si>
    <t>ZF627</t>
  </si>
  <si>
    <t>Maska kyslíková pro dospělé s rezervoárem a přívodní hadicí 210 cm bal.</t>
  </si>
  <si>
    <t>ZG087</t>
  </si>
  <si>
    <t>Ambuvak - set resuscitační pro dospělé pro opak.použití VAD:S-660-11</t>
  </si>
  <si>
    <t>ZG481</t>
  </si>
  <si>
    <t>Systém hrudní drenáže Pleur-evac A-6002-08LF</t>
  </si>
  <si>
    <t>ZH837</t>
  </si>
  <si>
    <t>Maska k NIV UPV - Ultra Mirage full face mask vel. L 60647</t>
  </si>
  <si>
    <t>ZI623</t>
  </si>
  <si>
    <t>Okruh ventilační dětský VentStar Oxylog 3000+(P) 190 cm bal. á 5 ks</t>
  </si>
  <si>
    <t>ZJ654</t>
  </si>
  <si>
    <t>Maska pro neinvazivní ventilaci Nova Star vel. M MP01580</t>
  </si>
  <si>
    <t>ZJ727</t>
  </si>
  <si>
    <t>Trokar hrudní redax F24 atraumatický bal. á 10 ks 21124</t>
  </si>
  <si>
    <t>ZK353</t>
  </si>
  <si>
    <t>Trokar hrudní redax F20 atraumatický bal. á 10 ks 21120</t>
  </si>
  <si>
    <t>ZK850</t>
  </si>
  <si>
    <t>Lžíce laryngoskopická 4 bal. á 10 ks 670161-000040</t>
  </si>
  <si>
    <t>ZK901</t>
  </si>
  <si>
    <t>Nůžky preparační tupé zahnuté 17 cm b397113920051</t>
  </si>
  <si>
    <t>ZL435</t>
  </si>
  <si>
    <t>Trokar hrudní CH20 délka 40 cm vnější pr. 6,6 mm bal. á 10 ks</t>
  </si>
  <si>
    <t>ZL436</t>
  </si>
  <si>
    <t>Trokar hrudní CH24 délka 40 cm vnější pr. 8,0 mm bal. á 10 ks</t>
  </si>
  <si>
    <t>ZB989</t>
  </si>
  <si>
    <t>Kanyla ET 3,5 s manžetou 112482-000035</t>
  </si>
  <si>
    <t>ZL803</t>
  </si>
  <si>
    <t>Trokar hrudní ostrý konec F24 bal. á 10 ks 11224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</si>
  <si>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</si>
  <si>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</si>
  <si>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</si>
  <si>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</si>
  <si>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</si>
  <si>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</si>
  <si>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ZD314</t>
  </si>
  <si>
    <t>Katetr arterialní set 20GA x   5 cm SAC-00520</t>
  </si>
  <si>
    <t>ZB161</t>
  </si>
  <si>
    <t>Set ohřívací s Y portem DI-50</t>
  </si>
  <si>
    <t>ZB209</t>
  </si>
  <si>
    <t>Set transfúzní BLLP pro přetlakovou transfuzi bez vzdušného filtru</t>
  </si>
  <si>
    <t>ZC367</t>
  </si>
  <si>
    <t>Převodník tlakový dvoukomorový 150 cm set - 2 linky bal. á 10 ks</t>
  </si>
  <si>
    <t>ZD834</t>
  </si>
  <si>
    <t>Set infuzní intrafix 4063006 bal. á 100ks</t>
  </si>
  <si>
    <t>ZF794</t>
  </si>
  <si>
    <t>Set PCK cricothyroidotomy kit 6,0 100/465/060</t>
  </si>
  <si>
    <t>ZL653</t>
  </si>
  <si>
    <t>Jehla pro děti od 3-39 kg k vrtačce EZ-IO VC-9018-Ks</t>
  </si>
  <si>
    <t>ZL654</t>
  </si>
  <si>
    <t>Jehla pro dospělé nad 40 kg k vrtačce EZ-IO VC-9001-Ks</t>
  </si>
  <si>
    <t>ZL073</t>
  </si>
  <si>
    <t>Rukavice operační gammex bez pudru PF EnLite vel. 7,5 353385</t>
  </si>
  <si>
    <t>803610</t>
  </si>
  <si>
    <t>-Diagnostická souprava ABO set monoklonální na 30 1536</t>
  </si>
  <si>
    <t>802215</t>
  </si>
  <si>
    <t>-BG/ELETTR./Glu/Lac/Hct 150 CAMPIONI 150 vzorků 0024315009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</si>
  <si>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</si>
  <si>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</si>
  <si>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>003 - Pracoviště LSPP</t>
  </si>
  <si>
    <t>101 - Pracoviště interního lékařství</t>
  </si>
  <si>
    <t>209 - Pracoviště neurologie</t>
  </si>
  <si>
    <t>501 - Pracoviště chirurgie</t>
  </si>
  <si>
    <t>503 - Pracoviště úrazové chirurgie</t>
  </si>
  <si>
    <t>706 - Pracoviště urologie</t>
  </si>
  <si>
    <t>003</t>
  </si>
  <si>
    <t>1</t>
  </si>
  <si>
    <t>0000362</t>
  </si>
  <si>
    <t xml:space="preserve">ADRENALIN LÉČIVA                                  </t>
  </si>
  <si>
    <t>0000407</t>
  </si>
  <si>
    <t xml:space="preserve">CALCIUM BIOTIKA                                   </t>
  </si>
  <si>
    <t>0000409</t>
  </si>
  <si>
    <t xml:space="preserve">CALCIUM CHLORATUM BIOTIKA                         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</si>
  <si>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</si>
  <si>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</si>
  <si>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</si>
  <si>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</si>
  <si>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</si>
  <si>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</si>
  <si>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0000610</t>
  </si>
  <si>
    <t xml:space="preserve">SYNTOPHYLLIN                                      </t>
  </si>
  <si>
    <t>0002439</t>
  </si>
  <si>
    <t xml:space="preserve">MARCAINE 0,5%                                     </t>
  </si>
  <si>
    <t>0002486</t>
  </si>
  <si>
    <t xml:space="preserve">KALIUM CHLORATUM LÉČIVA 7,5%                      </t>
  </si>
  <si>
    <t>0002538</t>
  </si>
  <si>
    <t xml:space="preserve">HALOPERIDOL-RICHTER                               </t>
  </si>
  <si>
    <t>0002716</t>
  </si>
  <si>
    <t xml:space="preserve">DOLSIN                                            </t>
  </si>
  <si>
    <t>0004071</t>
  </si>
  <si>
    <t xml:space="preserve">DITHIADEN INJ                                     </t>
  </si>
  <si>
    <t>0006200</t>
  </si>
  <si>
    <t xml:space="preserve">TRAMAL INJEKČNÍ ROZTOK 50 MG/1 ML                 </t>
  </si>
  <si>
    <t>0007981</t>
  </si>
  <si>
    <t xml:space="preserve">NOVALGIN INJEKCE                                  </t>
  </si>
  <si>
    <t>0008499</t>
  </si>
  <si>
    <t xml:space="preserve">DIPIDOLOR                                         </t>
  </si>
  <si>
    <t>0009709</t>
  </si>
  <si>
    <t xml:space="preserve">SOLU-MEDROL 40 MG/ML                              </t>
  </si>
  <si>
    <t>0011671</t>
  </si>
  <si>
    <t xml:space="preserve">PLASMALYTE ROZTOK                                 </t>
  </si>
  <si>
    <t>0014799</t>
  </si>
  <si>
    <t xml:space="preserve">FURORESE 20 INJEKT                                </t>
  </si>
  <si>
    <t>0017011</t>
  </si>
  <si>
    <t xml:space="preserve">DICYNONE 250                                      </t>
  </si>
  <si>
    <t>0017969</t>
  </si>
  <si>
    <t xml:space="preserve">MOVALIS                                           </t>
  </si>
  <si>
    <t>0023700</t>
  </si>
  <si>
    <t xml:space="preserve">PERFALGAN 10 MG/ML                                </t>
  </si>
  <si>
    <t>0030187</t>
  </si>
  <si>
    <t xml:space="preserve">MIDAZOLAM TORREX 5 MG/ML                          </t>
  </si>
  <si>
    <t>0031739</t>
  </si>
  <si>
    <t xml:space="preserve">HELICID 40 INF                                    </t>
  </si>
  <si>
    <t>0040122</t>
  </si>
  <si>
    <t xml:space="preserve">HYDROCORTISON VALEANT                             </t>
  </si>
  <si>
    <t>0047609</t>
  </si>
  <si>
    <t>0049317</t>
  </si>
  <si>
    <t xml:space="preserve">CALCIUM GLUCONICUM 10% B.BRAUN                    </t>
  </si>
  <si>
    <t>0049531</t>
  </si>
  <si>
    <t xml:space="preserve">CONTROLOC I.V.                                    </t>
  </si>
  <si>
    <t>0054539</t>
  </si>
  <si>
    <t xml:space="preserve">DOLMINA INJ                                       </t>
  </si>
  <si>
    <t>0055824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</si>
  <si>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</si>
  <si>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</si>
  <si>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</si>
  <si>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</si>
  <si>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0058746</t>
  </si>
  <si>
    <t xml:space="preserve">KARDEGIC 0,5 G                                    </t>
  </si>
  <si>
    <t>0067547</t>
  </si>
  <si>
    <t xml:space="preserve">ALMIRAL                                           </t>
  </si>
  <si>
    <t>0069670</t>
  </si>
  <si>
    <t xml:space="preserve">INJECTIO PROCAINII CHLORATI 0,2% ARDEAPHARMA      </t>
  </si>
  <si>
    <t>0069671</t>
  </si>
  <si>
    <t>0082952</t>
  </si>
  <si>
    <t xml:space="preserve">QUAMATEL                                          </t>
  </si>
  <si>
    <t>0083947</t>
  </si>
  <si>
    <t>0083948</t>
  </si>
  <si>
    <t>0083974</t>
  </si>
  <si>
    <t xml:space="preserve">BETALOC 1 MG/ML                                   </t>
  </si>
  <si>
    <t>0084090</t>
  </si>
  <si>
    <t xml:space="preserve">DEXAMED                                           </t>
  </si>
  <si>
    <t>0088439</t>
  </si>
  <si>
    <t xml:space="preserve">INFUSIO GLUCOSI 5% INFUSIA                        </t>
  </si>
  <si>
    <t>0089869</t>
  </si>
  <si>
    <t xml:space="preserve">DIPROPHOS                                         </t>
  </si>
  <si>
    <t>0090044</t>
  </si>
  <si>
    <t xml:space="preserve">DEPO-MEDROL 40 MG/ML                              </t>
  </si>
  <si>
    <t>0090719</t>
  </si>
  <si>
    <t xml:space="preserve">TRAMAL INJEKČNÍ ROZTOK 100 MG/2 ML                </t>
  </si>
  <si>
    <t>0091836</t>
  </si>
  <si>
    <t xml:space="preserve">TORECAN                                           </t>
  </si>
  <si>
    <t>0093105</t>
  </si>
  <si>
    <t xml:space="preserve">DEGAN 10 MG ROZTOK PRO INJEKCI                    </t>
  </si>
  <si>
    <t>0093405</t>
  </si>
  <si>
    <t xml:space="preserve">PENICILIN G 5,0 DRASELNÁ SOĹ BIOTIKA              </t>
  </si>
  <si>
    <t>0093527</t>
  </si>
  <si>
    <t xml:space="preserve">ARDEAELYTOSOL R 1/1                               </t>
  </si>
  <si>
    <t>0093746</t>
  </si>
  <si>
    <t xml:space="preserve">HEPARIN LÉČIVA                                    </t>
  </si>
  <si>
    <t>0093969</t>
  </si>
  <si>
    <t xml:space="preserve">RANITAL 50 MG/2 ML                                </t>
  </si>
  <si>
    <t>0096869</t>
  </si>
  <si>
    <t xml:space="preserve">CERUCAL                                           </t>
  </si>
  <si>
    <t>0096873</t>
  </si>
  <si>
    <t xml:space="preserve">GLUKÓZA 5 BRAUN                                   </t>
  </si>
  <si>
    <t>0096877</t>
  </si>
  <si>
    <t xml:space="preserve">GLUKÓZA 10 BRAUN                                  </t>
  </si>
  <si>
    <t>0099333</t>
  </si>
  <si>
    <t xml:space="preserve">FUROSEMID BIOTIKA FORTE                           </t>
  </si>
  <si>
    <t>0099928</t>
  </si>
  <si>
    <t xml:space="preserve">TIAPRA 100 MG/2 ML                                </t>
  </si>
  <si>
    <t>0107944</t>
  </si>
  <si>
    <t xml:space="preserve">MUSCORIL INJ                                      </t>
  </si>
  <si>
    <t>0136244</t>
  </si>
  <si>
    <t xml:space="preserve">XOMOLIX 2,5 MG/ML INJEKČNÍ ROZTOK                 </t>
  </si>
  <si>
    <t>0137238</t>
  </si>
  <si>
    <t xml:space="preserve">ADENOCOR                                          </t>
  </si>
  <si>
    <t>0154704</t>
  </si>
  <si>
    <t xml:space="preserve">TETANOL PUR                                       </t>
  </si>
  <si>
    <t>0107499</t>
  </si>
  <si>
    <t xml:space="preserve">FEIBA NF 1000 J.                                  </t>
  </si>
  <si>
    <t>V</t>
  </si>
  <si>
    <t>01023</t>
  </si>
  <si>
    <t>CÍLENÉ VYŠETŘENÍ PRAKTICKÝM LÉKAŘEM</t>
  </si>
  <si>
    <t>01024</t>
  </si>
  <si>
    <t>KONTROLNÍ VYŠETŘENÍ PRAKTICKÝM LÉKAŘEM</t>
  </si>
  <si>
    <t>01441</t>
  </si>
  <si>
    <t>STANOVENÍ GLUKÓZY GLUKOMETREM</t>
  </si>
  <si>
    <t>09111</t>
  </si>
  <si>
    <t>ODBĚR KAPILÁRNÍ KRVE</t>
  </si>
  <si>
    <t>09113</t>
  </si>
  <si>
    <t>ODBĚR KRVE Z ARTERIE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</si>
  <si>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</si>
  <si>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</si>
  <si>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</si>
  <si>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</si>
  <si>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09123</t>
  </si>
  <si>
    <t>ANALÝZA MOČI CHEMICKY</t>
  </si>
  <si>
    <t>09125</t>
  </si>
  <si>
    <t>PULZNÍ OXYMETRIE</t>
  </si>
  <si>
    <t>09127</t>
  </si>
  <si>
    <t>EKG VYŠETŘENÍ</t>
  </si>
  <si>
    <t>09211</t>
  </si>
  <si>
    <t>NEODKLADNÁ PÉČE V TERÉNU POSKYTOVANÁ LÉKAŘEM  Á 10</t>
  </si>
  <si>
    <t>09213</t>
  </si>
  <si>
    <t>NEODKLADNÁ KARDIOPULMONÁLNÍ RESUSCITACE ZÁKLADNÍ Á</t>
  </si>
  <si>
    <t>09215</t>
  </si>
  <si>
    <t>INJEKCE I. M., S. C., I. D.</t>
  </si>
  <si>
    <t>09216</t>
  </si>
  <si>
    <t>INJEKCE DO MĚKKÝCH TKÁNÍ NEBO INTRADERMÁLNÍ PUPENY</t>
  </si>
  <si>
    <t>09219</t>
  </si>
  <si>
    <t xml:space="preserve">INTRAVENÓZNÍ INJEKCE U DOSPĚLÉHO ČI DÍTĚTE NAD 10 </t>
  </si>
  <si>
    <t>09220</t>
  </si>
  <si>
    <t>KANYLACE PERIFERNÍ ŽÍLY VČETNĚ INFÚZE</t>
  </si>
  <si>
    <t>09223</t>
  </si>
  <si>
    <t>INTRAVENÓZNÍ INFÚZE U DOSPĚLÉHO NEBO DÍTĚTE NAD 10</t>
  </si>
  <si>
    <t>09233</t>
  </si>
  <si>
    <t>INJEKČNÍ OKRSKOVÁ ANESTÉZIE</t>
  </si>
  <si>
    <t>09237</t>
  </si>
  <si>
    <t>OŠETŘENÍ A PŘEVAZ RÁNY VČETNĚ OŠETŘENÍ KOŽNÍCH A P</t>
  </si>
  <si>
    <t>09245</t>
  </si>
  <si>
    <t>ZAVEDENÍ GASTRICKÉ SONDY PRO ENTERÁLNÍ VÝŽIVU</t>
  </si>
  <si>
    <t>09249</t>
  </si>
  <si>
    <t>KATETRIZACE MOČOVÉHO MĚCHÝŘE U MUŽE JEDNORÁZOVÁ</t>
  </si>
  <si>
    <t>09511</t>
  </si>
  <si>
    <t>MINIMÁLNÍ KONTAKT LÉKAŘE S PACIENTEM</t>
  </si>
  <si>
    <t>25235</t>
  </si>
  <si>
    <t>INHALAČNÍ AEROSOLOVÁ LÉČBA</t>
  </si>
  <si>
    <t>76211</t>
  </si>
  <si>
    <t>KATETRIZACE MOČOVÉHO MĚCHÝŘE PERMANENTNÍ CÉVKOU</t>
  </si>
  <si>
    <t>76213</t>
  </si>
  <si>
    <t>KATETRIZACE MOČOVÉHO MĚCHÝŘE PERMANENTNÍ CÉVKOU DL</t>
  </si>
  <si>
    <t>76215</t>
  </si>
  <si>
    <t>KATETRIZACE URETERU, NEBO EXTRAKCE KONKREMENTU Z M</t>
  </si>
  <si>
    <t>09547</t>
  </si>
  <si>
    <t>REGULAČNÍ POPLATEK -- POJIŠTĚNEC OD ÚHRADY POPLATK</t>
  </si>
  <si>
    <t>09545</t>
  </si>
  <si>
    <t>REGULAČNÍ POPLATEK ZA POHOTOVOSTNÍ SLUŽBU -- POPLA</t>
  </si>
  <si>
    <t>101</t>
  </si>
  <si>
    <t>0000435</t>
  </si>
  <si>
    <t xml:space="preserve">DIGOXIN SPOFA                                     </t>
  </si>
  <si>
    <t>0000513</t>
  </si>
  <si>
    <t xml:space="preserve">NATRIUM CHLORATUM BIOTIKA 10%                     </t>
  </si>
  <si>
    <t>0001125</t>
  </si>
  <si>
    <t xml:space="preserve">MORPHIN BIOTIKA 1%                                </t>
  </si>
  <si>
    <t>0002133</t>
  </si>
  <si>
    <t xml:space="preserve">FUROSEMID BIOTIKA                                 </t>
  </si>
  <si>
    <t>0003261</t>
  </si>
  <si>
    <t xml:space="preserve">VOLUVEN                                           </t>
  </si>
  <si>
    <t>0008651</t>
  </si>
  <si>
    <t xml:space="preserve">BRICANYL 0,5 MG/ML                                </t>
  </si>
  <si>
    <t>0009210</t>
  </si>
  <si>
    <t xml:space="preserve">LEKOPTIN                                          </t>
  </si>
  <si>
    <t>0030205</t>
  </si>
  <si>
    <t>0044357</t>
  </si>
  <si>
    <t xml:space="preserve">REMESTYP 1,0                                      </t>
  </si>
  <si>
    <t>0069755</t>
  </si>
  <si>
    <t xml:space="preserve">ARDEANUTRISOL G 40                                </t>
  </si>
  <si>
    <t>0084379</t>
  </si>
  <si>
    <t xml:space="preserve">THIOGAMMA 600 INJEKT                              </t>
  </si>
  <si>
    <t>0087814</t>
  </si>
  <si>
    <t xml:space="preserve">CALYPSOL                                          </t>
  </si>
  <si>
    <t>0090763</t>
  </si>
  <si>
    <t xml:space="preserve">EBRANTIL I.V. 25                                  </t>
  </si>
  <si>
    <t>0090765</t>
  </si>
  <si>
    <t xml:space="preserve">EBRANTIL I.V. 50                                  </t>
  </si>
  <si>
    <t>0090995</t>
  </si>
  <si>
    <t xml:space="preserve">RYTMONORM                                         </t>
  </si>
  <si>
    <t>0091615</t>
  </si>
  <si>
    <t>0096879</t>
  </si>
  <si>
    <t xml:space="preserve">GLUKÓZA 20 BRAUN                                  </t>
  </si>
  <si>
    <t>0096887</t>
  </si>
  <si>
    <t xml:space="preserve">CHLORID SODNÝ 0,9% BRAUN                          </t>
  </si>
  <si>
    <t>0097694</t>
  </si>
  <si>
    <t xml:space="preserve">GLUKÓZA 40 BRAUN                                  </t>
  </si>
  <si>
    <t>0154651</t>
  </si>
  <si>
    <t xml:space="preserve">EPHEDRIN STREULI 50 MG/ML                         </t>
  </si>
  <si>
    <t>0022061</t>
  </si>
  <si>
    <t xml:space="preserve">IOMERON 350                                       </t>
  </si>
  <si>
    <t>09225</t>
  </si>
  <si>
    <t>KANYLACE CENTRÁLNÍ ŽÍLY ZA KONTROLY CELKOVÉHO STAV</t>
  </si>
  <si>
    <t>09563</t>
  </si>
  <si>
    <t>VÝKON ÚSTAVNÍ POHOTOVOSTNÍ SLUŽBY</t>
  </si>
  <si>
    <t>11022</t>
  </si>
  <si>
    <t>CÍLENÉ VYŠETŘENÍ INTERNISTOU</t>
  </si>
  <si>
    <t>11111</t>
  </si>
  <si>
    <t>EKG VYŠETŘENÍ INTERNISTOU</t>
  </si>
  <si>
    <t>09543</t>
  </si>
  <si>
    <t>REGULAČNÍ POPLATEK ZA NÁVŠTĚVU -- POPLATEK UHRAZEN</t>
  </si>
  <si>
    <t>209</t>
  </si>
  <si>
    <t>0014989</t>
  </si>
  <si>
    <t xml:space="preserve">RIVOTRIL                                          </t>
  </si>
  <si>
    <t>0047508</t>
  </si>
  <si>
    <t xml:space="preserve">DEPAKINE                                          </t>
  </si>
  <si>
    <t>0107712</t>
  </si>
  <si>
    <t xml:space="preserve">EPANUTIN PARENTERAL                               </t>
  </si>
  <si>
    <t>0151050</t>
  </si>
  <si>
    <t>09555</t>
  </si>
  <si>
    <t>OŠETŘENÍ DÍTĚTE DO 6 LET</t>
  </si>
  <si>
    <t>29022</t>
  </si>
  <si>
    <t>CÍLENÉ VYŠETŘENÍ NEUROLOGEM</t>
  </si>
  <si>
    <t>29410</t>
  </si>
  <si>
    <t>ODBĚR MOZKOMÍŠNÍHO MOKU LUMBÁLNÍ NEBO SUBOKCIPITÁL</t>
  </si>
  <si>
    <t>99999</t>
  </si>
  <si>
    <t>Nespecifikovany vykon</t>
  </si>
  <si>
    <t>501</t>
  </si>
  <si>
    <t>0000477</t>
  </si>
  <si>
    <t xml:space="preserve">HEPARIN FORTE LÉČIVA                              </t>
  </si>
  <si>
    <t>0000536</t>
  </si>
  <si>
    <t xml:space="preserve">NORADRENALIN LÉČIVA                               </t>
  </si>
  <si>
    <t>0002132</t>
  </si>
  <si>
    <t xml:space="preserve">CARDILAN                                          </t>
  </si>
  <si>
    <t>0003433</t>
  </si>
  <si>
    <t xml:space="preserve">10% DEXTROSE IN WATER FOR INJECTION FRESENIUS     </t>
  </si>
  <si>
    <t>0004344</t>
  </si>
  <si>
    <t xml:space="preserve">HYPNOMIDATE                                       </t>
  </si>
  <si>
    <t>0009711</t>
  </si>
  <si>
    <t xml:space="preserve">SOLU-MEDROL 62,5 MG/ML                            </t>
  </si>
  <si>
    <t>0009712</t>
  </si>
  <si>
    <t>0012671</t>
  </si>
  <si>
    <t xml:space="preserve">ETOPOSID EBEWE                                    </t>
  </si>
  <si>
    <t>0016551</t>
  </si>
  <si>
    <t xml:space="preserve">ANEXATE                                           </t>
  </si>
  <si>
    <t>0016600</t>
  </si>
  <si>
    <t xml:space="preserve">UNASYN                                            </t>
  </si>
  <si>
    <t>0018305</t>
  </si>
  <si>
    <t xml:space="preserve">RINGERFUNDIN B.BRAUN                              </t>
  </si>
  <si>
    <t>0032494</t>
  </si>
  <si>
    <t xml:space="preserve">PROPOFOL 1% FRESENIUS                             </t>
  </si>
  <si>
    <t>0032498</t>
  </si>
  <si>
    <t>0040159</t>
  </si>
  <si>
    <t xml:space="preserve">THIOPENTAL VALEANT 0,5 G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</si>
  <si>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</si>
  <si>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</si>
  <si>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</si>
  <si>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</si>
  <si>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</si>
  <si>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</si>
  <si>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0087764</t>
  </si>
  <si>
    <t xml:space="preserve">ARDEAELYTOSOL CONC. NA.HYDR.CARB.4,2%             </t>
  </si>
  <si>
    <t>0087822</t>
  </si>
  <si>
    <t xml:space="preserve">ARDUAN                                            </t>
  </si>
  <si>
    <t>0087825</t>
  </si>
  <si>
    <t xml:space="preserve">ARDEAELYTOSOL CONC. NA.HYDR.CARB.8,4%             </t>
  </si>
  <si>
    <t>0089793</t>
  </si>
  <si>
    <t xml:space="preserve">ARDEAELYTOSOL R 1/2                               </t>
  </si>
  <si>
    <t>0090533</t>
  </si>
  <si>
    <t xml:space="preserve">INFUSIO MANNITOLI 20 IMUNA                        </t>
  </si>
  <si>
    <t>0094763</t>
  </si>
  <si>
    <t xml:space="preserve">NALOXONE WZF POLFA                                </t>
  </si>
  <si>
    <t>0096273</t>
  </si>
  <si>
    <t xml:space="preserve">OMNIPAQUE 350                                     </t>
  </si>
  <si>
    <t>0096600</t>
  </si>
  <si>
    <t xml:space="preserve">SEDACORON                                         </t>
  </si>
  <si>
    <t>0096874</t>
  </si>
  <si>
    <t>0099929</t>
  </si>
  <si>
    <t>0105933</t>
  </si>
  <si>
    <t xml:space="preserve">TETRASPAN 6%                                      </t>
  </si>
  <si>
    <t>0137494</t>
  </si>
  <si>
    <t xml:space="preserve">ESMOCARD 100 MG/10 ML INJEKČNÍ ROZTOK             </t>
  </si>
  <si>
    <t>0083443</t>
  </si>
  <si>
    <t xml:space="preserve">TETAVAX                                           </t>
  </si>
  <si>
    <t>0040157</t>
  </si>
  <si>
    <t xml:space="preserve">SUCCINYLCHOLINJODID VALEANT 100 MG                </t>
  </si>
  <si>
    <t>2</t>
  </si>
  <si>
    <t>0007917</t>
  </si>
  <si>
    <t xml:space="preserve">ERYTROCYTY BEZ BUFFY COATU                        </t>
  </si>
  <si>
    <t>0207921</t>
  </si>
  <si>
    <t xml:space="preserve">PLAZMA ČERSTVÁ ZMRAZENÁ                           </t>
  </si>
  <si>
    <t>3</t>
  </si>
  <si>
    <t>0082513</t>
  </si>
  <si>
    <t xml:space="preserve">DLAHA FIXAČNÍ CELÉ HORNÍ KONČETINY - SÁDRA        </t>
  </si>
  <si>
    <t xml:space="preserve">HLAVICE RAMENNÍHO KLOUBU TI 42MM DLC              </t>
  </si>
  <si>
    <t>0094669</t>
  </si>
  <si>
    <t>ELEKTRODA STIMULAČNÍ/DEFIBRILAČNÍ ZEVNÍ MEDI-TRACE</t>
  </si>
  <si>
    <t>06713</t>
  </si>
  <si>
    <t>PŘEDNEMOCNIČNÍ NEODKLADNÁ PÉČE, SLEDOVÁNÍ EV. TRAN</t>
  </si>
  <si>
    <t>09221</t>
  </si>
  <si>
    <t>INFÚZE U KOJENCE NEBO DÍTĚTE DO 10 LET</t>
  </si>
  <si>
    <t>09227</t>
  </si>
  <si>
    <t>I. V. APLIKACE KRVE NEBO KREVNÍCH DERIVÁTŮ</t>
  </si>
  <si>
    <t>09241</t>
  </si>
  <si>
    <t>OŠETŘENÍ A PŘEVAZ RÁNY, KOŽNÍCH A PODKOŽNÍCH AFEKC</t>
  </si>
  <si>
    <t>09247</t>
  </si>
  <si>
    <t>ŽALUDEČNÍ LAVÁŽ LÉČEBNÁ</t>
  </si>
  <si>
    <t>09527</t>
  </si>
  <si>
    <t>PROHLÍDKA ZEMŘELÉHO - MIMO LŮŽKOVÉ ODDĚLENÍ</t>
  </si>
  <si>
    <t>51022</t>
  </si>
  <si>
    <t>CÍLENÉ VYŠETŘENÍ CHIRURGEM</t>
  </si>
  <si>
    <t>51023</t>
  </si>
  <si>
    <t>KONTROLNÍ VYŠETŘENÍ CHIRURGEM</t>
  </si>
  <si>
    <t>51417</t>
  </si>
  <si>
    <t>MALÝ CHIRURGICKÝ VÝKON V OBLASTI ANU NEBO REKTA VČ</t>
  </si>
  <si>
    <t>51811</t>
  </si>
  <si>
    <t>ABSCES NEBO HEMATOM SUBKUTANNÍ, PILONIDÁLNÍ, INTRA</t>
  </si>
  <si>
    <t>51817</t>
  </si>
  <si>
    <t>OŠETŘENÍ NEHTU NA RUCE, NOZE (FENESTRACE, PARCIÁLN</t>
  </si>
  <si>
    <t>51818</t>
  </si>
  <si>
    <t>51821</t>
  </si>
  <si>
    <t>CHIRURGICKÉ ODSTRANĚNÍ CIZÍHO TĚLESA</t>
  </si>
  <si>
    <t>51851</t>
  </si>
  <si>
    <t>FIXAČNÍ SÁDROVÁ DLAHA - RUKA, PŘEDLOKTÍ</t>
  </si>
  <si>
    <t>51853</t>
  </si>
  <si>
    <t>CIRKULÁRNÍ SÁDROVÝ OBVAZ - PRSTY, RUKA, PŘEDLOKTÍ</t>
  </si>
  <si>
    <t>51855</t>
  </si>
  <si>
    <t>FIXAČNÍ SÁDROVÁ DLAHA CELÉ HORNÍ KONČETINY</t>
  </si>
  <si>
    <t>51877</t>
  </si>
  <si>
    <t>PŘILOŽENÍ LÉČEBNÉ POMŮCKY - ORTÉZY</t>
  </si>
  <si>
    <t>53115</t>
  </si>
  <si>
    <t>ZAVŘENÁ REPOZICE LUXACE KARPU NEBO INTRAARTIKULÁRN</t>
  </si>
  <si>
    <t>53119</t>
  </si>
  <si>
    <t>ZAVŘENÁ REPOZICE ZLOMENIN PŘEDLOKTÍ, LOKTE, PAŽE N</t>
  </si>
  <si>
    <t>57243</t>
  </si>
  <si>
    <t>HRUDNÍ PUNKCE</t>
  </si>
  <si>
    <t>61113</t>
  </si>
  <si>
    <t xml:space="preserve">REVIZE, EXCIZE A SUTURA PORANĚNÍ KŮŽE A PODKOŽÍ A </t>
  </si>
  <si>
    <t>61115</t>
  </si>
  <si>
    <t>62120</t>
  </si>
  <si>
    <t>POPÁLENINY - OŠETŘENÍ A PŘEVAZ (NOS, TVÁŘ, RET, UC</t>
  </si>
  <si>
    <t>62130</t>
  </si>
  <si>
    <t>POPÁLENINY - OŠETŘENÍ A PŘEVAZ PRSTU RUKY, NOHY NE</t>
  </si>
  <si>
    <t>62140</t>
  </si>
  <si>
    <t>POPÁLENINY - OŠETŘENÍ A PŘEVAZ DORSA RUKY NEBO NOH</t>
  </si>
  <si>
    <t>62150</t>
  </si>
  <si>
    <t>POPÁLENINY - OŠETŘENÍ A PŘEVAZ, OSTATNÍ DO 5%</t>
  </si>
  <si>
    <t>62160</t>
  </si>
  <si>
    <t>POPÁLENI - OŠETŘENÍ A PŘEVAZ, 5 - 10 % POVRCHU</t>
  </si>
  <si>
    <t>66811</t>
  </si>
  <si>
    <t>INJEKCE DO BURZY, GANGLIA, POCHVY ŠLACHOVÉ</t>
  </si>
  <si>
    <t>66833</t>
  </si>
  <si>
    <t>ODSTRANĚNÍ CIZÍHO TĚLESA Z RÁNY</t>
  </si>
  <si>
    <t>78050</t>
  </si>
  <si>
    <t>ANESTEZIOLOGICKÝ DOHLED BĚHEM VÝKONU Á 15 MIN.</t>
  </si>
  <si>
    <t>78111</t>
  </si>
  <si>
    <t>ANESTÉZIE INTRAVENOZNÍ Á 20 MIN.</t>
  </si>
  <si>
    <t>78114</t>
  </si>
  <si>
    <t>ANESTÉZIE S TRACHEÁLNÍ INTUBACÍ NEBO S LARYNGEÁLNÍ</t>
  </si>
  <si>
    <t>78121</t>
  </si>
  <si>
    <t>KAPNOMETRIE PŘI ANESTEZII Á 20 MIN.</t>
  </si>
  <si>
    <t>78210</t>
  </si>
  <si>
    <t>ANALGOSEDACE INTRAVENÓZNÍ</t>
  </si>
  <si>
    <t>78310</t>
  </si>
  <si>
    <t xml:space="preserve">NEODKLADNÁ KARDIOPULMONÁLNÍ RESUSCITACE ROZŠÍŘENÁ </t>
  </si>
  <si>
    <t>78320</t>
  </si>
  <si>
    <t>78820</t>
  </si>
  <si>
    <t>ZAJIŠTĚNÍ DÝCHACÍCH CEST PŘI ANESTEZII</t>
  </si>
  <si>
    <t>80111</t>
  </si>
  <si>
    <t>APLIKACE ANALGETICKÝCH SMĚSÍ DO KONTINUÁLNÍCH KATÉ</t>
  </si>
  <si>
    <t>99982</t>
  </si>
  <si>
    <t>(VZP) PACIENT KLASIFIKOVANÝ LZZ NA ZÁKLADĚ POZITIV</t>
  </si>
  <si>
    <t>09553</t>
  </si>
  <si>
    <t>SIGNÁLNÍ VÝKON PRO VYKAZOVÁNÍ EKONOMICKY NÁROČNĚJŠ</t>
  </si>
  <si>
    <t>503</t>
  </si>
  <si>
    <t>0012478</t>
  </si>
  <si>
    <t xml:space="preserve">TRAMABENE 100 INJEKCE                             </t>
  </si>
  <si>
    <t>0022134</t>
  </si>
  <si>
    <t>0025034</t>
  </si>
  <si>
    <t xml:space="preserve">DORMICUM                                          </t>
  </si>
  <si>
    <t>0031438</t>
  </si>
  <si>
    <t>0032087</t>
  </si>
  <si>
    <t xml:space="preserve">TRALGIT 100 INJ                                   </t>
  </si>
  <si>
    <t>0032088</t>
  </si>
  <si>
    <t>0032090</t>
  </si>
  <si>
    <t xml:space="preserve">TRALGIT 50 INJ                                    </t>
  </si>
  <si>
    <t>0040536</t>
  </si>
  <si>
    <t>0062326</t>
  </si>
  <si>
    <t xml:space="preserve">INFUSIO NATRII CHLORATI ISOTONICA IMUNA           </t>
  </si>
  <si>
    <t>0089870</t>
  </si>
  <si>
    <t>0098864</t>
  </si>
  <si>
    <t xml:space="preserve">FYZIOLOGICKÝ ROZTOK VIAFLO                        </t>
  </si>
  <si>
    <t>0154815</t>
  </si>
  <si>
    <t>0192143</t>
  </si>
  <si>
    <t>0082503</t>
  </si>
  <si>
    <t xml:space="preserve">KARDIOSTEH CHORDAE LOOP                           </t>
  </si>
  <si>
    <t>0082509</t>
  </si>
  <si>
    <t xml:space="preserve">DLAHA FIXAČNÍ - RUKA,PŘEDLOKTÍ - SÁDRA            </t>
  </si>
  <si>
    <t>0082510</t>
  </si>
  <si>
    <t>DLAHA FIXAČNÍ - RUKA,PŘEDLOKTÍ - POLYMEROVANÝ PLAS</t>
  </si>
  <si>
    <t>0082511</t>
  </si>
  <si>
    <t xml:space="preserve">OBVAZ CIRKULÁRNÍ - PRSTY,RUKA,PŘEDLOKTÍ - SÁDRA   </t>
  </si>
  <si>
    <t>0082514</t>
  </si>
  <si>
    <t xml:space="preserve">DLAHA FIXAČNÍ CELÉ HORNÍ KONČETINY - POLYMEROVANÝ </t>
  </si>
  <si>
    <t>0082515</t>
  </si>
  <si>
    <t xml:space="preserve">OBVAZ CIRKULÁRNÍ - CELÁ HORNÍ KONČETINA - SÁDRA   </t>
  </si>
  <si>
    <t>0082517</t>
  </si>
  <si>
    <t xml:space="preserve">DLAHA FIXAČNÍ - NOHA,BÉREC - SÁDRA                </t>
  </si>
  <si>
    <t>0082518</t>
  </si>
  <si>
    <t xml:space="preserve">DLAHA FIXAČNÍ - NOHA,BÉREC - POLYMEROVANÝ PLAST   </t>
  </si>
  <si>
    <t>0082519</t>
  </si>
  <si>
    <t xml:space="preserve">OBVAZ CIRKULÁRNÍ - NOHA,BÉREC - SÁDRA             </t>
  </si>
  <si>
    <t>0082521</t>
  </si>
  <si>
    <t xml:space="preserve">DLAHA FIXAČNÍ CELÉ DOLNÍ KONČETINY - SÁDRA        </t>
  </si>
  <si>
    <t>0082522</t>
  </si>
  <si>
    <t xml:space="preserve">DLAHA FIXAČNÍ CELÉ DOLNÍ KONČETINY - POLYMEROVANÝ </t>
  </si>
  <si>
    <t>0082523</t>
  </si>
  <si>
    <t xml:space="preserve">OBVAZ CIRKULÁRNÍ NA DOLNÍ KONČETINĚ - SÁDRA       </t>
  </si>
  <si>
    <t>09117</t>
  </si>
  <si>
    <t>ODBĚR KRVE ZE ŽÍLY U DÍTĚTĚ DO 10 LET</t>
  </si>
  <si>
    <t>09217</t>
  </si>
  <si>
    <t xml:space="preserve">INTRAVENÓZNÍ INJEKCE U KOJENCE NEBO DÍTĚTE  DO 10 </t>
  </si>
  <si>
    <t>09234</t>
  </si>
  <si>
    <t>OŠETŘENÍ NEHTU, INCIZE SUBKUTÁNNÍHO ABSCESU NEBO H</t>
  </si>
  <si>
    <t>09235</t>
  </si>
  <si>
    <t>ODSTRANĚNÍ MALÝCH LÉZÍ KŮŽE</t>
  </si>
  <si>
    <t>09239</t>
  </si>
  <si>
    <t>SUTURA RÁNY A PODKOŽÍ DO 5 CM</t>
  </si>
  <si>
    <t>51012</t>
  </si>
  <si>
    <t xml:space="preserve"> </t>
  </si>
  <si>
    <t>51111</t>
  </si>
  <si>
    <t>OPERACE CYSTY NEBO HEMANGIOMU NEBO LIPOMU NEBO PIL</t>
  </si>
  <si>
    <t>51825</t>
  </si>
  <si>
    <t>SEKUNDÁRNÍ SUTURA RÁNY</t>
  </si>
  <si>
    <t>51857</t>
  </si>
  <si>
    <t>CIRKULÁRNÍ SÁDROVÝ OBVAZ - CELÁ HORNÍ KONČETINA</t>
  </si>
  <si>
    <t>51859</t>
  </si>
  <si>
    <t>FIXAČNÍ SÁDROVÁ DLAHA - NOHA, BÉREC</t>
  </si>
  <si>
    <t>51861</t>
  </si>
  <si>
    <t>CIRKULÁRNÍ SÁDROVÝ OBVAZ - NOHA, BÉREC</t>
  </si>
  <si>
    <t>51863</t>
  </si>
  <si>
    <t>FIXAČNÍ SÁDROVÁ DLAHA CELÉ DOLNÍ KONČETINY</t>
  </si>
  <si>
    <t>51865</t>
  </si>
  <si>
    <t>CIRKULÁRNÍ SÁDROVÝ OBVAZ NA DOLNÍ KONČETINĚ</t>
  </si>
  <si>
    <t>51867</t>
  </si>
  <si>
    <t>PŘIPEVNĚNÍ NÁŠLAPNÉHO PODPATKU NA STÁVAJÍCÍ SÁDROV</t>
  </si>
  <si>
    <t>51869</t>
  </si>
  <si>
    <t>SEJMUTÍ CIRKULÁRNÍ SÁDROVÉ FIXACE NA KONČETINÁCH</t>
  </si>
  <si>
    <t>51870</t>
  </si>
  <si>
    <t>DOTOČENÍ SÁDROVÉHO OBVAZU</t>
  </si>
  <si>
    <t>51871</t>
  </si>
  <si>
    <t>FIXACE ZLOMENINY KLÍČKU DELBETOVÝMI KRUHY</t>
  </si>
  <si>
    <t>51873</t>
  </si>
  <si>
    <t>SLOŽITÝ MĚKKÝ FIXAČNÍ OBVAZ</t>
  </si>
  <si>
    <t>52117</t>
  </si>
  <si>
    <t>REPOZICE BOLESTIVÉ PRONACE U DĚTÍ</t>
  </si>
  <si>
    <t>53022</t>
  </si>
  <si>
    <t>CÍLENÉ VYŠETŘENÍ TRAUMATOLOGEM</t>
  </si>
  <si>
    <t>53023</t>
  </si>
  <si>
    <t>KONTROLNÍ VYŠETŘENÍ TRAUMATOLOGEM</t>
  </si>
  <si>
    <t>53111</t>
  </si>
  <si>
    <t>ZAVŘENÁ REPOZICE ZLOMENINY NEBO LUXACE JEDNÉ FALAN</t>
  </si>
  <si>
    <t>53112</t>
  </si>
  <si>
    <t>ZAVŘENÁ REPOZICE ZLOMENINY NEBO LUXACE FALANGY - M</t>
  </si>
  <si>
    <t>53117</t>
  </si>
  <si>
    <t>ZAVŘENÁ REPOZICE LUXACE LOKETNÍHO KLOUBU NEBO HLAV</t>
  </si>
  <si>
    <t>53411</t>
  </si>
  <si>
    <t>NÁPLASŤOVÁ FIXACE ZLOMENINY KOSTNÍHO ČLÁNKU NEBO M</t>
  </si>
  <si>
    <t>53415</t>
  </si>
  <si>
    <t>ZAVŘENÁ REPOZICE LUXACE KOLENNÍHO KLOUBU NEBO PATE</t>
  </si>
  <si>
    <t>53515</t>
  </si>
  <si>
    <t>SUTURA ŠLACHY EXTENSORU RUKY A ZÁPĚSTÍ</t>
  </si>
  <si>
    <t>53517</t>
  </si>
  <si>
    <t>SUTURA NEBO REINSERCE ŠLACHY FLEXORU RUKY A ZÁPĚST</t>
  </si>
  <si>
    <t>61117</t>
  </si>
  <si>
    <t>SUTURA DIGITÁLNÍHO NEBO KOMUNÁLNÍHO DIGITÁLNÍHO NE</t>
  </si>
  <si>
    <t>61129</t>
  </si>
  <si>
    <t>EXCIZE KOŽNÍ LÉZE, SUTURA OD 2 DO 10 CM</t>
  </si>
  <si>
    <t>61147</t>
  </si>
  <si>
    <t>UZAVŘENÍ DEFEKTU KOŽNÍM LALOKEM MÍSTNÍM DO 10 CM^2</t>
  </si>
  <si>
    <t>62110</t>
  </si>
  <si>
    <t xml:space="preserve">PŘEVAZ POPÁLENINY V ROZSAHU OD 1 % DO 10 %  A EV. </t>
  </si>
  <si>
    <t>66411</t>
  </si>
  <si>
    <t>AMPUTACE PRSTU RUKY NEBO ČLÁNKU PRSTU - ZA PRVNÍ P</t>
  </si>
  <si>
    <t>66821</t>
  </si>
  <si>
    <t>PERKUTÁNNÍ FIXACE K-DRÁTEM</t>
  </si>
  <si>
    <t>66835</t>
  </si>
  <si>
    <t>INCIZE A DRENÁŽ ŠLACHOVÉ POCHVY</t>
  </si>
  <si>
    <t>66927</t>
  </si>
  <si>
    <t>REVIZE ŠLACHOVÝCH POCHEV</t>
  </si>
  <si>
    <t>66949</t>
  </si>
  <si>
    <t>PUNKCE KLOUBNÍ S APLIKACÍ LÉČIVA</t>
  </si>
  <si>
    <t>706</t>
  </si>
  <si>
    <t>0077018</t>
  </si>
  <si>
    <t xml:space="preserve">ULTRAVIST 370                                     </t>
  </si>
  <si>
    <t>0051990</t>
  </si>
  <si>
    <t>KATETR URETER.PŘÍMÉ OLIV.,FLÉT.,CYL. ZAK.- AC50..5</t>
  </si>
  <si>
    <t>0054525</t>
  </si>
  <si>
    <t xml:space="preserve">DRÁT VODÍCÍ                                       </t>
  </si>
  <si>
    <t>09121</t>
  </si>
  <si>
    <t>PUNKCE PARENCHYMATICKÉHO ORGÁNU NEBO DUTINY</t>
  </si>
  <si>
    <t>09135</t>
  </si>
  <si>
    <t>UZ VYŠETŘENÍ POUZE JEDNOHO ORGÁNU V NĚKOLIKA ROVIN</t>
  </si>
  <si>
    <t>09137</t>
  </si>
  <si>
    <t>UZ VYŠETŘENÍ DVOU ORGÁNŮ V NĚKOLIKA ROVINÁCH</t>
  </si>
  <si>
    <t>09139</t>
  </si>
  <si>
    <t>UZ VYŠETŘENÍ TŘÍ A VÍCE ORGÁNŮ V NĚKOLIKA ROVINÁCH</t>
  </si>
  <si>
    <t>76022</t>
  </si>
  <si>
    <t>CÍLENÉ VYŠETŘENÍ UROLOGEM</t>
  </si>
  <si>
    <t>76121</t>
  </si>
  <si>
    <t>NEFROSTOMOGRAM (JEN KLINICKÝ VÝKON)</t>
  </si>
  <si>
    <t>76123</t>
  </si>
  <si>
    <t>URETROCYSTOGRAFIE (JEN KLINICKÝ VÝKON BEZ RTG)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</si>
  <si>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</si>
  <si>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</si>
  <si>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</si>
  <si>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</si>
  <si>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</si>
  <si>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</si>
  <si>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</si>
  <si>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</si>
  <si>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76365</t>
  </si>
  <si>
    <t>PUNKČNÍ EPICYSTOSTOMIE</t>
  </si>
  <si>
    <t>76425</t>
  </si>
  <si>
    <t>REPOZICE PARAFIMOZY NEBO UVOLNĚNÍ PREPUCIA, DĚTI O</t>
  </si>
  <si>
    <t>76497</t>
  </si>
  <si>
    <t>VÝMĚNA NEFROSTOMIE</t>
  </si>
  <si>
    <t>76531</t>
  </si>
  <si>
    <t>CYSTOURETROSKOPIE</t>
  </si>
  <si>
    <t>89511</t>
  </si>
  <si>
    <t>UZ INTRAKAVITÁLNÍ VYŠETŘENÍ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</si>
  <si>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</si>
  <si>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</si>
  <si>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</si>
  <si>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</si>
  <si>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</si>
  <si>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</si>
  <si>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</si>
  <si>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</si>
  <si>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</si>
  <si>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</si>
  <si>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</si>
  <si>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</si>
  <si>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</si>
  <si>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</si>
  <si>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</si>
  <si>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</si>
  <si>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</si>
  <si>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</si>
  <si>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</si>
  <si>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</si>
  <si>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</si>
  <si>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</si>
  <si>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</si>
  <si>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</si>
  <si>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</si>
  <si>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</si>
  <si>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</si>
  <si>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</si>
  <si>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</si>
  <si>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60 - ODDĚLENÍ URGENTNÍHO PŘÍJMU</t>
  </si>
  <si>
    <t>01</t>
  </si>
  <si>
    <t>09231</t>
  </si>
  <si>
    <t>ZAVEDENÍ KATÉTRU PRO INTRAARTERIÁLNÍ PERFÚZI</t>
  </si>
  <si>
    <t>02</t>
  </si>
  <si>
    <t>0076360</t>
  </si>
  <si>
    <t xml:space="preserve">ZINACEF 1,5 G                                     </t>
  </si>
  <si>
    <t>78815</t>
  </si>
  <si>
    <t>MASIVNÍ PŘETLAKOVÉ NÁHRADY</t>
  </si>
  <si>
    <t>53413</t>
  </si>
  <si>
    <t>ZAVŘENÁ REPOZICE ZLOMENINY BÉRCE VČETNĚ NITROKLOUB</t>
  </si>
  <si>
    <t>801</t>
  </si>
  <si>
    <t>03</t>
  </si>
  <si>
    <t>0092207</t>
  </si>
  <si>
    <t xml:space="preserve">AUGMENTIN 1,2 G                                   </t>
  </si>
  <si>
    <t>89455</t>
  </si>
  <si>
    <t>PERKUTÁNNÍ NEFROSTOMIE JEDNOSTRANNÁ</t>
  </si>
  <si>
    <t>04</t>
  </si>
  <si>
    <t>05</t>
  </si>
  <si>
    <t>06</t>
  </si>
  <si>
    <t>0006480</t>
  </si>
  <si>
    <t xml:space="preserve">OCPLEX                                            </t>
  </si>
  <si>
    <t>0062464</t>
  </si>
  <si>
    <t xml:space="preserve">HAEMOCOMPLETTAN P                                 </t>
  </si>
  <si>
    <t>78113</t>
  </si>
  <si>
    <t>KOMBINOVANÁ I. V. A INHALAČNÍ ANESTÉZIE Á 20 MIN.</t>
  </si>
  <si>
    <t>07</t>
  </si>
  <si>
    <t>0008807</t>
  </si>
  <si>
    <t xml:space="preserve">DALACIN C                                         </t>
  </si>
  <si>
    <t>0096414</t>
  </si>
  <si>
    <t xml:space="preserve">GENTAMICIN LEK 80 MG/2 ML                         </t>
  </si>
  <si>
    <t>0137484</t>
  </si>
  <si>
    <t xml:space="preserve">ANBINEX                                           </t>
  </si>
  <si>
    <t>0184709</t>
  </si>
  <si>
    <t xml:space="preserve">DOBUJECT 50 MG/ML                                 </t>
  </si>
  <si>
    <t>0107931</t>
  </si>
  <si>
    <t xml:space="preserve">TROMBOCYTY Z AFERÉZY                              </t>
  </si>
  <si>
    <t>08</t>
  </si>
  <si>
    <t>11023</t>
  </si>
  <si>
    <t>KONTROLNÍ VYŠETŘENÍ INTERNISTOU</t>
  </si>
  <si>
    <t>09</t>
  </si>
  <si>
    <t>10</t>
  </si>
  <si>
    <t>51013</t>
  </si>
  <si>
    <t>11</t>
  </si>
  <si>
    <t>12</t>
  </si>
  <si>
    <t>13</t>
  </si>
  <si>
    <t>14</t>
  </si>
  <si>
    <t>16</t>
  </si>
  <si>
    <t>17</t>
  </si>
  <si>
    <t>0025555</t>
  </si>
  <si>
    <t xml:space="preserve">HERCEPTIN 150 MG                                  </t>
  </si>
  <si>
    <t>0155939</t>
  </si>
  <si>
    <t xml:space="preserve">HERPESIN 250                                      </t>
  </si>
  <si>
    <t>18</t>
  </si>
  <si>
    <t>29023</t>
  </si>
  <si>
    <t>KONTROLNÍ VYŠETŘENÍ NEUROLOGEM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</si>
  <si>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</si>
  <si>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</si>
  <si>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</si>
  <si>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</si>
  <si>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</si>
  <si>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</si>
  <si>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</si>
  <si>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</si>
  <si>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</si>
  <si>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0119662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</si>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</sst>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7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42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39" xfId="0" applyFont="1" applyFill="1" applyBorder="1" applyAlignment="1"/>
    <xf numFmtId="0" fontId="59" fillId="0" borderId="0" xfId="0" applyFont="1" applyFill="1" applyBorder="1" applyAlignment="1"/>
    <xf numFmtId="0" fontId="51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39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39" xfId="82" applyFont="1" applyFill="1" applyBorder="1" applyAlignment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0" fontId="4" fillId="0" borderId="0" xfId="26" applyFill="1"/>
    <xf numFmtId="3" fontId="20" fillId="0" borderId="3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46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1" fillId="0" borderId="46" xfId="0" applyFont="1" applyFill="1" applyBorder="1" applyAlignment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1" fillId="0" borderId="0" xfId="0" applyFont="1" applyFill="1" applyBorder="1" applyAlignment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63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2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1" xfId="26" applyFont="1" applyFill="1" applyBorder="1"/>
    <xf numFmtId="0" fontId="23" fillId="5" borderId="4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66" xfId="53" applyFont="1" applyFill="1" applyBorder="1" applyAlignment="1">
      <alignment horizontal="right"/>
    </xf>
    <xf numFmtId="0" fontId="45" fillId="3" borderId="9" xfId="1" applyFill="1" applyBorder="1"/>
    <xf numFmtId="0" fontId="51" fillId="0" borderId="28" xfId="0" applyFont="1" applyBorder="1" applyAlignment="1"/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1" xfId="1" applyFill="1" applyBorder="1"/>
    <xf numFmtId="0" fontId="51" fillId="5" borderId="25" xfId="0" applyFont="1" applyFill="1" applyBorder="1"/>
    <xf numFmtId="0" fontId="51" fillId="5" borderId="39" xfId="0" applyFont="1" applyFill="1" applyBorder="1"/>
    <xf numFmtId="0" fontId="45" fillId="2" borderId="4" xfId="1" applyFill="1" applyBorder="1"/>
    <xf numFmtId="0" fontId="51" fillId="5" borderId="46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0" fontId="0" fillId="0" borderId="0" xfId="0" applyBorder="1" applyAlignment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46" xfId="0" applyFont="1" applyFill="1" applyBorder="1" applyAlignment="1">
      <alignment horizontal="center"/>
    </xf>
    <xf numFmtId="170" fontId="0" fillId="0" borderId="0" xfId="0" applyNumberFormat="1" applyFill="1"/>
    <xf numFmtId="3" fontId="61" fillId="0" borderId="46" xfId="0" applyNumberFormat="1" applyFont="1" applyFill="1" applyBorder="1" applyAlignment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9" fontId="61" fillId="0" borderId="46" xfId="0" applyNumberFormat="1" applyFont="1" applyFill="1" applyBorder="1" applyAlignment="1"/>
    <xf numFmtId="0" fontId="50" fillId="2" borderId="46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/>
    <xf numFmtId="3" fontId="0" fillId="0" borderId="0" xfId="0" applyNumberFormat="1"/>
    <xf numFmtId="9" fontId="0" fillId="0" borderId="0" xfId="0" applyNumberFormat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0" fillId="0" borderId="0" xfId="0" applyBorder="1"/>
    <xf numFmtId="3" fontId="44" fillId="2" borderId="49" xfId="0" applyNumberFormat="1" applyFont="1" applyFill="1" applyBorder="1"/>
    <xf numFmtId="3" fontId="44" fillId="2" borderId="51" xfId="0" applyNumberFormat="1" applyFont="1" applyFill="1" applyBorder="1"/>
    <xf numFmtId="9" fontId="44" fillId="2" borderId="62" xfId="0" applyNumberFormat="1" applyFont="1" applyFill="1" applyBorder="1"/>
    <xf numFmtId="0" fontId="44" fillId="0" borderId="0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35" xfId="0" applyBorder="1" applyAlignment="1"/>
    <xf numFmtId="0" fontId="0" fillId="4" borderId="31" xfId="0" applyFill="1" applyBorder="1" applyAlignment="1"/>
    <xf numFmtId="0" fontId="0" fillId="3" borderId="31" xfId="0" applyFill="1" applyBorder="1" applyAlignment="1"/>
    <xf numFmtId="0" fontId="44" fillId="2" borderId="55" xfId="0" applyFont="1" applyFill="1" applyBorder="1" applyAlignment="1"/>
    <xf numFmtId="0" fontId="44" fillId="2" borderId="37" xfId="0" applyFont="1" applyFill="1" applyBorder="1" applyAlignment="1">
      <alignment horizontal="left" indent="2"/>
    </xf>
    <xf numFmtId="0" fontId="44" fillId="4" borderId="38" xfId="0" applyFont="1" applyFill="1" applyBorder="1" applyAlignment="1">
      <alignment horizontal="left" indent="2"/>
    </xf>
    <xf numFmtId="0" fontId="44" fillId="3" borderId="21" xfId="0" applyFont="1" applyFill="1" applyBorder="1" applyAlignment="1"/>
    <xf numFmtId="0" fontId="0" fillId="2" borderId="31" xfId="0" applyFill="1" applyBorder="1" applyAlignment="1"/>
    <xf numFmtId="9" fontId="0" fillId="0" borderId="10" xfId="0" applyNumberFormat="1" applyBorder="1" applyAlignment="1"/>
    <xf numFmtId="3" fontId="0" fillId="0" borderId="10" xfId="0" applyNumberFormat="1" applyBorder="1" applyAlignment="1"/>
    <xf numFmtId="9" fontId="0" fillId="2" borderId="23" xfId="0" applyNumberFormat="1" applyFill="1" applyBorder="1" applyAlignment="1"/>
    <xf numFmtId="9" fontId="0" fillId="0" borderId="11" xfId="0" applyNumberFormat="1" applyBorder="1" applyAlignment="1"/>
    <xf numFmtId="9" fontId="0" fillId="0" borderId="25" xfId="0" applyNumberFormat="1" applyBorder="1" applyAlignment="1"/>
    <xf numFmtId="9" fontId="0" fillId="0" borderId="39" xfId="0" applyNumberFormat="1" applyBorder="1" applyAlignment="1"/>
    <xf numFmtId="9" fontId="0" fillId="4" borderId="23" xfId="0" applyNumberFormat="1" applyFill="1" applyBorder="1" applyAlignment="1"/>
    <xf numFmtId="9" fontId="0" fillId="0" borderId="46" xfId="0" applyNumberFormat="1" applyBorder="1" applyAlignment="1"/>
    <xf numFmtId="9" fontId="0" fillId="3" borderId="23" xfId="0" applyNumberFormat="1" applyFill="1" applyBorder="1" applyAlignment="1"/>
    <xf numFmtId="3" fontId="0" fillId="2" borderId="30" xfId="0" applyNumberFormat="1" applyFill="1" applyBorder="1" applyAlignment="1"/>
    <xf numFmtId="3" fontId="0" fillId="0" borderId="5" xfId="0" applyNumberFormat="1" applyBorder="1" applyAlignment="1"/>
    <xf numFmtId="3" fontId="0" fillId="0" borderId="26" xfId="0" applyNumberFormat="1" applyBorder="1" applyAlignment="1"/>
    <xf numFmtId="3" fontId="0" fillId="0" borderId="0" xfId="0" applyNumberFormat="1" applyAlignment="1"/>
    <xf numFmtId="3" fontId="0" fillId="4" borderId="30" xfId="0" applyNumberFormat="1" applyFill="1" applyBorder="1" applyAlignment="1"/>
    <xf numFmtId="3" fontId="0" fillId="3" borderId="30" xfId="0" applyNumberFormat="1" applyFill="1" applyBorder="1" applyAlignment="1"/>
    <xf numFmtId="0" fontId="44" fillId="0" borderId="39" xfId="0" applyFont="1" applyFill="1" applyBorder="1" applyAlignment="1">
      <alignment horizontal="left" indent="2"/>
    </xf>
    <xf numFmtId="0" fontId="0" fillId="0" borderId="39" xfId="0" applyBorder="1" applyAlignment="1"/>
    <xf numFmtId="3" fontId="0" fillId="0" borderId="39" xfId="0" applyNumberFormat="1" applyBorder="1" applyAlignment="1"/>
    <xf numFmtId="0" fontId="45" fillId="2" borderId="20" xfId="1" applyFill="1" applyBorder="1"/>
    <xf numFmtId="0" fontId="45" fillId="0" borderId="0" xfId="1" applyFill="1"/>
    <xf numFmtId="0" fontId="45" fillId="4" borderId="36" xfId="1" applyFill="1" applyBorder="1"/>
    <xf numFmtId="0" fontId="45" fillId="4" borderId="20" xfId="1" applyFill="1" applyBorder="1"/>
    <xf numFmtId="0" fontId="45" fillId="2" borderId="37" xfId="1" applyFill="1" applyBorder="1" applyAlignment="1">
      <alignment horizontal="left" indent="2"/>
    </xf>
    <xf numFmtId="0" fontId="45" fillId="2" borderId="37" xfId="1" applyFill="1" applyBorder="1" applyAlignment="1">
      <alignment horizontal="left" indent="4"/>
    </xf>
    <xf numFmtId="0" fontId="45" fillId="2" borderId="38" xfId="1" applyFill="1" applyBorder="1" applyAlignment="1">
      <alignment horizontal="left" indent="2"/>
    </xf>
    <xf numFmtId="0" fontId="45" fillId="4" borderId="37" xfId="1" applyFill="1" applyBorder="1" applyAlignment="1">
      <alignment horizontal="left" indent="2"/>
    </xf>
    <xf numFmtId="0" fontId="68" fillId="2" borderId="37" xfId="1" applyFont="1" applyFill="1" applyBorder="1" applyAlignment="1">
      <alignment horizontal="left" indent="2"/>
    </xf>
    <xf numFmtId="0" fontId="68" fillId="2" borderId="37" xfId="1" applyFont="1" applyFill="1" applyBorder="1" applyAlignment="1"/>
    <xf numFmtId="0" fontId="69" fillId="3" borderId="21" xfId="1" applyFont="1" applyFill="1" applyBorder="1"/>
    <xf numFmtId="0" fontId="69" fillId="2" borderId="37" xfId="1" applyFont="1" applyFill="1" applyBorder="1" applyAlignment="1"/>
    <xf numFmtId="0" fontId="69" fillId="4" borderId="21" xfId="1" applyFont="1" applyFill="1" applyBorder="1" applyAlignment="1">
      <alignment horizontal="left"/>
    </xf>
    <xf numFmtId="0" fontId="69" fillId="2" borderId="21" xfId="1" applyFont="1" applyFill="1" applyBorder="1" applyAlignment="1"/>
    <xf numFmtId="0" fontId="69" fillId="4" borderId="55" xfId="1" applyFont="1" applyFill="1" applyBorder="1" applyAlignment="1">
      <alignment horizontal="left"/>
    </xf>
    <xf numFmtId="0" fontId="69" fillId="4" borderId="37" xfId="1" applyFont="1" applyFill="1" applyBorder="1" applyAlignment="1">
      <alignment horizontal="left"/>
    </xf>
    <xf numFmtId="0" fontId="44" fillId="2" borderId="29" xfId="0" applyFont="1" applyFill="1" applyBorder="1" applyAlignment="1">
      <alignment horizontal="right"/>
    </xf>
    <xf numFmtId="170" fontId="44" fillId="0" borderId="22" xfId="0" applyNumberFormat="1" applyFont="1" applyFill="1" applyBorder="1" applyAlignment="1"/>
    <xf numFmtId="170" fontId="44" fillId="0" borderId="30" xfId="0" applyNumberFormat="1" applyFont="1" applyFill="1" applyBorder="1" applyAlignment="1"/>
    <xf numFmtId="9" fontId="44" fillId="0" borderId="48" xfId="0" applyNumberFormat="1" applyFont="1" applyFill="1" applyBorder="1" applyAlignment="1"/>
    <xf numFmtId="9" fontId="44" fillId="0" borderId="23" xfId="0" applyNumberFormat="1" applyFont="1" applyFill="1" applyBorder="1" applyAlignment="1"/>
    <xf numFmtId="170" fontId="44" fillId="0" borderId="31" xfId="0" applyNumberFormat="1" applyFont="1" applyFill="1" applyBorder="1" applyAlignment="1"/>
    <xf numFmtId="0" fontId="58" fillId="3" borderId="29" xfId="0" applyFont="1" applyFill="1" applyBorder="1" applyAlignment="1"/>
    <xf numFmtId="0" fontId="0" fillId="0" borderId="40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64" xfId="78" applyNumberFormat="1" applyFont="1" applyFill="1" applyBorder="1" applyAlignment="1">
      <alignment horizontal="left"/>
    </xf>
    <xf numFmtId="0" fontId="51" fillId="2" borderId="50" xfId="0" applyFont="1" applyFill="1" applyBorder="1" applyAlignment="1"/>
    <xf numFmtId="3" fontId="48" fillId="2" borderId="52" xfId="78" applyNumberFormat="1" applyFont="1" applyFill="1" applyBorder="1" applyAlignment="1"/>
    <xf numFmtId="0" fontId="58" fillId="2" borderId="64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58" fillId="2" borderId="52" xfId="0" applyFont="1" applyFill="1" applyBorder="1" applyAlignment="1">
      <alignment horizontal="left"/>
    </xf>
    <xf numFmtId="3" fontId="58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64" xfId="26" applyFont="1" applyFill="1" applyBorder="1" applyAlignment="1">
      <alignment horizontal="left" vertical="center"/>
    </xf>
    <xf numFmtId="0" fontId="21" fillId="4" borderId="46" xfId="26" applyFont="1" applyFill="1" applyBorder="1" applyAlignment="1">
      <alignment horizontal="left" vertical="center"/>
    </xf>
    <xf numFmtId="0" fontId="21" fillId="4" borderId="47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48" xfId="26" applyFont="1" applyFill="1" applyBorder="1" applyAlignment="1">
      <alignment horizontal="center" vertical="center"/>
    </xf>
    <xf numFmtId="0" fontId="3" fillId="4" borderId="4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2" xfId="0" applyFont="1" applyFill="1" applyBorder="1" applyAlignment="1">
      <alignment vertical="center"/>
    </xf>
    <xf numFmtId="3" fontId="50" fillId="2" borderId="64" xfId="26" applyNumberFormat="1" applyFont="1" applyFill="1" applyBorder="1" applyAlignment="1">
      <alignment horizontal="center"/>
    </xf>
    <xf numFmtId="3" fontId="50" fillId="2" borderId="46" xfId="26" applyNumberFormat="1" applyFont="1" applyFill="1" applyBorder="1" applyAlignment="1">
      <alignment horizontal="center"/>
    </xf>
    <xf numFmtId="3" fontId="50" fillId="2" borderId="47" xfId="26" applyNumberFormat="1" applyFont="1" applyFill="1" applyBorder="1" applyAlignment="1">
      <alignment horizontal="center"/>
    </xf>
    <xf numFmtId="3" fontId="50" fillId="2" borderId="47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64" xfId="0" quotePrefix="1" applyFont="1" applyFill="1" applyBorder="1" applyAlignment="1">
      <alignment horizontal="center"/>
    </xf>
    <xf numFmtId="0" fontId="50" fillId="2" borderId="47" xfId="0" applyFont="1" applyFill="1" applyBorder="1" applyAlignment="1">
      <alignment horizontal="center"/>
    </xf>
    <xf numFmtId="9" fontId="66" fillId="2" borderId="47" xfId="0" applyNumberFormat="1" applyFont="1" applyFill="1" applyBorder="1" applyAlignment="1">
      <alignment horizontal="center" vertical="top"/>
    </xf>
    <xf numFmtId="0" fontId="50" fillId="2" borderId="64" xfId="0" quotePrefix="1" applyNumberFormat="1" applyFont="1" applyFill="1" applyBorder="1" applyAlignment="1">
      <alignment horizontal="center"/>
    </xf>
    <xf numFmtId="0" fontId="50" fillId="2" borderId="47" xfId="0" applyNumberFormat="1" applyFont="1" applyFill="1" applyBorder="1" applyAlignment="1">
      <alignment horizontal="center"/>
    </xf>
    <xf numFmtId="0" fontId="66" fillId="2" borderId="47" xfId="0" applyNumberFormat="1" applyFont="1" applyFill="1" applyBorder="1" applyAlignment="1">
      <alignment horizontal="center" vertical="top"/>
    </xf>
    <xf numFmtId="0" fontId="70" fillId="0" borderId="0" xfId="1" applyFont="1" applyFill="1"/>
    <xf numFmtId="3" fontId="52" fillId="7" borderId="71" xfId="0" applyNumberFormat="1" applyFont="1" applyFill="1" applyBorder="1" applyAlignment="1">
      <alignment horizontal="right" vertical="top"/>
    </xf>
    <xf numFmtId="3" fontId="52" fillId="7" borderId="72" xfId="0" applyNumberFormat="1" applyFont="1" applyFill="1" applyBorder="1" applyAlignment="1">
      <alignment horizontal="right" vertical="top"/>
    </xf>
    <xf numFmtId="174" fontId="52" fillId="7" borderId="73" xfId="0" applyNumberFormat="1" applyFont="1" applyFill="1" applyBorder="1" applyAlignment="1">
      <alignment horizontal="right" vertical="top"/>
    </xf>
    <xf numFmtId="3" fontId="52" fillId="0" borderId="71" xfId="0" applyNumberFormat="1" applyFont="1" applyBorder="1" applyAlignment="1">
      <alignment horizontal="right" vertical="top"/>
    </xf>
    <xf numFmtId="174" fontId="52" fillId="7" borderId="74" xfId="0" applyNumberFormat="1" applyFont="1" applyFill="1" applyBorder="1" applyAlignment="1">
      <alignment horizontal="right" vertical="top"/>
    </xf>
    <xf numFmtId="3" fontId="54" fillId="7" borderId="76" xfId="0" applyNumberFormat="1" applyFont="1" applyFill="1" applyBorder="1" applyAlignment="1">
      <alignment horizontal="right" vertical="top"/>
    </xf>
    <xf numFmtId="3" fontId="54" fillId="7" borderId="77" xfId="0" applyNumberFormat="1" applyFont="1" applyFill="1" applyBorder="1" applyAlignment="1">
      <alignment horizontal="right" vertical="top"/>
    </xf>
    <xf numFmtId="174" fontId="54" fillId="7" borderId="78" xfId="0" applyNumberFormat="1" applyFont="1" applyFill="1" applyBorder="1" applyAlignment="1">
      <alignment horizontal="right" vertical="top"/>
    </xf>
    <xf numFmtId="3" fontId="54" fillId="0" borderId="76" xfId="0" applyNumberFormat="1" applyFont="1" applyBorder="1" applyAlignment="1">
      <alignment horizontal="right" vertical="top"/>
    </xf>
    <xf numFmtId="0" fontId="54" fillId="7" borderId="79" xfId="0" applyFont="1" applyFill="1" applyBorder="1" applyAlignment="1">
      <alignment horizontal="right" vertical="top"/>
    </xf>
    <xf numFmtId="0" fontId="52" fillId="7" borderId="74" xfId="0" applyFont="1" applyFill="1" applyBorder="1" applyAlignment="1">
      <alignment horizontal="right" vertical="top"/>
    </xf>
    <xf numFmtId="174" fontId="54" fillId="7" borderId="79" xfId="0" applyNumberFormat="1" applyFont="1" applyFill="1" applyBorder="1" applyAlignment="1">
      <alignment horizontal="right" vertical="top"/>
    </xf>
    <xf numFmtId="0" fontId="52" fillId="7" borderId="73" xfId="0" applyFont="1" applyFill="1" applyBorder="1" applyAlignment="1">
      <alignment horizontal="right" vertical="top"/>
    </xf>
    <xf numFmtId="0" fontId="54" fillId="7" borderId="78" xfId="0" applyFont="1" applyFill="1" applyBorder="1" applyAlignment="1">
      <alignment horizontal="right" vertical="top"/>
    </xf>
    <xf numFmtId="3" fontId="54" fillId="0" borderId="80" xfId="0" applyNumberFormat="1" applyFont="1" applyBorder="1" applyAlignment="1">
      <alignment horizontal="right" vertical="top"/>
    </xf>
    <xf numFmtId="3" fontId="54" fillId="0" borderId="81" xfId="0" applyNumberFormat="1" applyFont="1" applyBorder="1" applyAlignment="1">
      <alignment horizontal="right" vertical="top"/>
    </xf>
    <xf numFmtId="0" fontId="54" fillId="0" borderId="82" xfId="0" applyFont="1" applyBorder="1" applyAlignment="1">
      <alignment horizontal="right" vertical="top"/>
    </xf>
    <xf numFmtId="174" fontId="54" fillId="7" borderId="83" xfId="0" applyNumberFormat="1" applyFont="1" applyFill="1" applyBorder="1" applyAlignment="1">
      <alignment horizontal="right" vertical="top"/>
    </xf>
    <xf numFmtId="0" fontId="56" fillId="8" borderId="70" xfId="0" applyFont="1" applyFill="1" applyBorder="1" applyAlignment="1">
      <alignment vertical="top"/>
    </xf>
    <xf numFmtId="0" fontId="56" fillId="8" borderId="70" xfId="0" applyFont="1" applyFill="1" applyBorder="1" applyAlignment="1">
      <alignment vertical="top" indent="2"/>
    </xf>
    <xf numFmtId="0" fontId="56" fillId="8" borderId="70" xfId="0" applyFont="1" applyFill="1" applyBorder="1" applyAlignment="1">
      <alignment vertical="top" indent="4"/>
    </xf>
    <xf numFmtId="0" fontId="57" fillId="8" borderId="75" xfId="0" applyFont="1" applyFill="1" applyBorder="1" applyAlignment="1">
      <alignment vertical="top" indent="6"/>
    </xf>
    <xf numFmtId="0" fontId="56" fillId="8" borderId="70" xfId="0" applyFont="1" applyFill="1" applyBorder="1" applyAlignment="1">
      <alignment vertical="top" indent="8"/>
    </xf>
    <xf numFmtId="0" fontId="57" fillId="8" borderId="75" xfId="0" applyFont="1" applyFill="1" applyBorder="1" applyAlignment="1">
      <alignment vertical="top" indent="2"/>
    </xf>
    <xf numFmtId="0" fontId="57" fillId="8" borderId="75" xfId="0" applyFont="1" applyFill="1" applyBorder="1" applyAlignment="1">
      <alignment vertical="top" indent="4"/>
    </xf>
    <xf numFmtId="0" fontId="56" fillId="8" borderId="70" xfId="0" applyFont="1" applyFill="1" applyBorder="1" applyAlignment="1">
      <alignment vertical="top" indent="6"/>
    </xf>
    <xf numFmtId="0" fontId="57" fillId="8" borderId="75" xfId="0" applyFont="1" applyFill="1" applyBorder="1" applyAlignment="1">
      <alignment vertical="top"/>
    </xf>
    <xf numFmtId="0" fontId="51" fillId="8" borderId="70" xfId="0" applyFont="1" applyFill="1" applyBorder="1"/>
    <xf numFmtId="0" fontId="57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49" xfId="53" applyNumberFormat="1" applyFont="1" applyFill="1" applyBorder="1" applyAlignment="1">
      <alignment horizontal="left"/>
    </xf>
    <xf numFmtId="165" fontId="50" fillId="2" borderId="51" xfId="53" applyNumberFormat="1" applyFont="1" applyFill="1" applyBorder="1" applyAlignment="1">
      <alignment horizontal="left"/>
    </xf>
    <xf numFmtId="165" fontId="50" fillId="2" borderId="59" xfId="53" applyNumberFormat="1" applyFont="1" applyFill="1" applyBorder="1" applyAlignment="1">
      <alignment horizontal="left"/>
    </xf>
    <xf numFmtId="3" fontId="50" fillId="2" borderId="59" xfId="53" applyNumberFormat="1" applyFont="1" applyFill="1" applyBorder="1" applyAlignment="1">
      <alignment horizontal="left"/>
    </xf>
    <xf numFmtId="3" fontId="50" fillId="2" borderId="65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49" xfId="0" applyFont="1" applyFill="1" applyBorder="1"/>
    <xf numFmtId="3" fontId="58" fillId="2" borderId="60" xfId="0" applyNumberFormat="1" applyFont="1" applyFill="1" applyBorder="1"/>
    <xf numFmtId="9" fontId="58" fillId="2" borderId="58" xfId="0" applyNumberFormat="1" applyFont="1" applyFill="1" applyBorder="1"/>
    <xf numFmtId="3" fontId="58" fillId="2" borderId="65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9" xfId="0" applyFont="1" applyFill="1" applyBorder="1"/>
    <xf numFmtId="0" fontId="44" fillId="0" borderId="13" xfId="0" applyFont="1" applyFill="1" applyBorder="1"/>
    <xf numFmtId="0" fontId="58" fillId="2" borderId="51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44" fillId="8" borderId="44" xfId="0" applyFont="1" applyFill="1" applyBorder="1"/>
    <xf numFmtId="0" fontId="44" fillId="8" borderId="8" xfId="0" applyFont="1" applyFill="1" applyBorder="1"/>
    <xf numFmtId="0" fontId="44" fillId="8" borderId="45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54" xfId="0" applyNumberFormat="1" applyFill="1" applyBorder="1"/>
    <xf numFmtId="3" fontId="0" fillId="0" borderId="17" xfId="0" applyNumberFormat="1" applyFill="1" applyBorder="1"/>
    <xf numFmtId="3" fontId="0" fillId="0" borderId="56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44" xfId="0" applyFill="1" applyBorder="1"/>
    <xf numFmtId="0" fontId="0" fillId="0" borderId="8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53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1" xfId="26" applyFont="1" applyFill="1" applyBorder="1"/>
    <xf numFmtId="0" fontId="3" fillId="4" borderId="50" xfId="26" applyFont="1" applyFill="1" applyBorder="1" applyAlignment="1">
      <alignment horizontal="center" vertical="center"/>
    </xf>
    <xf numFmtId="167" fontId="3" fillId="4" borderId="51" xfId="26" applyNumberFormat="1" applyFont="1" applyFill="1" applyBorder="1" applyAlignment="1">
      <alignment horizontal="center" vertical="center"/>
    </xf>
    <xf numFmtId="167" fontId="3" fillId="4" borderId="46" xfId="26" applyNumberFormat="1" applyFont="1" applyFill="1" applyBorder="1" applyAlignment="1">
      <alignment horizontal="center" vertical="center"/>
    </xf>
    <xf numFmtId="167" fontId="3" fillId="4" borderId="47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44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2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43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57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59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1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2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65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2" fillId="0" borderId="0" xfId="63" applyNumberFormat="1" applyFont="1"/>
    <xf numFmtId="1" fontId="73" fillId="0" borderId="10" xfId="63" applyNumberFormat="1" applyFont="1" applyBorder="1" applyAlignment="1">
      <alignment horizontal="center"/>
    </xf>
    <xf numFmtId="1" fontId="72" fillId="0" borderId="10" xfId="63" applyNumberFormat="1" applyFont="1" applyBorder="1" applyAlignment="1">
      <alignment horizontal="center" vertical="center"/>
    </xf>
    <xf numFmtId="1" fontId="73" fillId="0" borderId="10" xfId="63" applyNumberFormat="1" applyFont="1" applyBorder="1" applyAlignment="1">
      <alignment horizontal="center" vertical="center"/>
    </xf>
    <xf numFmtId="0" fontId="73" fillId="0" borderId="0" xfId="63" applyFont="1"/>
    <xf numFmtId="0" fontId="73" fillId="0" borderId="0" xfId="63" applyFont="1" applyAlignment="1">
      <alignment horizontal="center"/>
    </xf>
    <xf numFmtId="0" fontId="72" fillId="0" borderId="10" xfId="63" applyFont="1" applyBorder="1" applyAlignment="1">
      <alignment horizontal="center" vertical="center"/>
    </xf>
    <xf numFmtId="0" fontId="73" fillId="0" borderId="10" xfId="63" applyFont="1" applyBorder="1" applyAlignment="1">
      <alignment horizontal="center" vertical="center"/>
    </xf>
    <xf numFmtId="1" fontId="71" fillId="0" borderId="10" xfId="63" applyNumberFormat="1" applyFont="1" applyBorder="1" applyAlignment="1">
      <alignment horizontal="center"/>
    </xf>
    <xf numFmtId="1" fontId="74" fillId="0" borderId="10" xfId="63" applyNumberFormat="1" applyFont="1" applyBorder="1" applyAlignment="1">
      <alignment horizontal="center" vertical="center"/>
    </xf>
    <xf numFmtId="0" fontId="74" fillId="0" borderId="10" xfId="63" applyFont="1" applyBorder="1" applyAlignment="1">
      <alignment horizontal="center" vertical="center"/>
    </xf>
    <xf numFmtId="1" fontId="74" fillId="0" borderId="0" xfId="63" applyNumberFormat="1" applyFont="1" applyFill="1"/>
    <xf numFmtId="0" fontId="71" fillId="0" borderId="0" xfId="63" applyFont="1"/>
    <xf numFmtId="0" fontId="73" fillId="0" borderId="0" xfId="63" applyFont="1" applyFill="1"/>
    <xf numFmtId="0" fontId="71" fillId="10" borderId="0" xfId="63" applyFont="1" applyFill="1"/>
    <xf numFmtId="0" fontId="73" fillId="10" borderId="0" xfId="63" applyFont="1" applyFill="1"/>
    <xf numFmtId="1" fontId="75" fillId="0" borderId="0" xfId="63" applyNumberFormat="1" applyFont="1" applyFill="1" applyBorder="1"/>
    <xf numFmtId="0" fontId="76" fillId="0" borderId="0" xfId="63" applyFont="1"/>
    <xf numFmtId="0" fontId="77" fillId="0" borderId="0" xfId="63" applyFont="1"/>
    <xf numFmtId="0" fontId="76" fillId="0" borderId="0" xfId="63" applyFont="1" applyFill="1"/>
    <xf numFmtId="0" fontId="71" fillId="3" borderId="10" xfId="63" applyFont="1" applyFill="1" applyBorder="1" applyAlignment="1">
      <alignment horizontal="center" vertical="center"/>
    </xf>
    <xf numFmtId="0" fontId="71" fillId="3" borderId="0" xfId="63" applyFont="1" applyFill="1"/>
    <xf numFmtId="0" fontId="73" fillId="3" borderId="0" xfId="63" applyFont="1" applyFill="1"/>
    <xf numFmtId="0" fontId="76" fillId="3" borderId="0" xfId="63" applyFont="1" applyFill="1"/>
    <xf numFmtId="0" fontId="78" fillId="3" borderId="10" xfId="63" applyFont="1" applyFill="1" applyBorder="1" applyAlignment="1">
      <alignment horizontal="center" vertical="center"/>
    </xf>
    <xf numFmtId="0" fontId="0" fillId="2" borderId="65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10" xfId="0" applyNumberFormat="1" applyFill="1" applyBorder="1"/>
    <xf numFmtId="170" fontId="0" fillId="0" borderId="26" xfId="0" applyNumberFormat="1" applyFill="1" applyBorder="1"/>
    <xf numFmtId="0" fontId="44" fillId="0" borderId="24" xfId="0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0.26312106735097224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3168"/>
        <c:axId val="38539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0.24864190199969469</c:v>
                </c:pt>
                <c:pt idx="1">
                  <c:v>0.24864190199969469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41184"/>
        <c:axId val="38548608"/>
      </c:scatterChart>
      <c:catAx>
        <c:axId val="3538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53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539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383168"/>
        <c:crosses val="autoZero"/>
        <c:crossBetween val="between"/>
      </c:valAx>
      <c:valAx>
        <c:axId val="38541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8548608"/>
        <c:crosses val="max"/>
        <c:crossBetween val="midCat"/>
      </c:valAx>
      <c:valAx>
        <c:axId val="38548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8541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68" t="s">
        <v>176</v>
      </c>
      <c r="B1" s="269"/>
      <c r="C1" s="60"/>
    </row>
    <row r="2" spans="1:3" ht="14.4" customHeight="1" thickBot="1" x14ac:dyDescent="0.35">
      <c r="A2" s="348" t="s">
        <v>235</v>
      </c>
      <c r="B2" s="62"/>
    </row>
    <row r="3" spans="1:3" ht="14.4" customHeight="1" thickBot="1" x14ac:dyDescent="0.35">
      <c r="A3" s="264" t="s">
        <v>216</v>
      </c>
      <c r="B3" s="265"/>
      <c r="C3" s="60"/>
    </row>
    <row r="4" spans="1:3" ht="14.4" customHeight="1" x14ac:dyDescent="0.3">
      <c r="A4" s="157" t="str">
        <f t="shared" ref="A4:A8" si="0">HYPERLINK("#'"&amp;C4&amp;"'!A1",C4)</f>
        <v>Motivace</v>
      </c>
      <c r="B4" s="158" t="s">
        <v>189</v>
      </c>
      <c r="C4" s="60" t="s">
        <v>190</v>
      </c>
    </row>
    <row r="5" spans="1:3" ht="14.4" customHeight="1" x14ac:dyDescent="0.3">
      <c r="A5" s="159" t="str">
        <f t="shared" si="0"/>
        <v>HI</v>
      </c>
      <c r="B5" s="160" t="s">
        <v>210</v>
      </c>
      <c r="C5" s="63" t="s">
        <v>179</v>
      </c>
    </row>
    <row r="6" spans="1:3" ht="14.4" customHeight="1" x14ac:dyDescent="0.3">
      <c r="A6" s="161" t="str">
        <f t="shared" si="0"/>
        <v>HI Graf</v>
      </c>
      <c r="B6" s="162" t="s">
        <v>172</v>
      </c>
      <c r="C6" s="63" t="s">
        <v>180</v>
      </c>
    </row>
    <row r="7" spans="1:3" ht="14.4" customHeight="1" x14ac:dyDescent="0.3">
      <c r="A7" s="161" t="str">
        <f t="shared" si="0"/>
        <v>Man Tab</v>
      </c>
      <c r="B7" s="162" t="s">
        <v>237</v>
      </c>
      <c r="C7" s="63" t="s">
        <v>181</v>
      </c>
    </row>
    <row r="8" spans="1:3" ht="14.4" customHeight="1" thickBot="1" x14ac:dyDescent="0.35">
      <c r="A8" s="163" t="str">
        <f t="shared" si="0"/>
        <v>HV</v>
      </c>
      <c r="B8" s="164" t="s">
        <v>72</v>
      </c>
      <c r="C8" s="63" t="s">
        <v>83</v>
      </c>
    </row>
    <row r="9" spans="1:3" ht="14.4" customHeight="1" thickBot="1" x14ac:dyDescent="0.35">
      <c r="A9" s="165"/>
      <c r="B9" s="165"/>
    </row>
    <row r="10" spans="1:3" ht="14.4" customHeight="1" thickBot="1" x14ac:dyDescent="0.35">
      <c r="A10" s="266" t="s">
        <v>177</v>
      </c>
      <c r="B10" s="265"/>
      <c r="C10" s="60"/>
    </row>
    <row r="11" spans="1:3" ht="14.4" customHeight="1" x14ac:dyDescent="0.3">
      <c r="A11" s="166" t="str">
        <f t="shared" ref="A11:A22" si="1">HYPERLINK("#'"&amp;C11&amp;"'!A1",C11)</f>
        <v>Léky Žádanky</v>
      </c>
      <c r="B11" s="160" t="s">
        <v>212</v>
      </c>
      <c r="C11" s="63" t="s">
        <v>182</v>
      </c>
    </row>
    <row r="12" spans="1:3" ht="14.4" customHeight="1" x14ac:dyDescent="0.3">
      <c r="A12" s="161" t="str">
        <f t="shared" si="1"/>
        <v>LŽ Detail</v>
      </c>
      <c r="B12" s="162" t="s">
        <v>211</v>
      </c>
      <c r="C12" s="63" t="s">
        <v>183</v>
      </c>
    </row>
    <row r="13" spans="1:3" ht="14.4" customHeight="1" x14ac:dyDescent="0.3">
      <c r="A13" s="161" t="str">
        <f t="shared" si="1"/>
        <v>LŽ PL</v>
      </c>
      <c r="B13" s="162" t="s">
        <v>912</v>
      </c>
      <c r="C13" s="63" t="s">
        <v>221</v>
      </c>
    </row>
    <row r="14" spans="1:3" s="202" customFormat="1" ht="14.4" customHeight="1" x14ac:dyDescent="0.3">
      <c r="A14" s="161" t="str">
        <f t="shared" si="1"/>
        <v>LŽ PL Detail</v>
      </c>
      <c r="B14" s="162" t="s">
        <v>207</v>
      </c>
      <c r="C14" s="63" t="s">
        <v>223</v>
      </c>
    </row>
    <row r="15" spans="1:3" ht="14.4" customHeight="1" x14ac:dyDescent="0.3">
      <c r="A15" s="161" t="str">
        <f t="shared" si="1"/>
        <v>Léky Recepty</v>
      </c>
      <c r="B15" s="162" t="s">
        <v>213</v>
      </c>
      <c r="C15" s="63" t="s">
        <v>184</v>
      </c>
    </row>
    <row r="16" spans="1:3" s="206" customFormat="1" ht="14.4" customHeight="1" x14ac:dyDescent="0.3">
      <c r="A16" s="161" t="str">
        <f t="shared" si="1"/>
        <v>LRp Lékaři</v>
      </c>
      <c r="B16" s="162" t="s">
        <v>226</v>
      </c>
      <c r="C16" s="63" t="s">
        <v>227</v>
      </c>
    </row>
    <row r="17" spans="1:3" ht="14.4" customHeight="1" x14ac:dyDescent="0.3">
      <c r="A17" s="161" t="str">
        <f t="shared" si="1"/>
        <v>LRp PL</v>
      </c>
      <c r="B17" s="162" t="s">
        <v>1175</v>
      </c>
      <c r="C17" s="63" t="s">
        <v>222</v>
      </c>
    </row>
    <row r="18" spans="1:3" s="203" customFormat="1" ht="14.4" customHeight="1" x14ac:dyDescent="0.3">
      <c r="A18" s="161" t="str">
        <f t="shared" ref="A18" si="2">HYPERLINK("#'"&amp;C18&amp;"'!A1",C18)</f>
        <v>LRp PL Detail</v>
      </c>
      <c r="B18" s="162" t="s">
        <v>209</v>
      </c>
      <c r="C18" s="63" t="s">
        <v>224</v>
      </c>
    </row>
    <row r="19" spans="1:3" ht="14.4" customHeight="1" x14ac:dyDescent="0.3">
      <c r="A19" s="166" t="str">
        <f t="shared" si="1"/>
        <v>Materiál Žádanky</v>
      </c>
      <c r="B19" s="162" t="s">
        <v>214</v>
      </c>
      <c r="C19" s="63" t="s">
        <v>185</v>
      </c>
    </row>
    <row r="20" spans="1:3" ht="14.4" customHeight="1" x14ac:dyDescent="0.3">
      <c r="A20" s="161" t="str">
        <f t="shared" si="1"/>
        <v>MŽ Detail</v>
      </c>
      <c r="B20" s="162" t="s">
        <v>215</v>
      </c>
      <c r="C20" s="63" t="s">
        <v>186</v>
      </c>
    </row>
    <row r="21" spans="1:3" ht="14.4" customHeight="1" x14ac:dyDescent="0.3">
      <c r="A21" s="161" t="str">
        <f t="shared" si="1"/>
        <v>ON Výkaz</v>
      </c>
      <c r="B21" s="162" t="s">
        <v>175</v>
      </c>
      <c r="C21" s="63" t="s">
        <v>187</v>
      </c>
    </row>
    <row r="22" spans="1:3" ht="14.4" customHeight="1" thickBot="1" x14ac:dyDescent="0.35">
      <c r="A22" s="163" t="str">
        <f t="shared" si="1"/>
        <v>ON Hodiny</v>
      </c>
      <c r="B22" s="164" t="s">
        <v>2681</v>
      </c>
      <c r="C22" s="63" t="s">
        <v>188</v>
      </c>
    </row>
    <row r="23" spans="1:3" ht="14.4" customHeight="1" thickBot="1" x14ac:dyDescent="0.35">
      <c r="A23" s="167"/>
      <c r="B23" s="167"/>
    </row>
    <row r="24" spans="1:3" ht="14.4" customHeight="1" thickBot="1" x14ac:dyDescent="0.35">
      <c r="A24" s="267" t="s">
        <v>178</v>
      </c>
      <c r="B24" s="265"/>
      <c r="C24" s="60"/>
    </row>
    <row r="25" spans="1:3" ht="14.4" customHeight="1" x14ac:dyDescent="0.3">
      <c r="A25" s="168" t="str">
        <f t="shared" ref="A25:A28" si="3">HYPERLINK("#'"&amp;C25&amp;"'!A1",C25)</f>
        <v>ZV Vykáz.-A</v>
      </c>
      <c r="B25" s="160" t="s">
        <v>195</v>
      </c>
      <c r="C25" s="63" t="s">
        <v>191</v>
      </c>
    </row>
    <row r="26" spans="1:3" ht="14.4" customHeight="1" x14ac:dyDescent="0.3">
      <c r="A26" s="161" t="str">
        <f t="shared" si="3"/>
        <v>ZV Vykáz.-A Detail</v>
      </c>
      <c r="B26" s="162" t="s">
        <v>196</v>
      </c>
      <c r="C26" s="63" t="s">
        <v>192</v>
      </c>
    </row>
    <row r="27" spans="1:3" ht="14.4" customHeight="1" x14ac:dyDescent="0.3">
      <c r="A27" s="161" t="str">
        <f t="shared" si="3"/>
        <v>ZV Vykáz.-H</v>
      </c>
      <c r="B27" s="162" t="s">
        <v>197</v>
      </c>
      <c r="C27" s="63" t="s">
        <v>193</v>
      </c>
    </row>
    <row r="28" spans="1:3" ht="14.4" customHeight="1" thickBot="1" x14ac:dyDescent="0.35">
      <c r="A28" s="161" t="str">
        <f t="shared" si="3"/>
        <v>ZV Vykáz.-H Detail</v>
      </c>
      <c r="B28" s="162" t="s">
        <v>198</v>
      </c>
      <c r="C28" s="63" t="s">
        <v>194</v>
      </c>
    </row>
    <row r="29" spans="1:3" ht="14.4" customHeight="1" x14ac:dyDescent="0.3">
      <c r="A29" s="64"/>
      <c r="B29" s="64"/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199</v>
      </c>
      <c r="F3" s="52">
        <f>SUBTOTAL(9,F6:F1048576)</f>
        <v>118</v>
      </c>
      <c r="G3" s="52">
        <f>SUBTOTAL(9,G6:G1048576)</f>
        <v>27621.923346061118</v>
      </c>
      <c r="H3" s="53">
        <f>IF(M3=0,0,G3/M3)</f>
        <v>0.14423351905610085</v>
      </c>
      <c r="I3" s="52">
        <f>SUBTOTAL(9,I6:I1048576)</f>
        <v>1447</v>
      </c>
      <c r="J3" s="52">
        <f>SUBTOTAL(9,J6:J1048576)</f>
        <v>163886.42732599957</v>
      </c>
      <c r="K3" s="53">
        <f>IF(M3=0,0,J3/M3)</f>
        <v>0.85576648094389884</v>
      </c>
      <c r="L3" s="52">
        <f>SUBTOTAL(9,L6:L1048576)</f>
        <v>1565</v>
      </c>
      <c r="M3" s="54">
        <f>SUBTOTAL(9,M6:M1048576)</f>
        <v>191508.35067206074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201</v>
      </c>
      <c r="G4" s="308"/>
      <c r="H4" s="309"/>
      <c r="I4" s="310" t="s">
        <v>200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202</v>
      </c>
      <c r="B5" s="422" t="s">
        <v>203</v>
      </c>
      <c r="C5" s="422" t="s">
        <v>135</v>
      </c>
      <c r="D5" s="422" t="s">
        <v>204</v>
      </c>
      <c r="E5" s="422" t="s">
        <v>205</v>
      </c>
      <c r="F5" s="423" t="s">
        <v>25</v>
      </c>
      <c r="G5" s="423" t="s">
        <v>17</v>
      </c>
      <c r="H5" s="407" t="s">
        <v>206</v>
      </c>
      <c r="I5" s="406" t="s">
        <v>25</v>
      </c>
      <c r="J5" s="423" t="s">
        <v>17</v>
      </c>
      <c r="K5" s="407" t="s">
        <v>206</v>
      </c>
      <c r="L5" s="406" t="s">
        <v>25</v>
      </c>
      <c r="M5" s="424" t="s">
        <v>17</v>
      </c>
    </row>
    <row r="6" spans="1:13" ht="14.4" customHeight="1" x14ac:dyDescent="0.3">
      <c r="A6" s="387" t="s">
        <v>456</v>
      </c>
      <c r="B6" s="388" t="s">
        <v>943</v>
      </c>
      <c r="C6" s="388" t="s">
        <v>944</v>
      </c>
      <c r="D6" s="388" t="s">
        <v>544</v>
      </c>
      <c r="E6" s="388" t="s">
        <v>545</v>
      </c>
      <c r="F6" s="391"/>
      <c r="G6" s="391"/>
      <c r="H6" s="409">
        <v>0</v>
      </c>
      <c r="I6" s="391">
        <v>5</v>
      </c>
      <c r="J6" s="391">
        <v>712.86999723413805</v>
      </c>
      <c r="K6" s="409">
        <v>1</v>
      </c>
      <c r="L6" s="391">
        <v>5</v>
      </c>
      <c r="M6" s="392">
        <v>712.86999723413805</v>
      </c>
    </row>
    <row r="7" spans="1:13" ht="14.4" customHeight="1" x14ac:dyDescent="0.3">
      <c r="A7" s="393" t="s">
        <v>456</v>
      </c>
      <c r="B7" s="394" t="s">
        <v>943</v>
      </c>
      <c r="C7" s="394" t="s">
        <v>945</v>
      </c>
      <c r="D7" s="394" t="s">
        <v>544</v>
      </c>
      <c r="E7" s="394" t="s">
        <v>546</v>
      </c>
      <c r="F7" s="397"/>
      <c r="G7" s="397"/>
      <c r="H7" s="410">
        <v>0</v>
      </c>
      <c r="I7" s="397">
        <v>12</v>
      </c>
      <c r="J7" s="397">
        <v>3257.5784277869252</v>
      </c>
      <c r="K7" s="410">
        <v>1</v>
      </c>
      <c r="L7" s="397">
        <v>12</v>
      </c>
      <c r="M7" s="398">
        <v>3257.5784277869252</v>
      </c>
    </row>
    <row r="8" spans="1:13" ht="14.4" customHeight="1" x14ac:dyDescent="0.3">
      <c r="A8" s="393" t="s">
        <v>456</v>
      </c>
      <c r="B8" s="394" t="s">
        <v>943</v>
      </c>
      <c r="C8" s="394" t="s">
        <v>946</v>
      </c>
      <c r="D8" s="394" t="s">
        <v>947</v>
      </c>
      <c r="E8" s="394" t="s">
        <v>948</v>
      </c>
      <c r="F8" s="397"/>
      <c r="G8" s="397"/>
      <c r="H8" s="410">
        <v>0</v>
      </c>
      <c r="I8" s="397">
        <v>320</v>
      </c>
      <c r="J8" s="397">
        <v>25198.24682077091</v>
      </c>
      <c r="K8" s="410">
        <v>1</v>
      </c>
      <c r="L8" s="397">
        <v>320</v>
      </c>
      <c r="M8" s="398">
        <v>25198.24682077091</v>
      </c>
    </row>
    <row r="9" spans="1:13" ht="14.4" customHeight="1" x14ac:dyDescent="0.3">
      <c r="A9" s="393" t="s">
        <v>456</v>
      </c>
      <c r="B9" s="394" t="s">
        <v>949</v>
      </c>
      <c r="C9" s="394" t="s">
        <v>950</v>
      </c>
      <c r="D9" s="394" t="s">
        <v>722</v>
      </c>
      <c r="E9" s="394" t="s">
        <v>723</v>
      </c>
      <c r="F9" s="397"/>
      <c r="G9" s="397"/>
      <c r="H9" s="410">
        <v>0</v>
      </c>
      <c r="I9" s="397">
        <v>170</v>
      </c>
      <c r="J9" s="397">
        <v>12075.7</v>
      </c>
      <c r="K9" s="410">
        <v>1</v>
      </c>
      <c r="L9" s="397">
        <v>170</v>
      </c>
      <c r="M9" s="398">
        <v>12075.7</v>
      </c>
    </row>
    <row r="10" spans="1:13" ht="14.4" customHeight="1" x14ac:dyDescent="0.3">
      <c r="A10" s="393" t="s">
        <v>456</v>
      </c>
      <c r="B10" s="394" t="s">
        <v>951</v>
      </c>
      <c r="C10" s="394" t="s">
        <v>952</v>
      </c>
      <c r="D10" s="394" t="s">
        <v>473</v>
      </c>
      <c r="E10" s="394" t="s">
        <v>474</v>
      </c>
      <c r="F10" s="397">
        <v>1</v>
      </c>
      <c r="G10" s="397">
        <v>57.09</v>
      </c>
      <c r="H10" s="410">
        <v>1</v>
      </c>
      <c r="I10" s="397"/>
      <c r="J10" s="397"/>
      <c r="K10" s="410">
        <v>0</v>
      </c>
      <c r="L10" s="397">
        <v>1</v>
      </c>
      <c r="M10" s="398">
        <v>57.09</v>
      </c>
    </row>
    <row r="11" spans="1:13" ht="14.4" customHeight="1" x14ac:dyDescent="0.3">
      <c r="A11" s="393" t="s">
        <v>456</v>
      </c>
      <c r="B11" s="394" t="s">
        <v>951</v>
      </c>
      <c r="C11" s="394" t="s">
        <v>953</v>
      </c>
      <c r="D11" s="394" t="s">
        <v>726</v>
      </c>
      <c r="E11" s="394" t="s">
        <v>474</v>
      </c>
      <c r="F11" s="397"/>
      <c r="G11" s="397"/>
      <c r="H11" s="410">
        <v>0</v>
      </c>
      <c r="I11" s="397">
        <v>2</v>
      </c>
      <c r="J11" s="397">
        <v>130.46</v>
      </c>
      <c r="K11" s="410">
        <v>1</v>
      </c>
      <c r="L11" s="397">
        <v>2</v>
      </c>
      <c r="M11" s="398">
        <v>130.46</v>
      </c>
    </row>
    <row r="12" spans="1:13" ht="14.4" customHeight="1" x14ac:dyDescent="0.3">
      <c r="A12" s="393" t="s">
        <v>456</v>
      </c>
      <c r="B12" s="394" t="s">
        <v>954</v>
      </c>
      <c r="C12" s="394" t="s">
        <v>955</v>
      </c>
      <c r="D12" s="394" t="s">
        <v>708</v>
      </c>
      <c r="E12" s="394" t="s">
        <v>709</v>
      </c>
      <c r="F12" s="397"/>
      <c r="G12" s="397"/>
      <c r="H12" s="410">
        <v>0</v>
      </c>
      <c r="I12" s="397">
        <v>4</v>
      </c>
      <c r="J12" s="397">
        <v>1426.000606846482</v>
      </c>
      <c r="K12" s="410">
        <v>1</v>
      </c>
      <c r="L12" s="397">
        <v>4</v>
      </c>
      <c r="M12" s="398">
        <v>1426.000606846482</v>
      </c>
    </row>
    <row r="13" spans="1:13" ht="14.4" customHeight="1" x14ac:dyDescent="0.3">
      <c r="A13" s="393" t="s">
        <v>456</v>
      </c>
      <c r="B13" s="394" t="s">
        <v>954</v>
      </c>
      <c r="C13" s="394" t="s">
        <v>956</v>
      </c>
      <c r="D13" s="394" t="s">
        <v>708</v>
      </c>
      <c r="E13" s="394" t="s">
        <v>710</v>
      </c>
      <c r="F13" s="397"/>
      <c r="G13" s="397"/>
      <c r="H13" s="410">
        <v>0</v>
      </c>
      <c r="I13" s="397">
        <v>18</v>
      </c>
      <c r="J13" s="397">
        <v>7444.7872762169945</v>
      </c>
      <c r="K13" s="410">
        <v>1</v>
      </c>
      <c r="L13" s="397">
        <v>18</v>
      </c>
      <c r="M13" s="398">
        <v>7444.7872762169945</v>
      </c>
    </row>
    <row r="14" spans="1:13" ht="14.4" customHeight="1" x14ac:dyDescent="0.3">
      <c r="A14" s="393" t="s">
        <v>456</v>
      </c>
      <c r="B14" s="394" t="s">
        <v>954</v>
      </c>
      <c r="C14" s="394" t="s">
        <v>957</v>
      </c>
      <c r="D14" s="394" t="s">
        <v>708</v>
      </c>
      <c r="E14" s="394" t="s">
        <v>711</v>
      </c>
      <c r="F14" s="397"/>
      <c r="G14" s="397"/>
      <c r="H14" s="410">
        <v>0</v>
      </c>
      <c r="I14" s="397">
        <v>12</v>
      </c>
      <c r="J14" s="397">
        <v>5906.4</v>
      </c>
      <c r="K14" s="410">
        <v>1</v>
      </c>
      <c r="L14" s="397">
        <v>12</v>
      </c>
      <c r="M14" s="398">
        <v>5906.4</v>
      </c>
    </row>
    <row r="15" spans="1:13" ht="14.4" customHeight="1" x14ac:dyDescent="0.3">
      <c r="A15" s="393" t="s">
        <v>456</v>
      </c>
      <c r="B15" s="394" t="s">
        <v>954</v>
      </c>
      <c r="C15" s="394" t="s">
        <v>958</v>
      </c>
      <c r="D15" s="394" t="s">
        <v>708</v>
      </c>
      <c r="E15" s="394" t="s">
        <v>712</v>
      </c>
      <c r="F15" s="397"/>
      <c r="G15" s="397"/>
      <c r="H15" s="410">
        <v>0</v>
      </c>
      <c r="I15" s="397">
        <v>8</v>
      </c>
      <c r="J15" s="397">
        <v>7544.0012066582822</v>
      </c>
      <c r="K15" s="410">
        <v>1</v>
      </c>
      <c r="L15" s="397">
        <v>8</v>
      </c>
      <c r="M15" s="398">
        <v>7544.0012066582822</v>
      </c>
    </row>
    <row r="16" spans="1:13" ht="14.4" customHeight="1" x14ac:dyDescent="0.3">
      <c r="A16" s="393" t="s">
        <v>456</v>
      </c>
      <c r="B16" s="394" t="s">
        <v>954</v>
      </c>
      <c r="C16" s="394" t="s">
        <v>959</v>
      </c>
      <c r="D16" s="394" t="s">
        <v>708</v>
      </c>
      <c r="E16" s="394" t="s">
        <v>713</v>
      </c>
      <c r="F16" s="397"/>
      <c r="G16" s="397"/>
      <c r="H16" s="410">
        <v>0</v>
      </c>
      <c r="I16" s="397">
        <v>1</v>
      </c>
      <c r="J16" s="397">
        <v>1057.46</v>
      </c>
      <c r="K16" s="410">
        <v>1</v>
      </c>
      <c r="L16" s="397">
        <v>1</v>
      </c>
      <c r="M16" s="398">
        <v>1057.46</v>
      </c>
    </row>
    <row r="17" spans="1:13" ht="14.4" customHeight="1" x14ac:dyDescent="0.3">
      <c r="A17" s="393" t="s">
        <v>456</v>
      </c>
      <c r="B17" s="394" t="s">
        <v>960</v>
      </c>
      <c r="C17" s="394" t="s">
        <v>961</v>
      </c>
      <c r="D17" s="394" t="s">
        <v>738</v>
      </c>
      <c r="E17" s="394" t="s">
        <v>739</v>
      </c>
      <c r="F17" s="397"/>
      <c r="G17" s="397"/>
      <c r="H17" s="410">
        <v>0</v>
      </c>
      <c r="I17" s="397">
        <v>2</v>
      </c>
      <c r="J17" s="397">
        <v>626.35577387320404</v>
      </c>
      <c r="K17" s="410">
        <v>1</v>
      </c>
      <c r="L17" s="397">
        <v>2</v>
      </c>
      <c r="M17" s="398">
        <v>626.35577387320404</v>
      </c>
    </row>
    <row r="18" spans="1:13" ht="14.4" customHeight="1" x14ac:dyDescent="0.3">
      <c r="A18" s="393" t="s">
        <v>456</v>
      </c>
      <c r="B18" s="394" t="s">
        <v>962</v>
      </c>
      <c r="C18" s="394" t="s">
        <v>963</v>
      </c>
      <c r="D18" s="394" t="s">
        <v>736</v>
      </c>
      <c r="E18" s="394" t="s">
        <v>737</v>
      </c>
      <c r="F18" s="397"/>
      <c r="G18" s="397"/>
      <c r="H18" s="410">
        <v>0</v>
      </c>
      <c r="I18" s="397">
        <v>4</v>
      </c>
      <c r="J18" s="397">
        <v>540.83473357983996</v>
      </c>
      <c r="K18" s="410">
        <v>1</v>
      </c>
      <c r="L18" s="397">
        <v>4</v>
      </c>
      <c r="M18" s="398">
        <v>540.83473357983996</v>
      </c>
    </row>
    <row r="19" spans="1:13" ht="14.4" customHeight="1" x14ac:dyDescent="0.3">
      <c r="A19" s="393" t="s">
        <v>456</v>
      </c>
      <c r="B19" s="394" t="s">
        <v>964</v>
      </c>
      <c r="C19" s="394" t="s">
        <v>965</v>
      </c>
      <c r="D19" s="394" t="s">
        <v>734</v>
      </c>
      <c r="E19" s="394" t="s">
        <v>735</v>
      </c>
      <c r="F19" s="397"/>
      <c r="G19" s="397"/>
      <c r="H19" s="410">
        <v>0</v>
      </c>
      <c r="I19" s="397">
        <v>1</v>
      </c>
      <c r="J19" s="397">
        <v>130.800075768173</v>
      </c>
      <c r="K19" s="410">
        <v>1</v>
      </c>
      <c r="L19" s="397">
        <v>1</v>
      </c>
      <c r="M19" s="398">
        <v>130.800075768173</v>
      </c>
    </row>
    <row r="20" spans="1:13" ht="14.4" customHeight="1" x14ac:dyDescent="0.3">
      <c r="A20" s="393" t="s">
        <v>456</v>
      </c>
      <c r="B20" s="394" t="s">
        <v>964</v>
      </c>
      <c r="C20" s="394" t="s">
        <v>966</v>
      </c>
      <c r="D20" s="394" t="s">
        <v>477</v>
      </c>
      <c r="E20" s="394" t="s">
        <v>478</v>
      </c>
      <c r="F20" s="397">
        <v>2</v>
      </c>
      <c r="G20" s="397">
        <v>144.0997446360692</v>
      </c>
      <c r="H20" s="410">
        <v>1</v>
      </c>
      <c r="I20" s="397"/>
      <c r="J20" s="397"/>
      <c r="K20" s="410">
        <v>0</v>
      </c>
      <c r="L20" s="397">
        <v>2</v>
      </c>
      <c r="M20" s="398">
        <v>144.0997446360692</v>
      </c>
    </row>
    <row r="21" spans="1:13" ht="14.4" customHeight="1" x14ac:dyDescent="0.3">
      <c r="A21" s="393" t="s">
        <v>456</v>
      </c>
      <c r="B21" s="394" t="s">
        <v>964</v>
      </c>
      <c r="C21" s="394" t="s">
        <v>967</v>
      </c>
      <c r="D21" s="394" t="s">
        <v>968</v>
      </c>
      <c r="E21" s="394" t="s">
        <v>969</v>
      </c>
      <c r="F21" s="397">
        <v>3</v>
      </c>
      <c r="G21" s="397">
        <v>312.53958714896402</v>
      </c>
      <c r="H21" s="410">
        <v>1</v>
      </c>
      <c r="I21" s="397"/>
      <c r="J21" s="397"/>
      <c r="K21" s="410">
        <v>0</v>
      </c>
      <c r="L21" s="397">
        <v>3</v>
      </c>
      <c r="M21" s="398">
        <v>312.53958714896402</v>
      </c>
    </row>
    <row r="22" spans="1:13" ht="14.4" customHeight="1" x14ac:dyDescent="0.3">
      <c r="A22" s="393" t="s">
        <v>456</v>
      </c>
      <c r="B22" s="394" t="s">
        <v>970</v>
      </c>
      <c r="C22" s="394" t="s">
        <v>971</v>
      </c>
      <c r="D22" s="394" t="s">
        <v>466</v>
      </c>
      <c r="E22" s="394" t="s">
        <v>467</v>
      </c>
      <c r="F22" s="397">
        <v>3</v>
      </c>
      <c r="G22" s="397">
        <v>585.56741345153603</v>
      </c>
      <c r="H22" s="410">
        <v>1</v>
      </c>
      <c r="I22" s="397"/>
      <c r="J22" s="397"/>
      <c r="K22" s="410">
        <v>0</v>
      </c>
      <c r="L22" s="397">
        <v>3</v>
      </c>
      <c r="M22" s="398">
        <v>585.56741345153603</v>
      </c>
    </row>
    <row r="23" spans="1:13" ht="14.4" customHeight="1" x14ac:dyDescent="0.3">
      <c r="A23" s="393" t="s">
        <v>456</v>
      </c>
      <c r="B23" s="394" t="s">
        <v>972</v>
      </c>
      <c r="C23" s="394" t="s">
        <v>973</v>
      </c>
      <c r="D23" s="394" t="s">
        <v>718</v>
      </c>
      <c r="E23" s="394" t="s">
        <v>974</v>
      </c>
      <c r="F23" s="397"/>
      <c r="G23" s="397"/>
      <c r="H23" s="410">
        <v>0</v>
      </c>
      <c r="I23" s="397">
        <v>2</v>
      </c>
      <c r="J23" s="397">
        <v>97.88</v>
      </c>
      <c r="K23" s="410">
        <v>1</v>
      </c>
      <c r="L23" s="397">
        <v>2</v>
      </c>
      <c r="M23" s="398">
        <v>97.88</v>
      </c>
    </row>
    <row r="24" spans="1:13" ht="14.4" customHeight="1" x14ac:dyDescent="0.3">
      <c r="A24" s="393" t="s">
        <v>456</v>
      </c>
      <c r="B24" s="394" t="s">
        <v>972</v>
      </c>
      <c r="C24" s="394" t="s">
        <v>975</v>
      </c>
      <c r="D24" s="394" t="s">
        <v>976</v>
      </c>
      <c r="E24" s="394" t="s">
        <v>977</v>
      </c>
      <c r="F24" s="397"/>
      <c r="G24" s="397"/>
      <c r="H24" s="410">
        <v>0</v>
      </c>
      <c r="I24" s="397">
        <v>6</v>
      </c>
      <c r="J24" s="397">
        <v>235.55880487001582</v>
      </c>
      <c r="K24" s="410">
        <v>1</v>
      </c>
      <c r="L24" s="397">
        <v>6</v>
      </c>
      <c r="M24" s="398">
        <v>235.55880487001582</v>
      </c>
    </row>
    <row r="25" spans="1:13" ht="14.4" customHeight="1" x14ac:dyDescent="0.3">
      <c r="A25" s="393" t="s">
        <v>456</v>
      </c>
      <c r="B25" s="394" t="s">
        <v>972</v>
      </c>
      <c r="C25" s="394" t="s">
        <v>978</v>
      </c>
      <c r="D25" s="394" t="s">
        <v>979</v>
      </c>
      <c r="E25" s="394" t="s">
        <v>980</v>
      </c>
      <c r="F25" s="397"/>
      <c r="G25" s="397"/>
      <c r="H25" s="410">
        <v>0</v>
      </c>
      <c r="I25" s="397">
        <v>10</v>
      </c>
      <c r="J25" s="397">
        <v>363.29999999999995</v>
      </c>
      <c r="K25" s="410">
        <v>1</v>
      </c>
      <c r="L25" s="397">
        <v>10</v>
      </c>
      <c r="M25" s="398">
        <v>363.29999999999995</v>
      </c>
    </row>
    <row r="26" spans="1:13" ht="14.4" customHeight="1" x14ac:dyDescent="0.3">
      <c r="A26" s="393" t="s">
        <v>456</v>
      </c>
      <c r="B26" s="394" t="s">
        <v>981</v>
      </c>
      <c r="C26" s="394" t="s">
        <v>982</v>
      </c>
      <c r="D26" s="394" t="s">
        <v>754</v>
      </c>
      <c r="E26" s="394" t="s">
        <v>755</v>
      </c>
      <c r="F26" s="397"/>
      <c r="G26" s="397"/>
      <c r="H26" s="410">
        <v>0</v>
      </c>
      <c r="I26" s="397">
        <v>16</v>
      </c>
      <c r="J26" s="397">
        <v>877.01995934097602</v>
      </c>
      <c r="K26" s="410">
        <v>1</v>
      </c>
      <c r="L26" s="397">
        <v>16</v>
      </c>
      <c r="M26" s="398">
        <v>877.01995934097602</v>
      </c>
    </row>
    <row r="27" spans="1:13" ht="14.4" customHeight="1" x14ac:dyDescent="0.3">
      <c r="A27" s="393" t="s">
        <v>456</v>
      </c>
      <c r="B27" s="394" t="s">
        <v>983</v>
      </c>
      <c r="C27" s="394" t="s">
        <v>984</v>
      </c>
      <c r="D27" s="394" t="s">
        <v>985</v>
      </c>
      <c r="E27" s="394" t="s">
        <v>986</v>
      </c>
      <c r="F27" s="397"/>
      <c r="G27" s="397"/>
      <c r="H27" s="410">
        <v>0</v>
      </c>
      <c r="I27" s="397">
        <v>26</v>
      </c>
      <c r="J27" s="397">
        <v>6982.7814542609149</v>
      </c>
      <c r="K27" s="410">
        <v>1</v>
      </c>
      <c r="L27" s="397">
        <v>26</v>
      </c>
      <c r="M27" s="398">
        <v>6982.7814542609149</v>
      </c>
    </row>
    <row r="28" spans="1:13" ht="14.4" customHeight="1" x14ac:dyDescent="0.3">
      <c r="A28" s="393" t="s">
        <v>456</v>
      </c>
      <c r="B28" s="394" t="s">
        <v>983</v>
      </c>
      <c r="C28" s="394" t="s">
        <v>987</v>
      </c>
      <c r="D28" s="394" t="s">
        <v>988</v>
      </c>
      <c r="E28" s="394" t="s">
        <v>989</v>
      </c>
      <c r="F28" s="397"/>
      <c r="G28" s="397"/>
      <c r="H28" s="410">
        <v>0</v>
      </c>
      <c r="I28" s="397">
        <v>34</v>
      </c>
      <c r="J28" s="397">
        <v>7688.4539512138517</v>
      </c>
      <c r="K28" s="410">
        <v>1</v>
      </c>
      <c r="L28" s="397">
        <v>34</v>
      </c>
      <c r="M28" s="398">
        <v>7688.4539512138517</v>
      </c>
    </row>
    <row r="29" spans="1:13" ht="14.4" customHeight="1" x14ac:dyDescent="0.3">
      <c r="A29" s="393" t="s">
        <v>456</v>
      </c>
      <c r="B29" s="394" t="s">
        <v>990</v>
      </c>
      <c r="C29" s="394" t="s">
        <v>991</v>
      </c>
      <c r="D29" s="394" t="s">
        <v>740</v>
      </c>
      <c r="E29" s="394" t="s">
        <v>741</v>
      </c>
      <c r="F29" s="397">
        <v>3</v>
      </c>
      <c r="G29" s="397">
        <v>968.28</v>
      </c>
      <c r="H29" s="410">
        <v>1</v>
      </c>
      <c r="I29" s="397"/>
      <c r="J29" s="397"/>
      <c r="K29" s="410">
        <v>0</v>
      </c>
      <c r="L29" s="397">
        <v>3</v>
      </c>
      <c r="M29" s="398">
        <v>968.28</v>
      </c>
    </row>
    <row r="30" spans="1:13" ht="14.4" customHeight="1" x14ac:dyDescent="0.3">
      <c r="A30" s="393" t="s">
        <v>456</v>
      </c>
      <c r="B30" s="394" t="s">
        <v>992</v>
      </c>
      <c r="C30" s="394" t="s">
        <v>993</v>
      </c>
      <c r="D30" s="394" t="s">
        <v>756</v>
      </c>
      <c r="E30" s="394" t="s">
        <v>994</v>
      </c>
      <c r="F30" s="397"/>
      <c r="G30" s="397"/>
      <c r="H30" s="410">
        <v>0</v>
      </c>
      <c r="I30" s="397">
        <v>8</v>
      </c>
      <c r="J30" s="397">
        <v>2479.3678444221241</v>
      </c>
      <c r="K30" s="410">
        <v>1</v>
      </c>
      <c r="L30" s="397">
        <v>8</v>
      </c>
      <c r="M30" s="398">
        <v>2479.3678444221241</v>
      </c>
    </row>
    <row r="31" spans="1:13" ht="14.4" customHeight="1" x14ac:dyDescent="0.3">
      <c r="A31" s="393" t="s">
        <v>456</v>
      </c>
      <c r="B31" s="394" t="s">
        <v>995</v>
      </c>
      <c r="C31" s="394" t="s">
        <v>996</v>
      </c>
      <c r="D31" s="394" t="s">
        <v>758</v>
      </c>
      <c r="E31" s="394" t="s">
        <v>759</v>
      </c>
      <c r="F31" s="397"/>
      <c r="G31" s="397"/>
      <c r="H31" s="410">
        <v>0</v>
      </c>
      <c r="I31" s="397">
        <v>2</v>
      </c>
      <c r="J31" s="397">
        <v>329.34</v>
      </c>
      <c r="K31" s="410">
        <v>1</v>
      </c>
      <c r="L31" s="397">
        <v>2</v>
      </c>
      <c r="M31" s="398">
        <v>329.34</v>
      </c>
    </row>
    <row r="32" spans="1:13" ht="14.4" customHeight="1" x14ac:dyDescent="0.3">
      <c r="A32" s="393" t="s">
        <v>456</v>
      </c>
      <c r="B32" s="394" t="s">
        <v>997</v>
      </c>
      <c r="C32" s="394" t="s">
        <v>998</v>
      </c>
      <c r="D32" s="394" t="s">
        <v>714</v>
      </c>
      <c r="E32" s="394" t="s">
        <v>715</v>
      </c>
      <c r="F32" s="397"/>
      <c r="G32" s="397"/>
      <c r="H32" s="410">
        <v>0</v>
      </c>
      <c r="I32" s="397">
        <v>52</v>
      </c>
      <c r="J32" s="397">
        <v>3188.2397783935476</v>
      </c>
      <c r="K32" s="410">
        <v>1</v>
      </c>
      <c r="L32" s="397">
        <v>52</v>
      </c>
      <c r="M32" s="398">
        <v>3188.2397783935476</v>
      </c>
    </row>
    <row r="33" spans="1:13" ht="14.4" customHeight="1" x14ac:dyDescent="0.3">
      <c r="A33" s="393" t="s">
        <v>456</v>
      </c>
      <c r="B33" s="394" t="s">
        <v>997</v>
      </c>
      <c r="C33" s="394" t="s">
        <v>999</v>
      </c>
      <c r="D33" s="394" t="s">
        <v>716</v>
      </c>
      <c r="E33" s="394" t="s">
        <v>717</v>
      </c>
      <c r="F33" s="397"/>
      <c r="G33" s="397"/>
      <c r="H33" s="410">
        <v>0</v>
      </c>
      <c r="I33" s="397">
        <v>32</v>
      </c>
      <c r="J33" s="397">
        <v>1885.9055412801222</v>
      </c>
      <c r="K33" s="410">
        <v>1</v>
      </c>
      <c r="L33" s="397">
        <v>32</v>
      </c>
      <c r="M33" s="398">
        <v>1885.9055412801222</v>
      </c>
    </row>
    <row r="34" spans="1:13" ht="14.4" customHeight="1" x14ac:dyDescent="0.3">
      <c r="A34" s="393" t="s">
        <v>456</v>
      </c>
      <c r="B34" s="394" t="s">
        <v>1000</v>
      </c>
      <c r="C34" s="394" t="s">
        <v>1001</v>
      </c>
      <c r="D34" s="394" t="s">
        <v>731</v>
      </c>
      <c r="E34" s="394" t="s">
        <v>732</v>
      </c>
      <c r="F34" s="397"/>
      <c r="G34" s="397"/>
      <c r="H34" s="410">
        <v>0</v>
      </c>
      <c r="I34" s="397">
        <v>1</v>
      </c>
      <c r="J34" s="397">
        <v>998.02460140672304</v>
      </c>
      <c r="K34" s="410">
        <v>1</v>
      </c>
      <c r="L34" s="397">
        <v>1</v>
      </c>
      <c r="M34" s="398">
        <v>998.02460140672304</v>
      </c>
    </row>
    <row r="35" spans="1:13" ht="14.4" customHeight="1" x14ac:dyDescent="0.3">
      <c r="A35" s="393" t="s">
        <v>456</v>
      </c>
      <c r="B35" s="394" t="s">
        <v>1002</v>
      </c>
      <c r="C35" s="394" t="s">
        <v>1003</v>
      </c>
      <c r="D35" s="394" t="s">
        <v>1004</v>
      </c>
      <c r="E35" s="394" t="s">
        <v>1005</v>
      </c>
      <c r="F35" s="397"/>
      <c r="G35" s="397"/>
      <c r="H35" s="410">
        <v>0</v>
      </c>
      <c r="I35" s="397">
        <v>30</v>
      </c>
      <c r="J35" s="397">
        <v>1293.3298182951228</v>
      </c>
      <c r="K35" s="410">
        <v>1</v>
      </c>
      <c r="L35" s="397">
        <v>30</v>
      </c>
      <c r="M35" s="398">
        <v>1293.3298182951228</v>
      </c>
    </row>
    <row r="36" spans="1:13" ht="14.4" customHeight="1" x14ac:dyDescent="0.3">
      <c r="A36" s="393" t="s">
        <v>456</v>
      </c>
      <c r="B36" s="394" t="s">
        <v>1006</v>
      </c>
      <c r="C36" s="394" t="s">
        <v>1007</v>
      </c>
      <c r="D36" s="394" t="s">
        <v>704</v>
      </c>
      <c r="E36" s="394" t="s">
        <v>705</v>
      </c>
      <c r="F36" s="397"/>
      <c r="G36" s="397"/>
      <c r="H36" s="410">
        <v>0</v>
      </c>
      <c r="I36" s="397">
        <v>3</v>
      </c>
      <c r="J36" s="397">
        <v>433.58949106398995</v>
      </c>
      <c r="K36" s="410">
        <v>1</v>
      </c>
      <c r="L36" s="397">
        <v>3</v>
      </c>
      <c r="M36" s="398">
        <v>433.58949106398995</v>
      </c>
    </row>
    <row r="37" spans="1:13" ht="14.4" customHeight="1" x14ac:dyDescent="0.3">
      <c r="A37" s="393" t="s">
        <v>456</v>
      </c>
      <c r="B37" s="394" t="s">
        <v>1006</v>
      </c>
      <c r="C37" s="394" t="s">
        <v>1008</v>
      </c>
      <c r="D37" s="394" t="s">
        <v>1009</v>
      </c>
      <c r="E37" s="394" t="s">
        <v>705</v>
      </c>
      <c r="F37" s="397">
        <v>2</v>
      </c>
      <c r="G37" s="397">
        <v>216.54</v>
      </c>
      <c r="H37" s="410">
        <v>1</v>
      </c>
      <c r="I37" s="397"/>
      <c r="J37" s="397"/>
      <c r="K37" s="410">
        <v>0</v>
      </c>
      <c r="L37" s="397">
        <v>2</v>
      </c>
      <c r="M37" s="398">
        <v>216.54</v>
      </c>
    </row>
    <row r="38" spans="1:13" ht="14.4" customHeight="1" x14ac:dyDescent="0.3">
      <c r="A38" s="393" t="s">
        <v>456</v>
      </c>
      <c r="B38" s="394" t="s">
        <v>1010</v>
      </c>
      <c r="C38" s="394" t="s">
        <v>1011</v>
      </c>
      <c r="D38" s="394" t="s">
        <v>706</v>
      </c>
      <c r="E38" s="394" t="s">
        <v>1012</v>
      </c>
      <c r="F38" s="397"/>
      <c r="G38" s="397"/>
      <c r="H38" s="410">
        <v>0</v>
      </c>
      <c r="I38" s="397">
        <v>2</v>
      </c>
      <c r="J38" s="397">
        <v>175.82999999999998</v>
      </c>
      <c r="K38" s="410">
        <v>1</v>
      </c>
      <c r="L38" s="397">
        <v>2</v>
      </c>
      <c r="M38" s="398">
        <v>175.82999999999998</v>
      </c>
    </row>
    <row r="39" spans="1:13" ht="14.4" customHeight="1" x14ac:dyDescent="0.3">
      <c r="A39" s="393" t="s">
        <v>456</v>
      </c>
      <c r="B39" s="394" t="s">
        <v>1010</v>
      </c>
      <c r="C39" s="394" t="s">
        <v>1013</v>
      </c>
      <c r="D39" s="394" t="s">
        <v>724</v>
      </c>
      <c r="E39" s="394" t="s">
        <v>725</v>
      </c>
      <c r="F39" s="397"/>
      <c r="G39" s="397"/>
      <c r="H39" s="410">
        <v>0</v>
      </c>
      <c r="I39" s="397">
        <v>23</v>
      </c>
      <c r="J39" s="397">
        <v>1967.4014702589407</v>
      </c>
      <c r="K39" s="410">
        <v>1</v>
      </c>
      <c r="L39" s="397">
        <v>23</v>
      </c>
      <c r="M39" s="398">
        <v>1967.4014702589407</v>
      </c>
    </row>
    <row r="40" spans="1:13" ht="14.4" customHeight="1" x14ac:dyDescent="0.3">
      <c r="A40" s="393" t="s">
        <v>456</v>
      </c>
      <c r="B40" s="394" t="s">
        <v>1014</v>
      </c>
      <c r="C40" s="394" t="s">
        <v>1015</v>
      </c>
      <c r="D40" s="394" t="s">
        <v>720</v>
      </c>
      <c r="E40" s="394" t="s">
        <v>1016</v>
      </c>
      <c r="F40" s="397"/>
      <c r="G40" s="397"/>
      <c r="H40" s="410">
        <v>0</v>
      </c>
      <c r="I40" s="397">
        <v>1</v>
      </c>
      <c r="J40" s="397">
        <v>1172.72</v>
      </c>
      <c r="K40" s="410">
        <v>1</v>
      </c>
      <c r="L40" s="397">
        <v>1</v>
      </c>
      <c r="M40" s="398">
        <v>1172.72</v>
      </c>
    </row>
    <row r="41" spans="1:13" ht="14.4" customHeight="1" x14ac:dyDescent="0.3">
      <c r="A41" s="393" t="s">
        <v>456</v>
      </c>
      <c r="B41" s="394" t="s">
        <v>1017</v>
      </c>
      <c r="C41" s="394" t="s">
        <v>1018</v>
      </c>
      <c r="D41" s="394" t="s">
        <v>733</v>
      </c>
      <c r="E41" s="394" t="s">
        <v>550</v>
      </c>
      <c r="F41" s="397"/>
      <c r="G41" s="397"/>
      <c r="H41" s="410">
        <v>0</v>
      </c>
      <c r="I41" s="397">
        <v>3</v>
      </c>
      <c r="J41" s="397">
        <v>936.64141183867798</v>
      </c>
      <c r="K41" s="410">
        <v>1</v>
      </c>
      <c r="L41" s="397">
        <v>3</v>
      </c>
      <c r="M41" s="398">
        <v>936.64141183867798</v>
      </c>
    </row>
    <row r="42" spans="1:13" ht="14.4" customHeight="1" x14ac:dyDescent="0.3">
      <c r="A42" s="393" t="s">
        <v>456</v>
      </c>
      <c r="B42" s="394" t="s">
        <v>1017</v>
      </c>
      <c r="C42" s="394" t="s">
        <v>1019</v>
      </c>
      <c r="D42" s="394" t="s">
        <v>475</v>
      </c>
      <c r="E42" s="394" t="s">
        <v>476</v>
      </c>
      <c r="F42" s="397">
        <v>1</v>
      </c>
      <c r="G42" s="397">
        <v>313.72000000000003</v>
      </c>
      <c r="H42" s="410">
        <v>1</v>
      </c>
      <c r="I42" s="397"/>
      <c r="J42" s="397"/>
      <c r="K42" s="410">
        <v>0</v>
      </c>
      <c r="L42" s="397">
        <v>1</v>
      </c>
      <c r="M42" s="398">
        <v>313.72000000000003</v>
      </c>
    </row>
    <row r="43" spans="1:13" ht="14.4" customHeight="1" x14ac:dyDescent="0.3">
      <c r="A43" s="393" t="s">
        <v>460</v>
      </c>
      <c r="B43" s="394" t="s">
        <v>943</v>
      </c>
      <c r="C43" s="394" t="s">
        <v>945</v>
      </c>
      <c r="D43" s="394" t="s">
        <v>544</v>
      </c>
      <c r="E43" s="394" t="s">
        <v>546</v>
      </c>
      <c r="F43" s="397"/>
      <c r="G43" s="397"/>
      <c r="H43" s="410">
        <v>0</v>
      </c>
      <c r="I43" s="397">
        <v>6</v>
      </c>
      <c r="J43" s="397">
        <v>2143.6925244025811</v>
      </c>
      <c r="K43" s="410">
        <v>1</v>
      </c>
      <c r="L43" s="397">
        <v>6</v>
      </c>
      <c r="M43" s="398">
        <v>2143.6925244025811</v>
      </c>
    </row>
    <row r="44" spans="1:13" ht="14.4" customHeight="1" x14ac:dyDescent="0.3">
      <c r="A44" s="393" t="s">
        <v>460</v>
      </c>
      <c r="B44" s="394" t="s">
        <v>943</v>
      </c>
      <c r="C44" s="394" t="s">
        <v>946</v>
      </c>
      <c r="D44" s="394" t="s">
        <v>947</v>
      </c>
      <c r="E44" s="394" t="s">
        <v>948</v>
      </c>
      <c r="F44" s="397"/>
      <c r="G44" s="397"/>
      <c r="H44" s="410">
        <v>0</v>
      </c>
      <c r="I44" s="397">
        <v>50</v>
      </c>
      <c r="J44" s="397">
        <v>3953.9984067431001</v>
      </c>
      <c r="K44" s="410">
        <v>1</v>
      </c>
      <c r="L44" s="397">
        <v>50</v>
      </c>
      <c r="M44" s="398">
        <v>3953.9984067431001</v>
      </c>
    </row>
    <row r="45" spans="1:13" ht="14.4" customHeight="1" x14ac:dyDescent="0.3">
      <c r="A45" s="393" t="s">
        <v>460</v>
      </c>
      <c r="B45" s="394" t="s">
        <v>954</v>
      </c>
      <c r="C45" s="394" t="s">
        <v>955</v>
      </c>
      <c r="D45" s="394" t="s">
        <v>708</v>
      </c>
      <c r="E45" s="394" t="s">
        <v>709</v>
      </c>
      <c r="F45" s="397"/>
      <c r="G45" s="397"/>
      <c r="H45" s="410">
        <v>0</v>
      </c>
      <c r="I45" s="397">
        <v>1</v>
      </c>
      <c r="J45" s="397">
        <v>356.5</v>
      </c>
      <c r="K45" s="410">
        <v>1</v>
      </c>
      <c r="L45" s="397">
        <v>1</v>
      </c>
      <c r="M45" s="398">
        <v>356.5</v>
      </c>
    </row>
    <row r="46" spans="1:13" ht="14.4" customHeight="1" x14ac:dyDescent="0.3">
      <c r="A46" s="393" t="s">
        <v>460</v>
      </c>
      <c r="B46" s="394" t="s">
        <v>954</v>
      </c>
      <c r="C46" s="394" t="s">
        <v>956</v>
      </c>
      <c r="D46" s="394" t="s">
        <v>708</v>
      </c>
      <c r="E46" s="394" t="s">
        <v>710</v>
      </c>
      <c r="F46" s="397"/>
      <c r="G46" s="397"/>
      <c r="H46" s="410">
        <v>0</v>
      </c>
      <c r="I46" s="397">
        <v>3</v>
      </c>
      <c r="J46" s="397">
        <v>1241.9999925055481</v>
      </c>
      <c r="K46" s="410">
        <v>1</v>
      </c>
      <c r="L46" s="397">
        <v>3</v>
      </c>
      <c r="M46" s="398">
        <v>1241.9999925055481</v>
      </c>
    </row>
    <row r="47" spans="1:13" ht="14.4" customHeight="1" x14ac:dyDescent="0.3">
      <c r="A47" s="393" t="s">
        <v>460</v>
      </c>
      <c r="B47" s="394" t="s">
        <v>954</v>
      </c>
      <c r="C47" s="394" t="s">
        <v>957</v>
      </c>
      <c r="D47" s="394" t="s">
        <v>708</v>
      </c>
      <c r="E47" s="394" t="s">
        <v>711</v>
      </c>
      <c r="F47" s="397"/>
      <c r="G47" s="397"/>
      <c r="H47" s="410">
        <v>0</v>
      </c>
      <c r="I47" s="397">
        <v>2</v>
      </c>
      <c r="J47" s="397">
        <v>984.39715226235899</v>
      </c>
      <c r="K47" s="410">
        <v>1</v>
      </c>
      <c r="L47" s="397">
        <v>2</v>
      </c>
      <c r="M47" s="398">
        <v>984.39715226235899</v>
      </c>
    </row>
    <row r="48" spans="1:13" ht="14.4" customHeight="1" x14ac:dyDescent="0.3">
      <c r="A48" s="393" t="s">
        <v>460</v>
      </c>
      <c r="B48" s="394" t="s">
        <v>954</v>
      </c>
      <c r="C48" s="394" t="s">
        <v>958</v>
      </c>
      <c r="D48" s="394" t="s">
        <v>708</v>
      </c>
      <c r="E48" s="394" t="s">
        <v>712</v>
      </c>
      <c r="F48" s="397"/>
      <c r="G48" s="397"/>
      <c r="H48" s="410">
        <v>0</v>
      </c>
      <c r="I48" s="397">
        <v>1</v>
      </c>
      <c r="J48" s="397">
        <v>943</v>
      </c>
      <c r="K48" s="410">
        <v>1</v>
      </c>
      <c r="L48" s="397">
        <v>1</v>
      </c>
      <c r="M48" s="398">
        <v>943</v>
      </c>
    </row>
    <row r="49" spans="1:13" ht="14.4" customHeight="1" x14ac:dyDescent="0.3">
      <c r="A49" s="393" t="s">
        <v>460</v>
      </c>
      <c r="B49" s="394" t="s">
        <v>960</v>
      </c>
      <c r="C49" s="394" t="s">
        <v>961</v>
      </c>
      <c r="D49" s="394" t="s">
        <v>738</v>
      </c>
      <c r="E49" s="394" t="s">
        <v>739</v>
      </c>
      <c r="F49" s="397"/>
      <c r="G49" s="397"/>
      <c r="H49" s="410">
        <v>0</v>
      </c>
      <c r="I49" s="397">
        <v>5</v>
      </c>
      <c r="J49" s="397">
        <v>1578.2000256185538</v>
      </c>
      <c r="K49" s="410">
        <v>1</v>
      </c>
      <c r="L49" s="397">
        <v>5</v>
      </c>
      <c r="M49" s="398">
        <v>1578.2000256185538</v>
      </c>
    </row>
    <row r="50" spans="1:13" ht="14.4" customHeight="1" x14ac:dyDescent="0.3">
      <c r="A50" s="393" t="s">
        <v>460</v>
      </c>
      <c r="B50" s="394" t="s">
        <v>997</v>
      </c>
      <c r="C50" s="394" t="s">
        <v>998</v>
      </c>
      <c r="D50" s="394" t="s">
        <v>714</v>
      </c>
      <c r="E50" s="394" t="s">
        <v>715</v>
      </c>
      <c r="F50" s="397"/>
      <c r="G50" s="397"/>
      <c r="H50" s="410">
        <v>0</v>
      </c>
      <c r="I50" s="397">
        <v>10</v>
      </c>
      <c r="J50" s="397">
        <v>614.70000000000005</v>
      </c>
      <c r="K50" s="410">
        <v>1</v>
      </c>
      <c r="L50" s="397">
        <v>10</v>
      </c>
      <c r="M50" s="398">
        <v>614.70000000000005</v>
      </c>
    </row>
    <row r="51" spans="1:13" ht="14.4" customHeight="1" x14ac:dyDescent="0.3">
      <c r="A51" s="393" t="s">
        <v>460</v>
      </c>
      <c r="B51" s="394" t="s">
        <v>997</v>
      </c>
      <c r="C51" s="394" t="s">
        <v>999</v>
      </c>
      <c r="D51" s="394" t="s">
        <v>716</v>
      </c>
      <c r="E51" s="394" t="s">
        <v>717</v>
      </c>
      <c r="F51" s="397"/>
      <c r="G51" s="397"/>
      <c r="H51" s="410">
        <v>0</v>
      </c>
      <c r="I51" s="397">
        <v>10</v>
      </c>
      <c r="J51" s="397">
        <v>586.96</v>
      </c>
      <c r="K51" s="410">
        <v>1</v>
      </c>
      <c r="L51" s="397">
        <v>10</v>
      </c>
      <c r="M51" s="398">
        <v>586.96</v>
      </c>
    </row>
    <row r="52" spans="1:13" ht="14.4" customHeight="1" x14ac:dyDescent="0.3">
      <c r="A52" s="393" t="s">
        <v>460</v>
      </c>
      <c r="B52" s="394" t="s">
        <v>1006</v>
      </c>
      <c r="C52" s="394" t="s">
        <v>1008</v>
      </c>
      <c r="D52" s="394" t="s">
        <v>1009</v>
      </c>
      <c r="E52" s="394" t="s">
        <v>705</v>
      </c>
      <c r="F52" s="397">
        <v>3</v>
      </c>
      <c r="G52" s="397">
        <v>324.81</v>
      </c>
      <c r="H52" s="410">
        <v>1</v>
      </c>
      <c r="I52" s="397"/>
      <c r="J52" s="397"/>
      <c r="K52" s="410">
        <v>0</v>
      </c>
      <c r="L52" s="397">
        <v>3</v>
      </c>
      <c r="M52" s="398">
        <v>324.81</v>
      </c>
    </row>
    <row r="53" spans="1:13" ht="14.4" customHeight="1" x14ac:dyDescent="0.3">
      <c r="A53" s="393" t="s">
        <v>460</v>
      </c>
      <c r="B53" s="394" t="s">
        <v>1020</v>
      </c>
      <c r="C53" s="394" t="s">
        <v>1021</v>
      </c>
      <c r="D53" s="394" t="s">
        <v>777</v>
      </c>
      <c r="E53" s="394" t="s">
        <v>1022</v>
      </c>
      <c r="F53" s="397"/>
      <c r="G53" s="397"/>
      <c r="H53" s="410">
        <v>0</v>
      </c>
      <c r="I53" s="397">
        <v>1</v>
      </c>
      <c r="J53" s="397">
        <v>150.94</v>
      </c>
      <c r="K53" s="410">
        <v>1</v>
      </c>
      <c r="L53" s="397">
        <v>1</v>
      </c>
      <c r="M53" s="398">
        <v>150.94</v>
      </c>
    </row>
    <row r="54" spans="1:13" ht="14.4" customHeight="1" x14ac:dyDescent="0.3">
      <c r="A54" s="393" t="s">
        <v>460</v>
      </c>
      <c r="B54" s="394" t="s">
        <v>1017</v>
      </c>
      <c r="C54" s="394" t="s">
        <v>1023</v>
      </c>
      <c r="D54" s="394" t="s">
        <v>475</v>
      </c>
      <c r="E54" s="394" t="s">
        <v>762</v>
      </c>
      <c r="F54" s="397">
        <v>2</v>
      </c>
      <c r="G54" s="397">
        <v>343.83986503551603</v>
      </c>
      <c r="H54" s="410">
        <v>1</v>
      </c>
      <c r="I54" s="397"/>
      <c r="J54" s="397"/>
      <c r="K54" s="410">
        <v>0</v>
      </c>
      <c r="L54" s="397">
        <v>2</v>
      </c>
      <c r="M54" s="398">
        <v>343.83986503551603</v>
      </c>
    </row>
    <row r="55" spans="1:13" ht="14.4" customHeight="1" x14ac:dyDescent="0.3">
      <c r="A55" s="393" t="s">
        <v>462</v>
      </c>
      <c r="B55" s="394" t="s">
        <v>943</v>
      </c>
      <c r="C55" s="394" t="s">
        <v>946</v>
      </c>
      <c r="D55" s="394" t="s">
        <v>947</v>
      </c>
      <c r="E55" s="394" t="s">
        <v>948</v>
      </c>
      <c r="F55" s="397"/>
      <c r="G55" s="397"/>
      <c r="H55" s="410">
        <v>0</v>
      </c>
      <c r="I55" s="397">
        <v>30</v>
      </c>
      <c r="J55" s="397">
        <v>2446.1978398104229</v>
      </c>
      <c r="K55" s="410">
        <v>1</v>
      </c>
      <c r="L55" s="397">
        <v>30</v>
      </c>
      <c r="M55" s="398">
        <v>2446.1978398104229</v>
      </c>
    </row>
    <row r="56" spans="1:13" ht="14.4" customHeight="1" x14ac:dyDescent="0.3">
      <c r="A56" s="393" t="s">
        <v>462</v>
      </c>
      <c r="B56" s="394" t="s">
        <v>949</v>
      </c>
      <c r="C56" s="394" t="s">
        <v>950</v>
      </c>
      <c r="D56" s="394" t="s">
        <v>722</v>
      </c>
      <c r="E56" s="394" t="s">
        <v>723</v>
      </c>
      <c r="F56" s="397"/>
      <c r="G56" s="397"/>
      <c r="H56" s="410">
        <v>0</v>
      </c>
      <c r="I56" s="397">
        <v>40</v>
      </c>
      <c r="J56" s="397">
        <v>2842</v>
      </c>
      <c r="K56" s="410">
        <v>1</v>
      </c>
      <c r="L56" s="397">
        <v>40</v>
      </c>
      <c r="M56" s="398">
        <v>2842</v>
      </c>
    </row>
    <row r="57" spans="1:13" ht="14.4" customHeight="1" x14ac:dyDescent="0.3">
      <c r="A57" s="393" t="s">
        <v>462</v>
      </c>
      <c r="B57" s="394" t="s">
        <v>1024</v>
      </c>
      <c r="C57" s="394" t="s">
        <v>1025</v>
      </c>
      <c r="D57" s="394" t="s">
        <v>562</v>
      </c>
      <c r="E57" s="394" t="s">
        <v>1026</v>
      </c>
      <c r="F57" s="397">
        <v>1</v>
      </c>
      <c r="G57" s="397">
        <v>342.55939082934498</v>
      </c>
      <c r="H57" s="410">
        <v>1</v>
      </c>
      <c r="I57" s="397"/>
      <c r="J57" s="397"/>
      <c r="K57" s="410">
        <v>0</v>
      </c>
      <c r="L57" s="397">
        <v>1</v>
      </c>
      <c r="M57" s="398">
        <v>342.55939082934498</v>
      </c>
    </row>
    <row r="58" spans="1:13" ht="14.4" customHeight="1" x14ac:dyDescent="0.3">
      <c r="A58" s="393" t="s">
        <v>462</v>
      </c>
      <c r="B58" s="394" t="s">
        <v>954</v>
      </c>
      <c r="C58" s="394" t="s">
        <v>956</v>
      </c>
      <c r="D58" s="394" t="s">
        <v>708</v>
      </c>
      <c r="E58" s="394" t="s">
        <v>710</v>
      </c>
      <c r="F58" s="397"/>
      <c r="G58" s="397"/>
      <c r="H58" s="410">
        <v>0</v>
      </c>
      <c r="I58" s="397">
        <v>1</v>
      </c>
      <c r="J58" s="397">
        <v>414.000031765313</v>
      </c>
      <c r="K58" s="410">
        <v>1</v>
      </c>
      <c r="L58" s="397">
        <v>1</v>
      </c>
      <c r="M58" s="398">
        <v>414.000031765313</v>
      </c>
    </row>
    <row r="59" spans="1:13" ht="14.4" customHeight="1" x14ac:dyDescent="0.3">
      <c r="A59" s="393" t="s">
        <v>462</v>
      </c>
      <c r="B59" s="394" t="s">
        <v>954</v>
      </c>
      <c r="C59" s="394" t="s">
        <v>957</v>
      </c>
      <c r="D59" s="394" t="s">
        <v>708</v>
      </c>
      <c r="E59" s="394" t="s">
        <v>711</v>
      </c>
      <c r="F59" s="397"/>
      <c r="G59" s="397"/>
      <c r="H59" s="410">
        <v>0</v>
      </c>
      <c r="I59" s="397">
        <v>1</v>
      </c>
      <c r="J59" s="397">
        <v>492.2</v>
      </c>
      <c r="K59" s="410">
        <v>1</v>
      </c>
      <c r="L59" s="397">
        <v>1</v>
      </c>
      <c r="M59" s="398">
        <v>492.2</v>
      </c>
    </row>
    <row r="60" spans="1:13" ht="14.4" customHeight="1" x14ac:dyDescent="0.3">
      <c r="A60" s="393" t="s">
        <v>462</v>
      </c>
      <c r="B60" s="394" t="s">
        <v>1027</v>
      </c>
      <c r="C60" s="394" t="s">
        <v>1028</v>
      </c>
      <c r="D60" s="394" t="s">
        <v>790</v>
      </c>
      <c r="E60" s="394" t="s">
        <v>791</v>
      </c>
      <c r="F60" s="397"/>
      <c r="G60" s="397"/>
      <c r="H60" s="410">
        <v>0</v>
      </c>
      <c r="I60" s="397">
        <v>2</v>
      </c>
      <c r="J60" s="397">
        <v>206.70027444914399</v>
      </c>
      <c r="K60" s="410">
        <v>1</v>
      </c>
      <c r="L60" s="397">
        <v>2</v>
      </c>
      <c r="M60" s="398">
        <v>206.70027444914399</v>
      </c>
    </row>
    <row r="61" spans="1:13" ht="14.4" customHeight="1" x14ac:dyDescent="0.3">
      <c r="A61" s="393" t="s">
        <v>464</v>
      </c>
      <c r="B61" s="394" t="s">
        <v>943</v>
      </c>
      <c r="C61" s="394" t="s">
        <v>945</v>
      </c>
      <c r="D61" s="394" t="s">
        <v>544</v>
      </c>
      <c r="E61" s="394" t="s">
        <v>546</v>
      </c>
      <c r="F61" s="397"/>
      <c r="G61" s="397"/>
      <c r="H61" s="410">
        <v>0</v>
      </c>
      <c r="I61" s="397">
        <v>1</v>
      </c>
      <c r="J61" s="397">
        <v>476.58082930207701</v>
      </c>
      <c r="K61" s="410">
        <v>1</v>
      </c>
      <c r="L61" s="397">
        <v>1</v>
      </c>
      <c r="M61" s="398">
        <v>476.58082930207701</v>
      </c>
    </row>
    <row r="62" spans="1:13" ht="14.4" customHeight="1" x14ac:dyDescent="0.3">
      <c r="A62" s="393" t="s">
        <v>464</v>
      </c>
      <c r="B62" s="394" t="s">
        <v>943</v>
      </c>
      <c r="C62" s="394" t="s">
        <v>946</v>
      </c>
      <c r="D62" s="394" t="s">
        <v>947</v>
      </c>
      <c r="E62" s="394" t="s">
        <v>948</v>
      </c>
      <c r="F62" s="397">
        <v>2</v>
      </c>
      <c r="G62" s="397">
        <v>151.6600029534662</v>
      </c>
      <c r="H62" s="410">
        <v>2.3559834936239796E-2</v>
      </c>
      <c r="I62" s="397">
        <v>80</v>
      </c>
      <c r="J62" s="397">
        <v>6285.5668861102768</v>
      </c>
      <c r="K62" s="410">
        <v>0.97644016506376019</v>
      </c>
      <c r="L62" s="397">
        <v>82</v>
      </c>
      <c r="M62" s="398">
        <v>6437.2268890637433</v>
      </c>
    </row>
    <row r="63" spans="1:13" ht="14.4" customHeight="1" x14ac:dyDescent="0.3">
      <c r="A63" s="393" t="s">
        <v>464</v>
      </c>
      <c r="B63" s="394" t="s">
        <v>949</v>
      </c>
      <c r="C63" s="394" t="s">
        <v>950</v>
      </c>
      <c r="D63" s="394" t="s">
        <v>722</v>
      </c>
      <c r="E63" s="394" t="s">
        <v>723</v>
      </c>
      <c r="F63" s="397"/>
      <c r="G63" s="397"/>
      <c r="H63" s="410">
        <v>0</v>
      </c>
      <c r="I63" s="397">
        <v>30</v>
      </c>
      <c r="J63" s="397">
        <v>2131.5</v>
      </c>
      <c r="K63" s="410">
        <v>1</v>
      </c>
      <c r="L63" s="397">
        <v>30</v>
      </c>
      <c r="M63" s="398">
        <v>2131.5</v>
      </c>
    </row>
    <row r="64" spans="1:13" ht="14.4" customHeight="1" x14ac:dyDescent="0.3">
      <c r="A64" s="393" t="s">
        <v>464</v>
      </c>
      <c r="B64" s="394" t="s">
        <v>960</v>
      </c>
      <c r="C64" s="394" t="s">
        <v>961</v>
      </c>
      <c r="D64" s="394" t="s">
        <v>738</v>
      </c>
      <c r="E64" s="394" t="s">
        <v>739</v>
      </c>
      <c r="F64" s="397"/>
      <c r="G64" s="397"/>
      <c r="H64" s="410">
        <v>0</v>
      </c>
      <c r="I64" s="397">
        <v>4</v>
      </c>
      <c r="J64" s="397">
        <v>1262.56</v>
      </c>
      <c r="K64" s="410">
        <v>1</v>
      </c>
      <c r="L64" s="397">
        <v>4</v>
      </c>
      <c r="M64" s="398">
        <v>1262.56</v>
      </c>
    </row>
    <row r="65" spans="1:13" ht="14.4" customHeight="1" x14ac:dyDescent="0.3">
      <c r="A65" s="393" t="s">
        <v>464</v>
      </c>
      <c r="B65" s="394" t="s">
        <v>962</v>
      </c>
      <c r="C65" s="394" t="s">
        <v>963</v>
      </c>
      <c r="D65" s="394" t="s">
        <v>736</v>
      </c>
      <c r="E65" s="394" t="s">
        <v>737</v>
      </c>
      <c r="F65" s="397"/>
      <c r="G65" s="397"/>
      <c r="H65" s="410">
        <v>0</v>
      </c>
      <c r="I65" s="397">
        <v>14</v>
      </c>
      <c r="J65" s="397">
        <v>1893.98</v>
      </c>
      <c r="K65" s="410">
        <v>1</v>
      </c>
      <c r="L65" s="397">
        <v>14</v>
      </c>
      <c r="M65" s="398">
        <v>1893.98</v>
      </c>
    </row>
    <row r="66" spans="1:13" ht="14.4" customHeight="1" x14ac:dyDescent="0.3">
      <c r="A66" s="393" t="s">
        <v>464</v>
      </c>
      <c r="B66" s="394" t="s">
        <v>964</v>
      </c>
      <c r="C66" s="394" t="s">
        <v>1029</v>
      </c>
      <c r="D66" s="394" t="s">
        <v>968</v>
      </c>
      <c r="E66" s="394" t="s">
        <v>1030</v>
      </c>
      <c r="F66" s="397">
        <v>1</v>
      </c>
      <c r="G66" s="397">
        <v>218.51</v>
      </c>
      <c r="H66" s="410">
        <v>1</v>
      </c>
      <c r="I66" s="397"/>
      <c r="J66" s="397"/>
      <c r="K66" s="410">
        <v>0</v>
      </c>
      <c r="L66" s="397">
        <v>1</v>
      </c>
      <c r="M66" s="398">
        <v>218.51</v>
      </c>
    </row>
    <row r="67" spans="1:13" ht="14.4" customHeight="1" x14ac:dyDescent="0.3">
      <c r="A67" s="393" t="s">
        <v>464</v>
      </c>
      <c r="B67" s="394" t="s">
        <v>1031</v>
      </c>
      <c r="C67" s="394" t="s">
        <v>1032</v>
      </c>
      <c r="D67" s="394" t="s">
        <v>906</v>
      </c>
      <c r="E67" s="394" t="s">
        <v>907</v>
      </c>
      <c r="F67" s="397"/>
      <c r="G67" s="397"/>
      <c r="H67" s="410">
        <v>0</v>
      </c>
      <c r="I67" s="397">
        <v>3</v>
      </c>
      <c r="J67" s="397">
        <v>456.98</v>
      </c>
      <c r="K67" s="410">
        <v>1</v>
      </c>
      <c r="L67" s="397">
        <v>3</v>
      </c>
      <c r="M67" s="398">
        <v>456.98</v>
      </c>
    </row>
    <row r="68" spans="1:13" ht="14.4" customHeight="1" x14ac:dyDescent="0.3">
      <c r="A68" s="393" t="s">
        <v>464</v>
      </c>
      <c r="B68" s="394" t="s">
        <v>1033</v>
      </c>
      <c r="C68" s="394" t="s">
        <v>1034</v>
      </c>
      <c r="D68" s="394" t="s">
        <v>796</v>
      </c>
      <c r="E68" s="394" t="s">
        <v>1035</v>
      </c>
      <c r="F68" s="397">
        <v>5</v>
      </c>
      <c r="G68" s="397">
        <v>614.39787048838002</v>
      </c>
      <c r="H68" s="410">
        <v>1</v>
      </c>
      <c r="I68" s="397"/>
      <c r="J68" s="397"/>
      <c r="K68" s="410">
        <v>0</v>
      </c>
      <c r="L68" s="397">
        <v>5</v>
      </c>
      <c r="M68" s="398">
        <v>614.39787048838002</v>
      </c>
    </row>
    <row r="69" spans="1:13" ht="14.4" customHeight="1" x14ac:dyDescent="0.3">
      <c r="A69" s="393" t="s">
        <v>464</v>
      </c>
      <c r="B69" s="394" t="s">
        <v>1036</v>
      </c>
      <c r="C69" s="394" t="s">
        <v>1037</v>
      </c>
      <c r="D69" s="394" t="s">
        <v>901</v>
      </c>
      <c r="E69" s="394" t="s">
        <v>1038</v>
      </c>
      <c r="F69" s="397"/>
      <c r="G69" s="397"/>
      <c r="H69" s="410">
        <v>0</v>
      </c>
      <c r="I69" s="397">
        <v>4</v>
      </c>
      <c r="J69" s="397">
        <v>328.39999999999958</v>
      </c>
      <c r="K69" s="410">
        <v>1</v>
      </c>
      <c r="L69" s="397">
        <v>4</v>
      </c>
      <c r="M69" s="398">
        <v>328.39999999999958</v>
      </c>
    </row>
    <row r="70" spans="1:13" ht="14.4" customHeight="1" x14ac:dyDescent="0.3">
      <c r="A70" s="393" t="s">
        <v>464</v>
      </c>
      <c r="B70" s="394" t="s">
        <v>1039</v>
      </c>
      <c r="C70" s="394" t="s">
        <v>1040</v>
      </c>
      <c r="D70" s="394" t="s">
        <v>798</v>
      </c>
      <c r="E70" s="394" t="s">
        <v>800</v>
      </c>
      <c r="F70" s="397">
        <v>3</v>
      </c>
      <c r="G70" s="397">
        <v>596.36</v>
      </c>
      <c r="H70" s="410">
        <v>1</v>
      </c>
      <c r="I70" s="397"/>
      <c r="J70" s="397"/>
      <c r="K70" s="410">
        <v>0</v>
      </c>
      <c r="L70" s="397">
        <v>3</v>
      </c>
      <c r="M70" s="398">
        <v>596.36</v>
      </c>
    </row>
    <row r="71" spans="1:13" ht="14.4" customHeight="1" x14ac:dyDescent="0.3">
      <c r="A71" s="393" t="s">
        <v>464</v>
      </c>
      <c r="B71" s="394" t="s">
        <v>1039</v>
      </c>
      <c r="C71" s="394" t="s">
        <v>1041</v>
      </c>
      <c r="D71" s="394" t="s">
        <v>798</v>
      </c>
      <c r="E71" s="394" t="s">
        <v>799</v>
      </c>
      <c r="F71" s="397">
        <v>2</v>
      </c>
      <c r="G71" s="397">
        <v>1195.08</v>
      </c>
      <c r="H71" s="410">
        <v>1</v>
      </c>
      <c r="I71" s="397"/>
      <c r="J71" s="397"/>
      <c r="K71" s="410">
        <v>0</v>
      </c>
      <c r="L71" s="397">
        <v>2</v>
      </c>
      <c r="M71" s="398">
        <v>1195.08</v>
      </c>
    </row>
    <row r="72" spans="1:13" ht="14.4" customHeight="1" x14ac:dyDescent="0.3">
      <c r="A72" s="393" t="s">
        <v>464</v>
      </c>
      <c r="B72" s="394" t="s">
        <v>970</v>
      </c>
      <c r="C72" s="394" t="s">
        <v>1042</v>
      </c>
      <c r="D72" s="394" t="s">
        <v>898</v>
      </c>
      <c r="E72" s="394" t="s">
        <v>899</v>
      </c>
      <c r="F72" s="397"/>
      <c r="G72" s="397"/>
      <c r="H72" s="410">
        <v>0</v>
      </c>
      <c r="I72" s="397">
        <v>3</v>
      </c>
      <c r="J72" s="397">
        <v>323.159556261445</v>
      </c>
      <c r="K72" s="410">
        <v>1</v>
      </c>
      <c r="L72" s="397">
        <v>3</v>
      </c>
      <c r="M72" s="398">
        <v>323.159556261445</v>
      </c>
    </row>
    <row r="73" spans="1:13" ht="14.4" customHeight="1" x14ac:dyDescent="0.3">
      <c r="A73" s="393" t="s">
        <v>464</v>
      </c>
      <c r="B73" s="394" t="s">
        <v>970</v>
      </c>
      <c r="C73" s="394" t="s">
        <v>1043</v>
      </c>
      <c r="D73" s="394" t="s">
        <v>898</v>
      </c>
      <c r="E73" s="394" t="s">
        <v>900</v>
      </c>
      <c r="F73" s="397"/>
      <c r="G73" s="397"/>
      <c r="H73" s="410">
        <v>0</v>
      </c>
      <c r="I73" s="397">
        <v>3</v>
      </c>
      <c r="J73" s="397">
        <v>1095.9598640306669</v>
      </c>
      <c r="K73" s="410">
        <v>1</v>
      </c>
      <c r="L73" s="397">
        <v>3</v>
      </c>
      <c r="M73" s="398">
        <v>1095.9598640306669</v>
      </c>
    </row>
    <row r="74" spans="1:13" ht="14.4" customHeight="1" x14ac:dyDescent="0.3">
      <c r="A74" s="393" t="s">
        <v>464</v>
      </c>
      <c r="B74" s="394" t="s">
        <v>970</v>
      </c>
      <c r="C74" s="394" t="s">
        <v>971</v>
      </c>
      <c r="D74" s="394" t="s">
        <v>466</v>
      </c>
      <c r="E74" s="394" t="s">
        <v>467</v>
      </c>
      <c r="F74" s="397">
        <v>6</v>
      </c>
      <c r="G74" s="397">
        <v>1171.17076639176</v>
      </c>
      <c r="H74" s="410">
        <v>1</v>
      </c>
      <c r="I74" s="397"/>
      <c r="J74" s="397"/>
      <c r="K74" s="410">
        <v>0</v>
      </c>
      <c r="L74" s="397">
        <v>6</v>
      </c>
      <c r="M74" s="398">
        <v>1171.17076639176</v>
      </c>
    </row>
    <row r="75" spans="1:13" ht="14.4" customHeight="1" x14ac:dyDescent="0.3">
      <c r="A75" s="393" t="s">
        <v>464</v>
      </c>
      <c r="B75" s="394" t="s">
        <v>972</v>
      </c>
      <c r="C75" s="394" t="s">
        <v>973</v>
      </c>
      <c r="D75" s="394" t="s">
        <v>718</v>
      </c>
      <c r="E75" s="394" t="s">
        <v>974</v>
      </c>
      <c r="F75" s="397"/>
      <c r="G75" s="397"/>
      <c r="H75" s="410">
        <v>0</v>
      </c>
      <c r="I75" s="397">
        <v>1</v>
      </c>
      <c r="J75" s="397">
        <v>48.94</v>
      </c>
      <c r="K75" s="410">
        <v>1</v>
      </c>
      <c r="L75" s="397">
        <v>1</v>
      </c>
      <c r="M75" s="398">
        <v>48.94</v>
      </c>
    </row>
    <row r="76" spans="1:13" ht="14.4" customHeight="1" x14ac:dyDescent="0.3">
      <c r="A76" s="393" t="s">
        <v>464</v>
      </c>
      <c r="B76" s="394" t="s">
        <v>972</v>
      </c>
      <c r="C76" s="394" t="s">
        <v>978</v>
      </c>
      <c r="D76" s="394" t="s">
        <v>979</v>
      </c>
      <c r="E76" s="394" t="s">
        <v>980</v>
      </c>
      <c r="F76" s="397"/>
      <c r="G76" s="397"/>
      <c r="H76" s="410">
        <v>0</v>
      </c>
      <c r="I76" s="397">
        <v>40</v>
      </c>
      <c r="J76" s="397">
        <v>1488.099996240798</v>
      </c>
      <c r="K76" s="410">
        <v>1</v>
      </c>
      <c r="L76" s="397">
        <v>40</v>
      </c>
      <c r="M76" s="398">
        <v>1488.099996240798</v>
      </c>
    </row>
    <row r="77" spans="1:13" ht="14.4" customHeight="1" x14ac:dyDescent="0.3">
      <c r="A77" s="393" t="s">
        <v>464</v>
      </c>
      <c r="B77" s="394" t="s">
        <v>972</v>
      </c>
      <c r="C77" s="394" t="s">
        <v>1044</v>
      </c>
      <c r="D77" s="394" t="s">
        <v>1045</v>
      </c>
      <c r="E77" s="394" t="s">
        <v>1046</v>
      </c>
      <c r="F77" s="397"/>
      <c r="G77" s="397"/>
      <c r="H77" s="410">
        <v>0</v>
      </c>
      <c r="I77" s="397">
        <v>12</v>
      </c>
      <c r="J77" s="397">
        <v>2696.1</v>
      </c>
      <c r="K77" s="410">
        <v>1</v>
      </c>
      <c r="L77" s="397">
        <v>12</v>
      </c>
      <c r="M77" s="398">
        <v>2696.1</v>
      </c>
    </row>
    <row r="78" spans="1:13" ht="14.4" customHeight="1" x14ac:dyDescent="0.3">
      <c r="A78" s="393" t="s">
        <v>464</v>
      </c>
      <c r="B78" s="394" t="s">
        <v>981</v>
      </c>
      <c r="C78" s="394" t="s">
        <v>982</v>
      </c>
      <c r="D78" s="394" t="s">
        <v>754</v>
      </c>
      <c r="E78" s="394" t="s">
        <v>755</v>
      </c>
      <c r="F78" s="397"/>
      <c r="G78" s="397"/>
      <c r="H78" s="410">
        <v>0</v>
      </c>
      <c r="I78" s="397">
        <v>124</v>
      </c>
      <c r="J78" s="397">
        <v>6221.4534780457843</v>
      </c>
      <c r="K78" s="410">
        <v>1</v>
      </c>
      <c r="L78" s="397">
        <v>124</v>
      </c>
      <c r="M78" s="398">
        <v>6221.4534780457843</v>
      </c>
    </row>
    <row r="79" spans="1:13" ht="14.4" customHeight="1" x14ac:dyDescent="0.3">
      <c r="A79" s="393" t="s">
        <v>464</v>
      </c>
      <c r="B79" s="394" t="s">
        <v>983</v>
      </c>
      <c r="C79" s="394" t="s">
        <v>987</v>
      </c>
      <c r="D79" s="394" t="s">
        <v>988</v>
      </c>
      <c r="E79" s="394" t="s">
        <v>989</v>
      </c>
      <c r="F79" s="397"/>
      <c r="G79" s="397"/>
      <c r="H79" s="410">
        <v>0</v>
      </c>
      <c r="I79" s="397">
        <v>10.999999999999996</v>
      </c>
      <c r="J79" s="397">
        <v>2478.6807542571514</v>
      </c>
      <c r="K79" s="410">
        <v>1</v>
      </c>
      <c r="L79" s="397">
        <v>10.999999999999996</v>
      </c>
      <c r="M79" s="398">
        <v>2478.6807542571514</v>
      </c>
    </row>
    <row r="80" spans="1:13" ht="14.4" customHeight="1" x14ac:dyDescent="0.3">
      <c r="A80" s="393" t="s">
        <v>464</v>
      </c>
      <c r="B80" s="394" t="s">
        <v>1047</v>
      </c>
      <c r="C80" s="394" t="s">
        <v>1048</v>
      </c>
      <c r="D80" s="394" t="s">
        <v>1049</v>
      </c>
      <c r="E80" s="394" t="s">
        <v>905</v>
      </c>
      <c r="F80" s="397"/>
      <c r="G80" s="397"/>
      <c r="H80" s="410">
        <v>0</v>
      </c>
      <c r="I80" s="397">
        <v>6</v>
      </c>
      <c r="J80" s="397">
        <v>503.28462473638382</v>
      </c>
      <c r="K80" s="410">
        <v>1</v>
      </c>
      <c r="L80" s="397">
        <v>6</v>
      </c>
      <c r="M80" s="398">
        <v>503.28462473638382</v>
      </c>
    </row>
    <row r="81" spans="1:13" ht="14.4" customHeight="1" x14ac:dyDescent="0.3">
      <c r="A81" s="393" t="s">
        <v>464</v>
      </c>
      <c r="B81" s="394" t="s">
        <v>1047</v>
      </c>
      <c r="C81" s="394" t="s">
        <v>1050</v>
      </c>
      <c r="D81" s="394" t="s">
        <v>1051</v>
      </c>
      <c r="E81" s="394" t="s">
        <v>1052</v>
      </c>
      <c r="F81" s="397">
        <v>76</v>
      </c>
      <c r="G81" s="397">
        <v>19815.318705126083</v>
      </c>
      <c r="H81" s="410">
        <v>1</v>
      </c>
      <c r="I81" s="397"/>
      <c r="J81" s="397"/>
      <c r="K81" s="410">
        <v>0</v>
      </c>
      <c r="L81" s="397">
        <v>76</v>
      </c>
      <c r="M81" s="398">
        <v>19815.318705126083</v>
      </c>
    </row>
    <row r="82" spans="1:13" ht="14.4" customHeight="1" x14ac:dyDescent="0.3">
      <c r="A82" s="393" t="s">
        <v>464</v>
      </c>
      <c r="B82" s="394" t="s">
        <v>1053</v>
      </c>
      <c r="C82" s="394" t="s">
        <v>1054</v>
      </c>
      <c r="D82" s="394" t="s">
        <v>896</v>
      </c>
      <c r="E82" s="394" t="s">
        <v>897</v>
      </c>
      <c r="F82" s="397"/>
      <c r="G82" s="397"/>
      <c r="H82" s="410">
        <v>0</v>
      </c>
      <c r="I82" s="397">
        <v>24</v>
      </c>
      <c r="J82" s="397">
        <v>5078.3999999999996</v>
      </c>
      <c r="K82" s="410">
        <v>1</v>
      </c>
      <c r="L82" s="397">
        <v>24</v>
      </c>
      <c r="M82" s="398">
        <v>5078.3999999999996</v>
      </c>
    </row>
    <row r="83" spans="1:13" ht="14.4" customHeight="1" x14ac:dyDescent="0.3">
      <c r="A83" s="393" t="s">
        <v>464</v>
      </c>
      <c r="B83" s="394" t="s">
        <v>997</v>
      </c>
      <c r="C83" s="394" t="s">
        <v>998</v>
      </c>
      <c r="D83" s="394" t="s">
        <v>714</v>
      </c>
      <c r="E83" s="394" t="s">
        <v>715</v>
      </c>
      <c r="F83" s="397"/>
      <c r="G83" s="397"/>
      <c r="H83" s="410">
        <v>0</v>
      </c>
      <c r="I83" s="397">
        <v>3</v>
      </c>
      <c r="J83" s="397">
        <v>184.41</v>
      </c>
      <c r="K83" s="410">
        <v>1</v>
      </c>
      <c r="L83" s="397">
        <v>3</v>
      </c>
      <c r="M83" s="398">
        <v>184.41</v>
      </c>
    </row>
    <row r="84" spans="1:13" ht="14.4" customHeight="1" x14ac:dyDescent="0.3">
      <c r="A84" s="393" t="s">
        <v>464</v>
      </c>
      <c r="B84" s="394" t="s">
        <v>1006</v>
      </c>
      <c r="C84" s="394" t="s">
        <v>1007</v>
      </c>
      <c r="D84" s="394" t="s">
        <v>704</v>
      </c>
      <c r="E84" s="394" t="s">
        <v>705</v>
      </c>
      <c r="F84" s="397"/>
      <c r="G84" s="397"/>
      <c r="H84" s="410">
        <v>0</v>
      </c>
      <c r="I84" s="397">
        <v>62</v>
      </c>
      <c r="J84" s="397">
        <v>8960.856854008025</v>
      </c>
      <c r="K84" s="410">
        <v>1</v>
      </c>
      <c r="L84" s="397">
        <v>62</v>
      </c>
      <c r="M84" s="398">
        <v>8960.856854008025</v>
      </c>
    </row>
    <row r="85" spans="1:13" ht="14.4" customHeight="1" x14ac:dyDescent="0.3">
      <c r="A85" s="393" t="s">
        <v>464</v>
      </c>
      <c r="B85" s="394" t="s">
        <v>1006</v>
      </c>
      <c r="C85" s="394" t="s">
        <v>1055</v>
      </c>
      <c r="D85" s="394" t="s">
        <v>704</v>
      </c>
      <c r="E85" s="394" t="s">
        <v>903</v>
      </c>
      <c r="F85" s="397"/>
      <c r="G85" s="397"/>
      <c r="H85" s="410">
        <v>0</v>
      </c>
      <c r="I85" s="397">
        <v>29</v>
      </c>
      <c r="J85" s="397">
        <v>4275.4690314762611</v>
      </c>
      <c r="K85" s="410">
        <v>1</v>
      </c>
      <c r="L85" s="397">
        <v>29</v>
      </c>
      <c r="M85" s="398">
        <v>4275.4690314762611</v>
      </c>
    </row>
    <row r="86" spans="1:13" ht="14.4" customHeight="1" x14ac:dyDescent="0.3">
      <c r="A86" s="393" t="s">
        <v>464</v>
      </c>
      <c r="B86" s="394" t="s">
        <v>1020</v>
      </c>
      <c r="C86" s="394" t="s">
        <v>1021</v>
      </c>
      <c r="D86" s="394" t="s">
        <v>777</v>
      </c>
      <c r="E86" s="394" t="s">
        <v>1022</v>
      </c>
      <c r="F86" s="397"/>
      <c r="G86" s="397"/>
      <c r="H86" s="410">
        <v>0</v>
      </c>
      <c r="I86" s="397">
        <v>1</v>
      </c>
      <c r="J86" s="397">
        <v>150.94</v>
      </c>
      <c r="K86" s="410">
        <v>1</v>
      </c>
      <c r="L86" s="397">
        <v>1</v>
      </c>
      <c r="M86" s="398">
        <v>150.94</v>
      </c>
    </row>
    <row r="87" spans="1:13" ht="14.4" customHeight="1" x14ac:dyDescent="0.3">
      <c r="A87" s="393" t="s">
        <v>464</v>
      </c>
      <c r="B87" s="394" t="s">
        <v>1027</v>
      </c>
      <c r="C87" s="394" t="s">
        <v>1056</v>
      </c>
      <c r="D87" s="394" t="s">
        <v>792</v>
      </c>
      <c r="E87" s="394" t="s">
        <v>791</v>
      </c>
      <c r="F87" s="397">
        <v>2</v>
      </c>
      <c r="G87" s="397">
        <v>250.38</v>
      </c>
      <c r="H87" s="410">
        <v>1</v>
      </c>
      <c r="I87" s="397"/>
      <c r="J87" s="397"/>
      <c r="K87" s="410">
        <v>0</v>
      </c>
      <c r="L87" s="397">
        <v>2</v>
      </c>
      <c r="M87" s="398">
        <v>250.38</v>
      </c>
    </row>
    <row r="88" spans="1:13" ht="14.4" customHeight="1" x14ac:dyDescent="0.3">
      <c r="A88" s="393" t="s">
        <v>464</v>
      </c>
      <c r="B88" s="394" t="s">
        <v>1010</v>
      </c>
      <c r="C88" s="394" t="s">
        <v>1011</v>
      </c>
      <c r="D88" s="394" t="s">
        <v>706</v>
      </c>
      <c r="E88" s="394" t="s">
        <v>1012</v>
      </c>
      <c r="F88" s="397"/>
      <c r="G88" s="397"/>
      <c r="H88" s="410">
        <v>0</v>
      </c>
      <c r="I88" s="397">
        <v>8</v>
      </c>
      <c r="J88" s="397">
        <v>491.78</v>
      </c>
      <c r="K88" s="410">
        <v>1</v>
      </c>
      <c r="L88" s="397">
        <v>8</v>
      </c>
      <c r="M88" s="398">
        <v>491.78</v>
      </c>
    </row>
    <row r="89" spans="1:13" ht="14.4" customHeight="1" thickBot="1" x14ac:dyDescent="0.35">
      <c r="A89" s="399" t="s">
        <v>464</v>
      </c>
      <c r="B89" s="400" t="s">
        <v>1010</v>
      </c>
      <c r="C89" s="400" t="s">
        <v>1013</v>
      </c>
      <c r="D89" s="400" t="s">
        <v>724</v>
      </c>
      <c r="E89" s="400" t="s">
        <v>725</v>
      </c>
      <c r="F89" s="403"/>
      <c r="G89" s="403"/>
      <c r="H89" s="411">
        <v>0</v>
      </c>
      <c r="I89" s="403">
        <v>11</v>
      </c>
      <c r="J89" s="403">
        <v>940.96015859370243</v>
      </c>
      <c r="K89" s="411">
        <v>1</v>
      </c>
      <c r="L89" s="403">
        <v>11</v>
      </c>
      <c r="M89" s="404">
        <v>940.96015859370243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4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303" t="s">
        <v>213</v>
      </c>
      <c r="B1" s="313"/>
      <c r="C1" s="313"/>
      <c r="D1" s="313"/>
      <c r="E1" s="313"/>
      <c r="F1" s="313"/>
      <c r="G1" s="313"/>
      <c r="H1" s="313"/>
      <c r="I1" s="270"/>
      <c r="J1" s="270"/>
      <c r="K1" s="270"/>
      <c r="L1" s="270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1"/>
      <c r="G2" s="91"/>
      <c r="H2" s="91"/>
    </row>
    <row r="3" spans="1:13" ht="14.4" customHeight="1" thickBot="1" x14ac:dyDescent="0.35">
      <c r="A3" s="94"/>
      <c r="B3" s="94"/>
      <c r="C3" s="315" t="s">
        <v>19</v>
      </c>
      <c r="D3" s="314"/>
      <c r="E3" s="314" t="s">
        <v>20</v>
      </c>
      <c r="F3" s="314"/>
      <c r="G3" s="314"/>
      <c r="H3" s="314"/>
      <c r="I3" s="314" t="s">
        <v>225</v>
      </c>
      <c r="J3" s="314"/>
      <c r="K3" s="314"/>
      <c r="L3" s="316"/>
    </row>
    <row r="4" spans="1:13" ht="14.4" customHeight="1" thickBot="1" x14ac:dyDescent="0.35">
      <c r="A4" s="130" t="s">
        <v>21</v>
      </c>
      <c r="B4" s="131" t="s">
        <v>22</v>
      </c>
      <c r="C4" s="132" t="s">
        <v>23</v>
      </c>
      <c r="D4" s="132" t="s">
        <v>24</v>
      </c>
      <c r="E4" s="132" t="s">
        <v>23</v>
      </c>
      <c r="F4" s="132" t="s">
        <v>5</v>
      </c>
      <c r="G4" s="132" t="s">
        <v>24</v>
      </c>
      <c r="H4" s="132" t="s">
        <v>5</v>
      </c>
      <c r="I4" s="132" t="s">
        <v>23</v>
      </c>
      <c r="J4" s="132" t="s">
        <v>5</v>
      </c>
      <c r="K4" s="132" t="s">
        <v>24</v>
      </c>
      <c r="L4" s="133" t="s">
        <v>5</v>
      </c>
    </row>
    <row r="5" spans="1:13" ht="14.4" customHeight="1" x14ac:dyDescent="0.3">
      <c r="A5" s="378">
        <v>60</v>
      </c>
      <c r="B5" s="379" t="s">
        <v>450</v>
      </c>
      <c r="C5" s="380">
        <v>3297664.2799999965</v>
      </c>
      <c r="D5" s="380">
        <v>12278</v>
      </c>
      <c r="E5" s="380">
        <v>1589540.8700000006</v>
      </c>
      <c r="F5" s="381">
        <v>0.48202022250730819</v>
      </c>
      <c r="G5" s="380">
        <v>4556</v>
      </c>
      <c r="H5" s="381">
        <v>0.37107020687408371</v>
      </c>
      <c r="I5" s="380">
        <v>1708123.4099999962</v>
      </c>
      <c r="J5" s="381">
        <v>0.51797977749269186</v>
      </c>
      <c r="K5" s="380">
        <v>7722</v>
      </c>
      <c r="L5" s="381">
        <v>0.62892979312591624</v>
      </c>
      <c r="M5" s="380" t="s">
        <v>133</v>
      </c>
    </row>
    <row r="6" spans="1:13" ht="14.4" customHeight="1" x14ac:dyDescent="0.3">
      <c r="A6" s="378">
        <v>60</v>
      </c>
      <c r="B6" s="379" t="s">
        <v>1057</v>
      </c>
      <c r="C6" s="380">
        <v>2093480.1199999964</v>
      </c>
      <c r="D6" s="380">
        <v>9164</v>
      </c>
      <c r="E6" s="380">
        <v>476903.87</v>
      </c>
      <c r="F6" s="381">
        <v>0.22780434619078246</v>
      </c>
      <c r="G6" s="380">
        <v>1644</v>
      </c>
      <c r="H6" s="381">
        <v>0.17939764295067656</v>
      </c>
      <c r="I6" s="380">
        <v>1616576.2499999963</v>
      </c>
      <c r="J6" s="381">
        <v>0.77219565380921751</v>
      </c>
      <c r="K6" s="380">
        <v>7520</v>
      </c>
      <c r="L6" s="381">
        <v>0.82060235704932349</v>
      </c>
      <c r="M6" s="380" t="s">
        <v>2</v>
      </c>
    </row>
    <row r="7" spans="1:13" ht="14.4" customHeight="1" x14ac:dyDescent="0.3">
      <c r="A7" s="378">
        <v>60</v>
      </c>
      <c r="B7" s="379" t="s">
        <v>1058</v>
      </c>
      <c r="C7" s="380">
        <v>0</v>
      </c>
      <c r="D7" s="380">
        <v>62</v>
      </c>
      <c r="E7" s="380">
        <v>0</v>
      </c>
      <c r="F7" s="381" t="s">
        <v>449</v>
      </c>
      <c r="G7" s="380">
        <v>37</v>
      </c>
      <c r="H7" s="381">
        <v>0.59677419354838712</v>
      </c>
      <c r="I7" s="380">
        <v>0</v>
      </c>
      <c r="J7" s="381" t="s">
        <v>449</v>
      </c>
      <c r="K7" s="380">
        <v>25</v>
      </c>
      <c r="L7" s="381">
        <v>0.40322580645161288</v>
      </c>
      <c r="M7" s="380" t="s">
        <v>2</v>
      </c>
    </row>
    <row r="8" spans="1:13" ht="14.4" customHeight="1" x14ac:dyDescent="0.3">
      <c r="A8" s="378">
        <v>60</v>
      </c>
      <c r="B8" s="379" t="s">
        <v>1059</v>
      </c>
      <c r="C8" s="380">
        <v>1204184.1600000004</v>
      </c>
      <c r="D8" s="380">
        <v>3052</v>
      </c>
      <c r="E8" s="380">
        <v>1112637.0000000005</v>
      </c>
      <c r="F8" s="381">
        <v>0.9239757812459517</v>
      </c>
      <c r="G8" s="380">
        <v>2875</v>
      </c>
      <c r="H8" s="381">
        <v>0.94200524246395811</v>
      </c>
      <c r="I8" s="380">
        <v>91547.16</v>
      </c>
      <c r="J8" s="381">
        <v>7.6024218754048356E-2</v>
      </c>
      <c r="K8" s="380">
        <v>177</v>
      </c>
      <c r="L8" s="381">
        <v>5.7994757536041941E-2</v>
      </c>
      <c r="M8" s="380" t="s">
        <v>2</v>
      </c>
    </row>
    <row r="9" spans="1:13" ht="14.4" customHeight="1" x14ac:dyDescent="0.3">
      <c r="A9" s="378" t="s">
        <v>448</v>
      </c>
      <c r="B9" s="379" t="s">
        <v>6</v>
      </c>
      <c r="C9" s="380">
        <v>3297664.2799999965</v>
      </c>
      <c r="D9" s="380">
        <v>12278</v>
      </c>
      <c r="E9" s="380">
        <v>1589540.8700000006</v>
      </c>
      <c r="F9" s="381">
        <v>0.48202022250730819</v>
      </c>
      <c r="G9" s="380">
        <v>4556</v>
      </c>
      <c r="H9" s="381">
        <v>0.37107020687408371</v>
      </c>
      <c r="I9" s="380">
        <v>1708123.4099999962</v>
      </c>
      <c r="J9" s="381">
        <v>0.51797977749269186</v>
      </c>
      <c r="K9" s="380">
        <v>7722</v>
      </c>
      <c r="L9" s="381">
        <v>0.62892979312591624</v>
      </c>
      <c r="M9" s="380" t="s">
        <v>455</v>
      </c>
    </row>
    <row r="11" spans="1:13" ht="14.4" customHeight="1" x14ac:dyDescent="0.3">
      <c r="A11" s="378">
        <v>60</v>
      </c>
      <c r="B11" s="379" t="s">
        <v>450</v>
      </c>
      <c r="C11" s="380" t="s">
        <v>449</v>
      </c>
      <c r="D11" s="380" t="s">
        <v>449</v>
      </c>
      <c r="E11" s="380" t="s">
        <v>449</v>
      </c>
      <c r="F11" s="381" t="s">
        <v>449</v>
      </c>
      <c r="G11" s="380" t="s">
        <v>449</v>
      </c>
      <c r="H11" s="381" t="s">
        <v>449</v>
      </c>
      <c r="I11" s="380" t="s">
        <v>449</v>
      </c>
      <c r="J11" s="381" t="s">
        <v>449</v>
      </c>
      <c r="K11" s="380" t="s">
        <v>449</v>
      </c>
      <c r="L11" s="381" t="s">
        <v>449</v>
      </c>
      <c r="M11" s="380" t="s">
        <v>133</v>
      </c>
    </row>
    <row r="12" spans="1:13" ht="14.4" customHeight="1" x14ac:dyDescent="0.3">
      <c r="A12" s="378">
        <v>6929</v>
      </c>
      <c r="B12" s="379" t="s">
        <v>1057</v>
      </c>
      <c r="C12" s="380">
        <v>11192.689999999999</v>
      </c>
      <c r="D12" s="380">
        <v>45</v>
      </c>
      <c r="E12" s="380">
        <v>2640.8899999999994</v>
      </c>
      <c r="F12" s="381">
        <v>0.23594774803912194</v>
      </c>
      <c r="G12" s="380">
        <v>10</v>
      </c>
      <c r="H12" s="381">
        <v>0.22222222222222221</v>
      </c>
      <c r="I12" s="380">
        <v>8551.7999999999993</v>
      </c>
      <c r="J12" s="381">
        <v>0.76405225196087811</v>
      </c>
      <c r="K12" s="380">
        <v>35</v>
      </c>
      <c r="L12" s="381">
        <v>0.77777777777777779</v>
      </c>
      <c r="M12" s="380" t="s">
        <v>2</v>
      </c>
    </row>
    <row r="13" spans="1:13" ht="14.4" customHeight="1" x14ac:dyDescent="0.3">
      <c r="A13" s="378" t="s">
        <v>1060</v>
      </c>
      <c r="B13" s="379" t="s">
        <v>1061</v>
      </c>
      <c r="C13" s="380">
        <v>11192.689999999999</v>
      </c>
      <c r="D13" s="380">
        <v>45</v>
      </c>
      <c r="E13" s="380">
        <v>2640.8899999999994</v>
      </c>
      <c r="F13" s="381">
        <v>0.23594774803912194</v>
      </c>
      <c r="G13" s="380">
        <v>10</v>
      </c>
      <c r="H13" s="381">
        <v>0.22222222222222221</v>
      </c>
      <c r="I13" s="380">
        <v>8551.7999999999993</v>
      </c>
      <c r="J13" s="381">
        <v>0.76405225196087811</v>
      </c>
      <c r="K13" s="380">
        <v>35</v>
      </c>
      <c r="L13" s="381">
        <v>0.77777777777777779</v>
      </c>
      <c r="M13" s="380" t="s">
        <v>458</v>
      </c>
    </row>
    <row r="14" spans="1:13" ht="14.4" customHeight="1" x14ac:dyDescent="0.3">
      <c r="A14" s="378" t="s">
        <v>449</v>
      </c>
      <c r="B14" s="379" t="s">
        <v>449</v>
      </c>
      <c r="C14" s="380" t="s">
        <v>449</v>
      </c>
      <c r="D14" s="380" t="s">
        <v>449</v>
      </c>
      <c r="E14" s="380" t="s">
        <v>449</v>
      </c>
      <c r="F14" s="381" t="s">
        <v>449</v>
      </c>
      <c r="G14" s="380" t="s">
        <v>449</v>
      </c>
      <c r="H14" s="381" t="s">
        <v>449</v>
      </c>
      <c r="I14" s="380" t="s">
        <v>449</v>
      </c>
      <c r="J14" s="381" t="s">
        <v>449</v>
      </c>
      <c r="K14" s="380" t="s">
        <v>449</v>
      </c>
      <c r="L14" s="381" t="s">
        <v>449</v>
      </c>
      <c r="M14" s="380" t="s">
        <v>459</v>
      </c>
    </row>
    <row r="15" spans="1:13" ht="14.4" customHeight="1" x14ac:dyDescent="0.3">
      <c r="A15" s="378">
        <v>89301602</v>
      </c>
      <c r="B15" s="379" t="s">
        <v>1057</v>
      </c>
      <c r="C15" s="380">
        <v>133622.41999999998</v>
      </c>
      <c r="D15" s="380">
        <v>698.5</v>
      </c>
      <c r="E15" s="380">
        <v>30944.31</v>
      </c>
      <c r="F15" s="381">
        <v>0.23158022433660463</v>
      </c>
      <c r="G15" s="380">
        <v>154</v>
      </c>
      <c r="H15" s="381">
        <v>0.22047244094488189</v>
      </c>
      <c r="I15" s="380">
        <v>102678.10999999997</v>
      </c>
      <c r="J15" s="381">
        <v>0.76841977566339525</v>
      </c>
      <c r="K15" s="380">
        <v>544.5</v>
      </c>
      <c r="L15" s="381">
        <v>0.77952755905511806</v>
      </c>
      <c r="M15" s="380" t="s">
        <v>2</v>
      </c>
    </row>
    <row r="16" spans="1:13" ht="14.4" customHeight="1" x14ac:dyDescent="0.3">
      <c r="A16" s="378">
        <v>89301602</v>
      </c>
      <c r="B16" s="379" t="s">
        <v>1058</v>
      </c>
      <c r="C16" s="380">
        <v>0</v>
      </c>
      <c r="D16" s="380">
        <v>41.5</v>
      </c>
      <c r="E16" s="380">
        <v>0</v>
      </c>
      <c r="F16" s="381" t="s">
        <v>449</v>
      </c>
      <c r="G16" s="380">
        <v>28</v>
      </c>
      <c r="H16" s="381">
        <v>0.67469879518072284</v>
      </c>
      <c r="I16" s="380">
        <v>0</v>
      </c>
      <c r="J16" s="381" t="s">
        <v>449</v>
      </c>
      <c r="K16" s="380">
        <v>13.5</v>
      </c>
      <c r="L16" s="381">
        <v>0.3253012048192771</v>
      </c>
      <c r="M16" s="380" t="s">
        <v>2</v>
      </c>
    </row>
    <row r="17" spans="1:13" ht="14.4" customHeight="1" x14ac:dyDescent="0.3">
      <c r="A17" s="378">
        <v>89301602</v>
      </c>
      <c r="B17" s="379" t="s">
        <v>1059</v>
      </c>
      <c r="C17" s="380">
        <v>1135.4099999999999</v>
      </c>
      <c r="D17" s="380">
        <v>5</v>
      </c>
      <c r="E17" s="380">
        <v>635.41</v>
      </c>
      <c r="F17" s="381">
        <v>0.55963044186681465</v>
      </c>
      <c r="G17" s="380">
        <v>4</v>
      </c>
      <c r="H17" s="381">
        <v>0.8</v>
      </c>
      <c r="I17" s="380">
        <v>500</v>
      </c>
      <c r="J17" s="381">
        <v>0.4403695581331854</v>
      </c>
      <c r="K17" s="380">
        <v>1</v>
      </c>
      <c r="L17" s="381">
        <v>0.2</v>
      </c>
      <c r="M17" s="380" t="s">
        <v>2</v>
      </c>
    </row>
    <row r="18" spans="1:13" ht="14.4" customHeight="1" x14ac:dyDescent="0.3">
      <c r="A18" s="378" t="s">
        <v>1062</v>
      </c>
      <c r="B18" s="379" t="s">
        <v>1063</v>
      </c>
      <c r="C18" s="380">
        <v>134757.82999999999</v>
      </c>
      <c r="D18" s="380">
        <v>745</v>
      </c>
      <c r="E18" s="380">
        <v>31579.72</v>
      </c>
      <c r="F18" s="381">
        <v>0.23434423068403523</v>
      </c>
      <c r="G18" s="380">
        <v>186</v>
      </c>
      <c r="H18" s="381">
        <v>0.24966442953020135</v>
      </c>
      <c r="I18" s="380">
        <v>103178.10999999997</v>
      </c>
      <c r="J18" s="381">
        <v>0.76565576931596468</v>
      </c>
      <c r="K18" s="380">
        <v>559</v>
      </c>
      <c r="L18" s="381">
        <v>0.75033557046979871</v>
      </c>
      <c r="M18" s="380" t="s">
        <v>458</v>
      </c>
    </row>
    <row r="19" spans="1:13" ht="14.4" customHeight="1" x14ac:dyDescent="0.3">
      <c r="A19" s="378" t="s">
        <v>449</v>
      </c>
      <c r="B19" s="379" t="s">
        <v>449</v>
      </c>
      <c r="C19" s="380" t="s">
        <v>449</v>
      </c>
      <c r="D19" s="380" t="s">
        <v>449</v>
      </c>
      <c r="E19" s="380" t="s">
        <v>449</v>
      </c>
      <c r="F19" s="381" t="s">
        <v>449</v>
      </c>
      <c r="G19" s="380" t="s">
        <v>449</v>
      </c>
      <c r="H19" s="381" t="s">
        <v>449</v>
      </c>
      <c r="I19" s="380" t="s">
        <v>449</v>
      </c>
      <c r="J19" s="381" t="s">
        <v>449</v>
      </c>
      <c r="K19" s="380" t="s">
        <v>449</v>
      </c>
      <c r="L19" s="381" t="s">
        <v>449</v>
      </c>
      <c r="M19" s="380" t="s">
        <v>459</v>
      </c>
    </row>
    <row r="20" spans="1:13" ht="14.4" customHeight="1" x14ac:dyDescent="0.3">
      <c r="A20" s="378">
        <v>89301603</v>
      </c>
      <c r="B20" s="379" t="s">
        <v>1057</v>
      </c>
      <c r="C20" s="380">
        <v>59460.039999999986</v>
      </c>
      <c r="D20" s="380">
        <v>294.5</v>
      </c>
      <c r="E20" s="380">
        <v>13536.859999999999</v>
      </c>
      <c r="F20" s="381">
        <v>0.22766314990706366</v>
      </c>
      <c r="G20" s="380">
        <v>53</v>
      </c>
      <c r="H20" s="381">
        <v>0.17996604414261461</v>
      </c>
      <c r="I20" s="380">
        <v>45923.179999999986</v>
      </c>
      <c r="J20" s="381">
        <v>0.77233685009293629</v>
      </c>
      <c r="K20" s="380">
        <v>241.5</v>
      </c>
      <c r="L20" s="381">
        <v>0.82003395585738537</v>
      </c>
      <c r="M20" s="380" t="s">
        <v>2</v>
      </c>
    </row>
    <row r="21" spans="1:13" ht="14.4" customHeight="1" x14ac:dyDescent="0.3">
      <c r="A21" s="378">
        <v>89301603</v>
      </c>
      <c r="B21" s="379" t="s">
        <v>1058</v>
      </c>
      <c r="C21" s="380">
        <v>0</v>
      </c>
      <c r="D21" s="380">
        <v>4.5</v>
      </c>
      <c r="E21" s="380">
        <v>0</v>
      </c>
      <c r="F21" s="381" t="s">
        <v>449</v>
      </c>
      <c r="G21" s="380">
        <v>1</v>
      </c>
      <c r="H21" s="381">
        <v>0.22222222222222221</v>
      </c>
      <c r="I21" s="380">
        <v>0</v>
      </c>
      <c r="J21" s="381" t="s">
        <v>449</v>
      </c>
      <c r="K21" s="380">
        <v>3.5</v>
      </c>
      <c r="L21" s="381">
        <v>0.77777777777777779</v>
      </c>
      <c r="M21" s="380" t="s">
        <v>2</v>
      </c>
    </row>
    <row r="22" spans="1:13" ht="14.4" customHeight="1" x14ac:dyDescent="0.3">
      <c r="A22" s="378">
        <v>89301603</v>
      </c>
      <c r="B22" s="379" t="s">
        <v>1059</v>
      </c>
      <c r="C22" s="380">
        <v>7808.2000000000007</v>
      </c>
      <c r="D22" s="380">
        <v>11</v>
      </c>
      <c r="E22" s="380">
        <v>3166.02</v>
      </c>
      <c r="F22" s="381">
        <v>0.40547373274250142</v>
      </c>
      <c r="G22" s="380">
        <v>7</v>
      </c>
      <c r="H22" s="381">
        <v>0.63636363636363635</v>
      </c>
      <c r="I22" s="380">
        <v>4642.18</v>
      </c>
      <c r="J22" s="381">
        <v>0.59452626725749846</v>
      </c>
      <c r="K22" s="380">
        <v>4</v>
      </c>
      <c r="L22" s="381">
        <v>0.36363636363636365</v>
      </c>
      <c r="M22" s="380" t="s">
        <v>2</v>
      </c>
    </row>
    <row r="23" spans="1:13" ht="14.4" customHeight="1" x14ac:dyDescent="0.3">
      <c r="A23" s="378" t="s">
        <v>1064</v>
      </c>
      <c r="B23" s="379" t="s">
        <v>1065</v>
      </c>
      <c r="C23" s="380">
        <v>67268.239999999991</v>
      </c>
      <c r="D23" s="380">
        <v>310</v>
      </c>
      <c r="E23" s="380">
        <v>16702.879999999997</v>
      </c>
      <c r="F23" s="381">
        <v>0.2483026165096634</v>
      </c>
      <c r="G23" s="380">
        <v>61</v>
      </c>
      <c r="H23" s="381">
        <v>0.1967741935483871</v>
      </c>
      <c r="I23" s="380">
        <v>50565.359999999986</v>
      </c>
      <c r="J23" s="381">
        <v>0.75169738349033655</v>
      </c>
      <c r="K23" s="380">
        <v>249</v>
      </c>
      <c r="L23" s="381">
        <v>0.8032258064516129</v>
      </c>
      <c r="M23" s="380" t="s">
        <v>458</v>
      </c>
    </row>
    <row r="24" spans="1:13" ht="14.4" customHeight="1" x14ac:dyDescent="0.3">
      <c r="A24" s="378" t="s">
        <v>449</v>
      </c>
      <c r="B24" s="379" t="s">
        <v>449</v>
      </c>
      <c r="C24" s="380" t="s">
        <v>449</v>
      </c>
      <c r="D24" s="380" t="s">
        <v>449</v>
      </c>
      <c r="E24" s="380" t="s">
        <v>449</v>
      </c>
      <c r="F24" s="381" t="s">
        <v>449</v>
      </c>
      <c r="G24" s="380" t="s">
        <v>449</v>
      </c>
      <c r="H24" s="381" t="s">
        <v>449</v>
      </c>
      <c r="I24" s="380" t="s">
        <v>449</v>
      </c>
      <c r="J24" s="381" t="s">
        <v>449</v>
      </c>
      <c r="K24" s="380" t="s">
        <v>449</v>
      </c>
      <c r="L24" s="381" t="s">
        <v>449</v>
      </c>
      <c r="M24" s="380" t="s">
        <v>459</v>
      </c>
    </row>
    <row r="25" spans="1:13" ht="14.4" customHeight="1" x14ac:dyDescent="0.3">
      <c r="A25" s="378">
        <v>89301604</v>
      </c>
      <c r="B25" s="379" t="s">
        <v>1057</v>
      </c>
      <c r="C25" s="380">
        <v>371018.24000000011</v>
      </c>
      <c r="D25" s="380">
        <v>1126</v>
      </c>
      <c r="E25" s="380">
        <v>94756.909999999945</v>
      </c>
      <c r="F25" s="381">
        <v>0.25539690447563956</v>
      </c>
      <c r="G25" s="380">
        <v>247</v>
      </c>
      <c r="H25" s="381">
        <v>0.21936056838365897</v>
      </c>
      <c r="I25" s="380">
        <v>276261.33000000013</v>
      </c>
      <c r="J25" s="381">
        <v>0.74460309552436033</v>
      </c>
      <c r="K25" s="380">
        <v>879</v>
      </c>
      <c r="L25" s="381">
        <v>0.78063943161634108</v>
      </c>
      <c r="M25" s="380" t="s">
        <v>2</v>
      </c>
    </row>
    <row r="26" spans="1:13" ht="14.4" customHeight="1" x14ac:dyDescent="0.3">
      <c r="A26" s="378">
        <v>89301604</v>
      </c>
      <c r="B26" s="379" t="s">
        <v>1058</v>
      </c>
      <c r="C26" s="380">
        <v>0</v>
      </c>
      <c r="D26" s="380">
        <v>7</v>
      </c>
      <c r="E26" s="380">
        <v>0</v>
      </c>
      <c r="F26" s="381" t="s">
        <v>449</v>
      </c>
      <c r="G26" s="380">
        <v>3</v>
      </c>
      <c r="H26" s="381">
        <v>0.42857142857142855</v>
      </c>
      <c r="I26" s="380">
        <v>0</v>
      </c>
      <c r="J26" s="381" t="s">
        <v>449</v>
      </c>
      <c r="K26" s="380">
        <v>4</v>
      </c>
      <c r="L26" s="381">
        <v>0.5714285714285714</v>
      </c>
      <c r="M26" s="380" t="s">
        <v>2</v>
      </c>
    </row>
    <row r="27" spans="1:13" ht="14.4" customHeight="1" x14ac:dyDescent="0.3">
      <c r="A27" s="378">
        <v>89301604</v>
      </c>
      <c r="B27" s="379" t="s">
        <v>1059</v>
      </c>
      <c r="C27" s="380">
        <v>683.32</v>
      </c>
      <c r="D27" s="380">
        <v>3</v>
      </c>
      <c r="E27" s="380">
        <v>683.32</v>
      </c>
      <c r="F27" s="381">
        <v>1</v>
      </c>
      <c r="G27" s="380">
        <v>3</v>
      </c>
      <c r="H27" s="381">
        <v>1</v>
      </c>
      <c r="I27" s="380" t="s">
        <v>449</v>
      </c>
      <c r="J27" s="381">
        <v>0</v>
      </c>
      <c r="K27" s="380" t="s">
        <v>449</v>
      </c>
      <c r="L27" s="381">
        <v>0</v>
      </c>
      <c r="M27" s="380" t="s">
        <v>2</v>
      </c>
    </row>
    <row r="28" spans="1:13" ht="14.4" customHeight="1" x14ac:dyDescent="0.3">
      <c r="A28" s="378" t="s">
        <v>1066</v>
      </c>
      <c r="B28" s="379" t="s">
        <v>1067</v>
      </c>
      <c r="C28" s="380">
        <v>371701.56000000011</v>
      </c>
      <c r="D28" s="380">
        <v>1136</v>
      </c>
      <c r="E28" s="380">
        <v>95440.229999999952</v>
      </c>
      <c r="F28" s="381">
        <v>0.2567657504585128</v>
      </c>
      <c r="G28" s="380">
        <v>253</v>
      </c>
      <c r="H28" s="381">
        <v>0.22271126760563381</v>
      </c>
      <c r="I28" s="380">
        <v>276261.33000000013</v>
      </c>
      <c r="J28" s="381">
        <v>0.74323424954148709</v>
      </c>
      <c r="K28" s="380">
        <v>883</v>
      </c>
      <c r="L28" s="381">
        <v>0.77728873239436624</v>
      </c>
      <c r="M28" s="380" t="s">
        <v>458</v>
      </c>
    </row>
    <row r="29" spans="1:13" ht="14.4" customHeight="1" x14ac:dyDescent="0.3">
      <c r="A29" s="378" t="s">
        <v>449</v>
      </c>
      <c r="B29" s="379" t="s">
        <v>449</v>
      </c>
      <c r="C29" s="380" t="s">
        <v>449</v>
      </c>
      <c r="D29" s="380" t="s">
        <v>449</v>
      </c>
      <c r="E29" s="380" t="s">
        <v>449</v>
      </c>
      <c r="F29" s="381" t="s">
        <v>449</v>
      </c>
      <c r="G29" s="380" t="s">
        <v>449</v>
      </c>
      <c r="H29" s="381" t="s">
        <v>449</v>
      </c>
      <c r="I29" s="380" t="s">
        <v>449</v>
      </c>
      <c r="J29" s="381" t="s">
        <v>449</v>
      </c>
      <c r="K29" s="380" t="s">
        <v>449</v>
      </c>
      <c r="L29" s="381" t="s">
        <v>449</v>
      </c>
      <c r="M29" s="380" t="s">
        <v>459</v>
      </c>
    </row>
    <row r="30" spans="1:13" ht="14.4" customHeight="1" x14ac:dyDescent="0.3">
      <c r="A30" s="378">
        <v>89301605</v>
      </c>
      <c r="B30" s="379" t="s">
        <v>1057</v>
      </c>
      <c r="C30" s="380">
        <v>246502.94</v>
      </c>
      <c r="D30" s="380">
        <v>1132</v>
      </c>
      <c r="E30" s="380">
        <v>91962.770000000019</v>
      </c>
      <c r="F30" s="381">
        <v>0.3730696680534521</v>
      </c>
      <c r="G30" s="380">
        <v>375</v>
      </c>
      <c r="H30" s="381">
        <v>0.33127208480565373</v>
      </c>
      <c r="I30" s="380">
        <v>154540.16999999998</v>
      </c>
      <c r="J30" s="381">
        <v>0.6269303319465479</v>
      </c>
      <c r="K30" s="380">
        <v>757</v>
      </c>
      <c r="L30" s="381">
        <v>0.66872791519434627</v>
      </c>
      <c r="M30" s="380" t="s">
        <v>2</v>
      </c>
    </row>
    <row r="31" spans="1:13" ht="14.4" customHeight="1" x14ac:dyDescent="0.3">
      <c r="A31" s="378">
        <v>89301605</v>
      </c>
      <c r="B31" s="379" t="s">
        <v>1058</v>
      </c>
      <c r="C31" s="380">
        <v>0</v>
      </c>
      <c r="D31" s="380">
        <v>4</v>
      </c>
      <c r="E31" s="380">
        <v>0</v>
      </c>
      <c r="F31" s="381" t="s">
        <v>449</v>
      </c>
      <c r="G31" s="380">
        <v>3</v>
      </c>
      <c r="H31" s="381">
        <v>0.75</v>
      </c>
      <c r="I31" s="380">
        <v>0</v>
      </c>
      <c r="J31" s="381" t="s">
        <v>449</v>
      </c>
      <c r="K31" s="380">
        <v>1</v>
      </c>
      <c r="L31" s="381">
        <v>0.25</v>
      </c>
      <c r="M31" s="380" t="s">
        <v>2</v>
      </c>
    </row>
    <row r="32" spans="1:13" ht="14.4" customHeight="1" x14ac:dyDescent="0.3">
      <c r="A32" s="378">
        <v>89301605</v>
      </c>
      <c r="B32" s="379" t="s">
        <v>1059</v>
      </c>
      <c r="C32" s="380">
        <v>1773.96</v>
      </c>
      <c r="D32" s="380">
        <v>3</v>
      </c>
      <c r="E32" s="380">
        <v>1640.92</v>
      </c>
      <c r="F32" s="381">
        <v>0.92500394597397917</v>
      </c>
      <c r="G32" s="380">
        <v>2</v>
      </c>
      <c r="H32" s="381">
        <v>0.66666666666666663</v>
      </c>
      <c r="I32" s="380">
        <v>133.04</v>
      </c>
      <c r="J32" s="381">
        <v>7.4996054026020872E-2</v>
      </c>
      <c r="K32" s="380">
        <v>1</v>
      </c>
      <c r="L32" s="381">
        <v>0.33333333333333331</v>
      </c>
      <c r="M32" s="380" t="s">
        <v>2</v>
      </c>
    </row>
    <row r="33" spans="1:13" ht="14.4" customHeight="1" x14ac:dyDescent="0.3">
      <c r="A33" s="378" t="s">
        <v>1068</v>
      </c>
      <c r="B33" s="379" t="s">
        <v>1069</v>
      </c>
      <c r="C33" s="380">
        <v>248276.9</v>
      </c>
      <c r="D33" s="380">
        <v>1139</v>
      </c>
      <c r="E33" s="380">
        <v>93603.690000000017</v>
      </c>
      <c r="F33" s="381">
        <v>0.37701328637501119</v>
      </c>
      <c r="G33" s="380">
        <v>380</v>
      </c>
      <c r="H33" s="381">
        <v>0.33362598770851626</v>
      </c>
      <c r="I33" s="380">
        <v>154673.21</v>
      </c>
      <c r="J33" s="381">
        <v>0.62298671362498881</v>
      </c>
      <c r="K33" s="380">
        <v>759</v>
      </c>
      <c r="L33" s="381">
        <v>0.66637401229148374</v>
      </c>
      <c r="M33" s="380" t="s">
        <v>458</v>
      </c>
    </row>
    <row r="34" spans="1:13" ht="14.4" customHeight="1" x14ac:dyDescent="0.3">
      <c r="A34" s="378" t="s">
        <v>449</v>
      </c>
      <c r="B34" s="379" t="s">
        <v>449</v>
      </c>
      <c r="C34" s="380" t="s">
        <v>449</v>
      </c>
      <c r="D34" s="380" t="s">
        <v>449</v>
      </c>
      <c r="E34" s="380" t="s">
        <v>449</v>
      </c>
      <c r="F34" s="381" t="s">
        <v>449</v>
      </c>
      <c r="G34" s="380" t="s">
        <v>449</v>
      </c>
      <c r="H34" s="381" t="s">
        <v>449</v>
      </c>
      <c r="I34" s="380" t="s">
        <v>449</v>
      </c>
      <c r="J34" s="381" t="s">
        <v>449</v>
      </c>
      <c r="K34" s="380" t="s">
        <v>449</v>
      </c>
      <c r="L34" s="381" t="s">
        <v>449</v>
      </c>
      <c r="M34" s="380" t="s">
        <v>459</v>
      </c>
    </row>
    <row r="35" spans="1:13" ht="14.4" customHeight="1" x14ac:dyDescent="0.3">
      <c r="A35" s="378">
        <v>89301606</v>
      </c>
      <c r="B35" s="379" t="s">
        <v>1057</v>
      </c>
      <c r="C35" s="380">
        <v>142445.11000000004</v>
      </c>
      <c r="D35" s="380">
        <v>830</v>
      </c>
      <c r="E35" s="380">
        <v>35387.410000000003</v>
      </c>
      <c r="F35" s="381">
        <v>0.24842839462863972</v>
      </c>
      <c r="G35" s="380">
        <v>182</v>
      </c>
      <c r="H35" s="381">
        <v>0.21927710843373494</v>
      </c>
      <c r="I35" s="380">
        <v>107057.70000000003</v>
      </c>
      <c r="J35" s="381">
        <v>0.75157160537136014</v>
      </c>
      <c r="K35" s="380">
        <v>648</v>
      </c>
      <c r="L35" s="381">
        <v>0.78072289156626506</v>
      </c>
      <c r="M35" s="380" t="s">
        <v>2</v>
      </c>
    </row>
    <row r="36" spans="1:13" ht="14.4" customHeight="1" x14ac:dyDescent="0.3">
      <c r="A36" s="378">
        <v>89301606</v>
      </c>
      <c r="B36" s="379" t="s">
        <v>1059</v>
      </c>
      <c r="C36" s="380">
        <v>2296</v>
      </c>
      <c r="D36" s="380">
        <v>9</v>
      </c>
      <c r="E36" s="380">
        <v>1596</v>
      </c>
      <c r="F36" s="381">
        <v>0.69512195121951215</v>
      </c>
      <c r="G36" s="380">
        <v>8</v>
      </c>
      <c r="H36" s="381">
        <v>0.88888888888888884</v>
      </c>
      <c r="I36" s="380">
        <v>700</v>
      </c>
      <c r="J36" s="381">
        <v>0.3048780487804878</v>
      </c>
      <c r="K36" s="380">
        <v>1</v>
      </c>
      <c r="L36" s="381">
        <v>0.1111111111111111</v>
      </c>
      <c r="M36" s="380" t="s">
        <v>2</v>
      </c>
    </row>
    <row r="37" spans="1:13" ht="14.4" customHeight="1" x14ac:dyDescent="0.3">
      <c r="A37" s="378" t="s">
        <v>1070</v>
      </c>
      <c r="B37" s="379" t="s">
        <v>1071</v>
      </c>
      <c r="C37" s="380">
        <v>144741.11000000004</v>
      </c>
      <c r="D37" s="380">
        <v>839</v>
      </c>
      <c r="E37" s="380">
        <v>36983.410000000003</v>
      </c>
      <c r="F37" s="381">
        <v>0.25551420740106245</v>
      </c>
      <c r="G37" s="380">
        <v>190</v>
      </c>
      <c r="H37" s="381">
        <v>0.22646007151370678</v>
      </c>
      <c r="I37" s="380">
        <v>107757.70000000003</v>
      </c>
      <c r="J37" s="381">
        <v>0.74448579259893743</v>
      </c>
      <c r="K37" s="380">
        <v>649</v>
      </c>
      <c r="L37" s="381">
        <v>0.77353992848629316</v>
      </c>
      <c r="M37" s="380" t="s">
        <v>458</v>
      </c>
    </row>
    <row r="38" spans="1:13" ht="14.4" customHeight="1" x14ac:dyDescent="0.3">
      <c r="A38" s="378" t="s">
        <v>449</v>
      </c>
      <c r="B38" s="379" t="s">
        <v>449</v>
      </c>
      <c r="C38" s="380" t="s">
        <v>449</v>
      </c>
      <c r="D38" s="380" t="s">
        <v>449</v>
      </c>
      <c r="E38" s="380" t="s">
        <v>449</v>
      </c>
      <c r="F38" s="381" t="s">
        <v>449</v>
      </c>
      <c r="G38" s="380" t="s">
        <v>449</v>
      </c>
      <c r="H38" s="381" t="s">
        <v>449</v>
      </c>
      <c r="I38" s="380" t="s">
        <v>449</v>
      </c>
      <c r="J38" s="381" t="s">
        <v>449</v>
      </c>
      <c r="K38" s="380" t="s">
        <v>449</v>
      </c>
      <c r="L38" s="381" t="s">
        <v>449</v>
      </c>
      <c r="M38" s="380" t="s">
        <v>459</v>
      </c>
    </row>
    <row r="39" spans="1:13" ht="14.4" customHeight="1" x14ac:dyDescent="0.3">
      <c r="A39" s="378">
        <v>89301607</v>
      </c>
      <c r="B39" s="379" t="s">
        <v>1057</v>
      </c>
      <c r="C39" s="380">
        <v>548967.03999999957</v>
      </c>
      <c r="D39" s="380">
        <v>1036</v>
      </c>
      <c r="E39" s="380">
        <v>141743.65999999992</v>
      </c>
      <c r="F39" s="381">
        <v>0.25820067448858136</v>
      </c>
      <c r="G39" s="380">
        <v>171</v>
      </c>
      <c r="H39" s="381">
        <v>0.16505791505791506</v>
      </c>
      <c r="I39" s="380">
        <v>407223.37999999966</v>
      </c>
      <c r="J39" s="381">
        <v>0.74179932551141858</v>
      </c>
      <c r="K39" s="380">
        <v>865</v>
      </c>
      <c r="L39" s="381">
        <v>0.83494208494208499</v>
      </c>
      <c r="M39" s="380" t="s">
        <v>2</v>
      </c>
    </row>
    <row r="40" spans="1:13" ht="14.4" customHeight="1" x14ac:dyDescent="0.3">
      <c r="A40" s="378">
        <v>89301607</v>
      </c>
      <c r="B40" s="379" t="s">
        <v>1059</v>
      </c>
      <c r="C40" s="380">
        <v>1189059.7800000003</v>
      </c>
      <c r="D40" s="380">
        <v>3013</v>
      </c>
      <c r="E40" s="380">
        <v>1103487.8400000003</v>
      </c>
      <c r="F40" s="381">
        <v>0.92803394628317182</v>
      </c>
      <c r="G40" s="380">
        <v>2843</v>
      </c>
      <c r="H40" s="381">
        <v>0.94357782940590773</v>
      </c>
      <c r="I40" s="380">
        <v>85571.94</v>
      </c>
      <c r="J40" s="381">
        <v>7.1966053716828252E-2</v>
      </c>
      <c r="K40" s="380">
        <v>170</v>
      </c>
      <c r="L40" s="381">
        <v>5.6422170594092269E-2</v>
      </c>
      <c r="M40" s="380" t="s">
        <v>2</v>
      </c>
    </row>
    <row r="41" spans="1:13" ht="14.4" customHeight="1" x14ac:dyDescent="0.3">
      <c r="A41" s="378" t="s">
        <v>1072</v>
      </c>
      <c r="B41" s="379" t="s">
        <v>1073</v>
      </c>
      <c r="C41" s="380">
        <v>1738026.8199999998</v>
      </c>
      <c r="D41" s="380">
        <v>4049</v>
      </c>
      <c r="E41" s="380">
        <v>1245231.5000000002</v>
      </c>
      <c r="F41" s="381">
        <v>0.71646276436631762</v>
      </c>
      <c r="G41" s="380">
        <v>3014</v>
      </c>
      <c r="H41" s="381">
        <v>0.74438132872314156</v>
      </c>
      <c r="I41" s="380">
        <v>492795.31999999966</v>
      </c>
      <c r="J41" s="381">
        <v>0.28353723563368238</v>
      </c>
      <c r="K41" s="380">
        <v>1035</v>
      </c>
      <c r="L41" s="381">
        <v>0.2556186712768585</v>
      </c>
      <c r="M41" s="380" t="s">
        <v>458</v>
      </c>
    </row>
    <row r="42" spans="1:13" ht="14.4" customHeight="1" x14ac:dyDescent="0.3">
      <c r="A42" s="378" t="s">
        <v>449</v>
      </c>
      <c r="B42" s="379" t="s">
        <v>449</v>
      </c>
      <c r="C42" s="380" t="s">
        <v>449</v>
      </c>
      <c r="D42" s="380" t="s">
        <v>449</v>
      </c>
      <c r="E42" s="380" t="s">
        <v>449</v>
      </c>
      <c r="F42" s="381" t="s">
        <v>449</v>
      </c>
      <c r="G42" s="380" t="s">
        <v>449</v>
      </c>
      <c r="H42" s="381" t="s">
        <v>449</v>
      </c>
      <c r="I42" s="380" t="s">
        <v>449</v>
      </c>
      <c r="J42" s="381" t="s">
        <v>449</v>
      </c>
      <c r="K42" s="380" t="s">
        <v>449</v>
      </c>
      <c r="L42" s="381" t="s">
        <v>449</v>
      </c>
      <c r="M42" s="380" t="s">
        <v>459</v>
      </c>
    </row>
    <row r="43" spans="1:13" ht="14.4" customHeight="1" x14ac:dyDescent="0.3">
      <c r="A43" s="378">
        <v>89871607</v>
      </c>
      <c r="B43" s="379" t="s">
        <v>1057</v>
      </c>
      <c r="C43" s="380">
        <v>580271.63999999955</v>
      </c>
      <c r="D43" s="380">
        <v>4002</v>
      </c>
      <c r="E43" s="380">
        <v>65931.060000000027</v>
      </c>
      <c r="F43" s="381">
        <v>0.11362102755874831</v>
      </c>
      <c r="G43" s="380">
        <v>452</v>
      </c>
      <c r="H43" s="381">
        <v>0.11294352823588207</v>
      </c>
      <c r="I43" s="380">
        <v>514340.57999999949</v>
      </c>
      <c r="J43" s="381">
        <v>0.88637897244125163</v>
      </c>
      <c r="K43" s="380">
        <v>3550</v>
      </c>
      <c r="L43" s="381">
        <v>0.88705647176411795</v>
      </c>
      <c r="M43" s="380" t="s">
        <v>2</v>
      </c>
    </row>
    <row r="44" spans="1:13" ht="14.4" customHeight="1" x14ac:dyDescent="0.3">
      <c r="A44" s="378">
        <v>89871607</v>
      </c>
      <c r="B44" s="379" t="s">
        <v>1058</v>
      </c>
      <c r="C44" s="380">
        <v>0</v>
      </c>
      <c r="D44" s="380">
        <v>5</v>
      </c>
      <c r="E44" s="380">
        <v>0</v>
      </c>
      <c r="F44" s="381" t="s">
        <v>449</v>
      </c>
      <c r="G44" s="380">
        <v>2</v>
      </c>
      <c r="H44" s="381">
        <v>0.4</v>
      </c>
      <c r="I44" s="380">
        <v>0</v>
      </c>
      <c r="J44" s="381" t="s">
        <v>449</v>
      </c>
      <c r="K44" s="380">
        <v>3</v>
      </c>
      <c r="L44" s="381">
        <v>0.6</v>
      </c>
      <c r="M44" s="380" t="s">
        <v>2</v>
      </c>
    </row>
    <row r="45" spans="1:13" ht="14.4" customHeight="1" x14ac:dyDescent="0.3">
      <c r="A45" s="378">
        <v>89871607</v>
      </c>
      <c r="B45" s="379" t="s">
        <v>1059</v>
      </c>
      <c r="C45" s="380">
        <v>1427.49</v>
      </c>
      <c r="D45" s="380">
        <v>8</v>
      </c>
      <c r="E45" s="380">
        <v>1427.49</v>
      </c>
      <c r="F45" s="381">
        <v>1</v>
      </c>
      <c r="G45" s="380">
        <v>8</v>
      </c>
      <c r="H45" s="381">
        <v>1</v>
      </c>
      <c r="I45" s="380" t="s">
        <v>449</v>
      </c>
      <c r="J45" s="381">
        <v>0</v>
      </c>
      <c r="K45" s="380" t="s">
        <v>449</v>
      </c>
      <c r="L45" s="381">
        <v>0</v>
      </c>
      <c r="M45" s="380" t="s">
        <v>2</v>
      </c>
    </row>
    <row r="46" spans="1:13" ht="14.4" customHeight="1" x14ac:dyDescent="0.3">
      <c r="A46" s="378" t="s">
        <v>1074</v>
      </c>
      <c r="B46" s="379" t="s">
        <v>1075</v>
      </c>
      <c r="C46" s="380">
        <v>581699.12999999954</v>
      </c>
      <c r="D46" s="380">
        <v>4015</v>
      </c>
      <c r="E46" s="380">
        <v>67358.550000000032</v>
      </c>
      <c r="F46" s="381">
        <v>0.11579620206755352</v>
      </c>
      <c r="G46" s="380">
        <v>462</v>
      </c>
      <c r="H46" s="381">
        <v>0.11506849315068493</v>
      </c>
      <c r="I46" s="380">
        <v>514340.57999999949</v>
      </c>
      <c r="J46" s="381">
        <v>0.88420379793244641</v>
      </c>
      <c r="K46" s="380">
        <v>3553</v>
      </c>
      <c r="L46" s="381">
        <v>0.8849315068493151</v>
      </c>
      <c r="M46" s="380" t="s">
        <v>458</v>
      </c>
    </row>
    <row r="47" spans="1:13" ht="14.4" customHeight="1" x14ac:dyDescent="0.3">
      <c r="A47" s="378" t="s">
        <v>449</v>
      </c>
      <c r="B47" s="379" t="s">
        <v>449</v>
      </c>
      <c r="C47" s="380" t="s">
        <v>449</v>
      </c>
      <c r="D47" s="380" t="s">
        <v>449</v>
      </c>
      <c r="E47" s="380" t="s">
        <v>449</v>
      </c>
      <c r="F47" s="381" t="s">
        <v>449</v>
      </c>
      <c r="G47" s="380" t="s">
        <v>449</v>
      </c>
      <c r="H47" s="381" t="s">
        <v>449</v>
      </c>
      <c r="I47" s="380" t="s">
        <v>449</v>
      </c>
      <c r="J47" s="381" t="s">
        <v>449</v>
      </c>
      <c r="K47" s="380" t="s">
        <v>449</v>
      </c>
      <c r="L47" s="381" t="s">
        <v>449</v>
      </c>
      <c r="M47" s="380" t="s">
        <v>459</v>
      </c>
    </row>
    <row r="48" spans="1:13" ht="14.4" customHeight="1" x14ac:dyDescent="0.3">
      <c r="A48" s="378" t="s">
        <v>448</v>
      </c>
      <c r="B48" s="379" t="s">
        <v>1076</v>
      </c>
      <c r="C48" s="380">
        <v>3297664.28</v>
      </c>
      <c r="D48" s="380">
        <v>12278</v>
      </c>
      <c r="E48" s="380">
        <v>1589540.8700000003</v>
      </c>
      <c r="F48" s="381">
        <v>0.48202022250730764</v>
      </c>
      <c r="G48" s="380">
        <v>4556</v>
      </c>
      <c r="H48" s="381">
        <v>0.37107020687408371</v>
      </c>
      <c r="I48" s="380">
        <v>1708123.4099999992</v>
      </c>
      <c r="J48" s="381">
        <v>0.51797977749269231</v>
      </c>
      <c r="K48" s="380">
        <v>7722</v>
      </c>
      <c r="L48" s="381">
        <v>0.62892979312591624</v>
      </c>
      <c r="M48" s="380" t="s">
        <v>455</v>
      </c>
    </row>
  </sheetData>
  <autoFilter ref="A4:M4"/>
  <mergeCells count="4">
    <mergeCell ref="E3:H3"/>
    <mergeCell ref="C3:D3"/>
    <mergeCell ref="I3:L3"/>
    <mergeCell ref="A1:L1"/>
  </mergeCells>
  <conditionalFormatting sqref="F4 F10 F49:F1048576">
    <cfRule type="cellIs" dxfId="35" priority="15" stopIfTrue="1" operator="lessThan">
      <formula>0.6</formula>
    </cfRule>
  </conditionalFormatting>
  <conditionalFormatting sqref="B5:B9">
    <cfRule type="expression" dxfId="34" priority="12">
      <formula>AND(LEFT(M5,6)&lt;&gt;"mezera",M5&lt;&gt;"")</formula>
    </cfRule>
  </conditionalFormatting>
  <conditionalFormatting sqref="A5:A9">
    <cfRule type="expression" dxfId="33" priority="9">
      <formula>AND(M5&lt;&gt;"",M5&lt;&gt;"mezeraKL")</formula>
    </cfRule>
  </conditionalFormatting>
  <conditionalFormatting sqref="B5:L9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9">
    <cfRule type="cellIs" dxfId="30" priority="8" operator="lessThan">
      <formula>0.6</formula>
    </cfRule>
  </conditionalFormatting>
  <conditionalFormatting sqref="A5:L9">
    <cfRule type="expression" dxfId="29" priority="7">
      <formula>$M5&lt;&gt;""</formula>
    </cfRule>
  </conditionalFormatting>
  <conditionalFormatting sqref="B11:B48">
    <cfRule type="expression" dxfId="28" priority="6">
      <formula>AND(LEFT(M11,6)&lt;&gt;"mezera",M11&lt;&gt;"")</formula>
    </cfRule>
  </conditionalFormatting>
  <conditionalFormatting sqref="A11:A48">
    <cfRule type="expression" dxfId="27" priority="3">
      <formula>AND(M11&lt;&gt;"",M11&lt;&gt;"mezeraKL")</formula>
    </cfRule>
  </conditionalFormatting>
  <conditionalFormatting sqref="B11:L48">
    <cfRule type="expression" dxfId="26" priority="4">
      <formula>$M11="SumaNS"</formula>
    </cfRule>
    <cfRule type="expression" dxfId="25" priority="5">
      <formula>OR($M11="KL",$M11="SumaKL")</formula>
    </cfRule>
  </conditionalFormatting>
  <conditionalFormatting sqref="F11:F48">
    <cfRule type="cellIs" dxfId="24" priority="2" operator="lessThan">
      <formula>0.6</formula>
    </cfRule>
  </conditionalFormatting>
  <conditionalFormatting sqref="A11:L48">
    <cfRule type="expression" dxfId="23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3" bestFit="1" customWidth="1"/>
    <col min="3" max="3" width="11.109375" style="65" hidden="1" customWidth="1"/>
    <col min="4" max="4" width="7.33203125" style="93" bestFit="1" customWidth="1"/>
    <col min="5" max="5" width="7.33203125" style="65" hidden="1" customWidth="1"/>
    <col min="6" max="6" width="11.109375" style="93" bestFit="1" customWidth="1"/>
    <col min="7" max="7" width="5.33203125" style="86" customWidth="1"/>
    <col min="8" max="8" width="7.33203125" style="93" bestFit="1" customWidth="1"/>
    <col min="9" max="9" width="5.33203125" style="86" customWidth="1"/>
    <col min="10" max="10" width="11.109375" style="93" customWidth="1"/>
    <col min="11" max="11" width="5.33203125" style="86" customWidth="1"/>
    <col min="12" max="12" width="7.33203125" style="93" customWidth="1"/>
    <col min="13" max="13" width="5.33203125" style="86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303" t="s">
        <v>226</v>
      </c>
      <c r="B1" s="313"/>
      <c r="C1" s="313"/>
      <c r="D1" s="313"/>
      <c r="E1" s="313"/>
      <c r="F1" s="313"/>
      <c r="G1" s="313"/>
      <c r="H1" s="313"/>
      <c r="I1" s="313"/>
      <c r="J1" s="270"/>
      <c r="K1" s="270"/>
      <c r="L1" s="270"/>
      <c r="M1" s="270"/>
    </row>
    <row r="2" spans="1:13" ht="14.4" customHeight="1" thickBot="1" x14ac:dyDescent="0.35">
      <c r="A2" s="348" t="s">
        <v>235</v>
      </c>
      <c r="B2" s="92"/>
      <c r="C2" s="91"/>
      <c r="D2" s="92"/>
      <c r="E2" s="91"/>
      <c r="F2" s="92"/>
      <c r="G2" s="193"/>
      <c r="H2" s="92"/>
      <c r="I2" s="193"/>
    </row>
    <row r="3" spans="1:13" ht="14.4" customHeight="1" thickBot="1" x14ac:dyDescent="0.35">
      <c r="A3" s="208"/>
      <c r="B3" s="315" t="s">
        <v>19</v>
      </c>
      <c r="C3" s="317"/>
      <c r="D3" s="314"/>
      <c r="E3" s="207"/>
      <c r="F3" s="314" t="s">
        <v>20</v>
      </c>
      <c r="G3" s="314"/>
      <c r="H3" s="314"/>
      <c r="I3" s="314"/>
      <c r="J3" s="314" t="s">
        <v>225</v>
      </c>
      <c r="K3" s="314"/>
      <c r="L3" s="314"/>
      <c r="M3" s="316"/>
    </row>
    <row r="4" spans="1:13" ht="14.4" customHeight="1" thickBot="1" x14ac:dyDescent="0.35">
      <c r="A4" s="425" t="s">
        <v>208</v>
      </c>
      <c r="B4" s="429" t="s">
        <v>23</v>
      </c>
      <c r="C4" s="430"/>
      <c r="D4" s="429" t="s">
        <v>24</v>
      </c>
      <c r="E4" s="430"/>
      <c r="F4" s="429" t="s">
        <v>23</v>
      </c>
      <c r="G4" s="437" t="s">
        <v>5</v>
      </c>
      <c r="H4" s="429" t="s">
        <v>24</v>
      </c>
      <c r="I4" s="437" t="s">
        <v>5</v>
      </c>
      <c r="J4" s="429" t="s">
        <v>23</v>
      </c>
      <c r="K4" s="437" t="s">
        <v>5</v>
      </c>
      <c r="L4" s="429" t="s">
        <v>24</v>
      </c>
      <c r="M4" s="438" t="s">
        <v>5</v>
      </c>
    </row>
    <row r="5" spans="1:13" ht="14.4" customHeight="1" x14ac:dyDescent="0.3">
      <c r="A5" s="426" t="s">
        <v>1077</v>
      </c>
      <c r="B5" s="431">
        <v>8475.14</v>
      </c>
      <c r="C5" s="388">
        <v>1</v>
      </c>
      <c r="D5" s="434">
        <v>51</v>
      </c>
      <c r="E5" s="442" t="s">
        <v>1077</v>
      </c>
      <c r="F5" s="431"/>
      <c r="G5" s="409">
        <v>0</v>
      </c>
      <c r="H5" s="391"/>
      <c r="I5" s="439">
        <v>0</v>
      </c>
      <c r="J5" s="445">
        <v>8475.14</v>
      </c>
      <c r="K5" s="409">
        <v>1</v>
      </c>
      <c r="L5" s="391">
        <v>51</v>
      </c>
      <c r="M5" s="439">
        <v>1</v>
      </c>
    </row>
    <row r="6" spans="1:13" ht="14.4" customHeight="1" x14ac:dyDescent="0.3">
      <c r="A6" s="427" t="s">
        <v>1078</v>
      </c>
      <c r="B6" s="432">
        <v>52046.770000000004</v>
      </c>
      <c r="C6" s="394">
        <v>1</v>
      </c>
      <c r="D6" s="435">
        <v>216</v>
      </c>
      <c r="E6" s="443" t="s">
        <v>1078</v>
      </c>
      <c r="F6" s="432">
        <v>16039.52</v>
      </c>
      <c r="G6" s="410">
        <v>0.30817512787056717</v>
      </c>
      <c r="H6" s="397">
        <v>52</v>
      </c>
      <c r="I6" s="440">
        <v>0.24074074074074073</v>
      </c>
      <c r="J6" s="446">
        <v>36007.25</v>
      </c>
      <c r="K6" s="410">
        <v>0.69182487212943278</v>
      </c>
      <c r="L6" s="397">
        <v>164</v>
      </c>
      <c r="M6" s="440">
        <v>0.7592592592592593</v>
      </c>
    </row>
    <row r="7" spans="1:13" ht="14.4" customHeight="1" x14ac:dyDescent="0.3">
      <c r="A7" s="427" t="s">
        <v>1079</v>
      </c>
      <c r="B7" s="432">
        <v>5428.3</v>
      </c>
      <c r="C7" s="394">
        <v>1</v>
      </c>
      <c r="D7" s="435">
        <v>31</v>
      </c>
      <c r="E7" s="443" t="s">
        <v>1079</v>
      </c>
      <c r="F7" s="432">
        <v>446.69</v>
      </c>
      <c r="G7" s="410">
        <v>8.2289114455722789E-2</v>
      </c>
      <c r="H7" s="397">
        <v>3</v>
      </c>
      <c r="I7" s="440">
        <v>9.6774193548387094E-2</v>
      </c>
      <c r="J7" s="446">
        <v>4981.6100000000006</v>
      </c>
      <c r="K7" s="410">
        <v>0.91771088554427727</v>
      </c>
      <c r="L7" s="397">
        <v>28</v>
      </c>
      <c r="M7" s="440">
        <v>0.90322580645161288</v>
      </c>
    </row>
    <row r="8" spans="1:13" ht="14.4" customHeight="1" x14ac:dyDescent="0.3">
      <c r="A8" s="427" t="s">
        <v>1080</v>
      </c>
      <c r="B8" s="432">
        <v>333.31</v>
      </c>
      <c r="C8" s="394">
        <v>1</v>
      </c>
      <c r="D8" s="435">
        <v>2</v>
      </c>
      <c r="E8" s="443" t="s">
        <v>1080</v>
      </c>
      <c r="F8" s="432">
        <v>333.31</v>
      </c>
      <c r="G8" s="410">
        <v>1</v>
      </c>
      <c r="H8" s="397">
        <v>1</v>
      </c>
      <c r="I8" s="440">
        <v>0.5</v>
      </c>
      <c r="J8" s="446">
        <v>0</v>
      </c>
      <c r="K8" s="410">
        <v>0</v>
      </c>
      <c r="L8" s="397">
        <v>1</v>
      </c>
      <c r="M8" s="440">
        <v>0.5</v>
      </c>
    </row>
    <row r="9" spans="1:13" ht="14.4" customHeight="1" x14ac:dyDescent="0.3">
      <c r="A9" s="427" t="s">
        <v>1081</v>
      </c>
      <c r="B9" s="432">
        <v>13470.770000000004</v>
      </c>
      <c r="C9" s="394">
        <v>1</v>
      </c>
      <c r="D9" s="435">
        <v>66</v>
      </c>
      <c r="E9" s="443" t="s">
        <v>1081</v>
      </c>
      <c r="F9" s="432">
        <v>3243.6400000000003</v>
      </c>
      <c r="G9" s="410">
        <v>0.24079098670677321</v>
      </c>
      <c r="H9" s="397">
        <v>9</v>
      </c>
      <c r="I9" s="440">
        <v>0.13636363636363635</v>
      </c>
      <c r="J9" s="446">
        <v>10227.130000000005</v>
      </c>
      <c r="K9" s="410">
        <v>0.75920901329322688</v>
      </c>
      <c r="L9" s="397">
        <v>57</v>
      </c>
      <c r="M9" s="440">
        <v>0.86363636363636365</v>
      </c>
    </row>
    <row r="10" spans="1:13" ht="14.4" customHeight="1" x14ac:dyDescent="0.3">
      <c r="A10" s="427" t="s">
        <v>1082</v>
      </c>
      <c r="B10" s="432">
        <v>168808.19000000003</v>
      </c>
      <c r="C10" s="394">
        <v>1</v>
      </c>
      <c r="D10" s="435">
        <v>256</v>
      </c>
      <c r="E10" s="443" t="s">
        <v>1082</v>
      </c>
      <c r="F10" s="432">
        <v>112010.22000000002</v>
      </c>
      <c r="G10" s="410">
        <v>0.66353545997975572</v>
      </c>
      <c r="H10" s="397">
        <v>236</v>
      </c>
      <c r="I10" s="440">
        <v>0.921875</v>
      </c>
      <c r="J10" s="446">
        <v>56797.970000000016</v>
      </c>
      <c r="K10" s="410">
        <v>0.33646454002024428</v>
      </c>
      <c r="L10" s="397">
        <v>20</v>
      </c>
      <c r="M10" s="440">
        <v>7.8125E-2</v>
      </c>
    </row>
    <row r="11" spans="1:13" ht="14.4" customHeight="1" x14ac:dyDescent="0.3">
      <c r="A11" s="427" t="s">
        <v>1083</v>
      </c>
      <c r="B11" s="432">
        <v>37714.380000000005</v>
      </c>
      <c r="C11" s="394">
        <v>1</v>
      </c>
      <c r="D11" s="435">
        <v>122</v>
      </c>
      <c r="E11" s="443" t="s">
        <v>1083</v>
      </c>
      <c r="F11" s="432">
        <v>11454.800000000001</v>
      </c>
      <c r="G11" s="410">
        <v>0.30372499826326194</v>
      </c>
      <c r="H11" s="397">
        <v>27</v>
      </c>
      <c r="I11" s="440">
        <v>0.22131147540983606</v>
      </c>
      <c r="J11" s="446">
        <v>26259.58</v>
      </c>
      <c r="K11" s="410">
        <v>0.69627500173673806</v>
      </c>
      <c r="L11" s="397">
        <v>95</v>
      </c>
      <c r="M11" s="440">
        <v>0.77868852459016391</v>
      </c>
    </row>
    <row r="12" spans="1:13" ht="14.4" customHeight="1" x14ac:dyDescent="0.3">
      <c r="A12" s="427" t="s">
        <v>1084</v>
      </c>
      <c r="B12" s="432">
        <v>150381.31000000003</v>
      </c>
      <c r="C12" s="394">
        <v>1</v>
      </c>
      <c r="D12" s="435">
        <v>460</v>
      </c>
      <c r="E12" s="443" t="s">
        <v>1084</v>
      </c>
      <c r="F12" s="432">
        <v>98886.120000000024</v>
      </c>
      <c r="G12" s="410">
        <v>0.65756921521697087</v>
      </c>
      <c r="H12" s="397">
        <v>308</v>
      </c>
      <c r="I12" s="440">
        <v>0.66956521739130437</v>
      </c>
      <c r="J12" s="446">
        <v>51495.19</v>
      </c>
      <c r="K12" s="410">
        <v>0.34243078478302919</v>
      </c>
      <c r="L12" s="397">
        <v>152</v>
      </c>
      <c r="M12" s="440">
        <v>0.33043478260869563</v>
      </c>
    </row>
    <row r="13" spans="1:13" ht="14.4" customHeight="1" x14ac:dyDescent="0.3">
      <c r="A13" s="427" t="s">
        <v>1085</v>
      </c>
      <c r="B13" s="432">
        <v>41561.269999999997</v>
      </c>
      <c r="C13" s="394">
        <v>1</v>
      </c>
      <c r="D13" s="435">
        <v>78</v>
      </c>
      <c r="E13" s="443" t="s">
        <v>1085</v>
      </c>
      <c r="F13" s="432">
        <v>30309.539999999997</v>
      </c>
      <c r="G13" s="410">
        <v>0.72927367233965656</v>
      </c>
      <c r="H13" s="397">
        <v>59</v>
      </c>
      <c r="I13" s="440">
        <v>0.75641025641025639</v>
      </c>
      <c r="J13" s="446">
        <v>11251.73</v>
      </c>
      <c r="K13" s="410">
        <v>0.27072632766034338</v>
      </c>
      <c r="L13" s="397">
        <v>19</v>
      </c>
      <c r="M13" s="440">
        <v>0.24358974358974358</v>
      </c>
    </row>
    <row r="14" spans="1:13" ht="14.4" customHeight="1" x14ac:dyDescent="0.3">
      <c r="A14" s="427" t="s">
        <v>1086</v>
      </c>
      <c r="B14" s="432">
        <v>48503.490000000005</v>
      </c>
      <c r="C14" s="394">
        <v>1</v>
      </c>
      <c r="D14" s="435">
        <v>360</v>
      </c>
      <c r="E14" s="443" t="s">
        <v>1086</v>
      </c>
      <c r="F14" s="432">
        <v>719.24</v>
      </c>
      <c r="G14" s="410">
        <v>1.4828623672234718E-2</v>
      </c>
      <c r="H14" s="397">
        <v>5</v>
      </c>
      <c r="I14" s="440">
        <v>1.3888888888888888E-2</v>
      </c>
      <c r="J14" s="446">
        <v>47784.250000000007</v>
      </c>
      <c r="K14" s="410">
        <v>0.9851713763277653</v>
      </c>
      <c r="L14" s="397">
        <v>355</v>
      </c>
      <c r="M14" s="440">
        <v>0.98611111111111116</v>
      </c>
    </row>
    <row r="15" spans="1:13" ht="14.4" customHeight="1" x14ac:dyDescent="0.3">
      <c r="A15" s="427" t="s">
        <v>1087</v>
      </c>
      <c r="B15" s="432">
        <v>3247.2799999999997</v>
      </c>
      <c r="C15" s="394">
        <v>1</v>
      </c>
      <c r="D15" s="435">
        <v>18</v>
      </c>
      <c r="E15" s="443" t="s">
        <v>1087</v>
      </c>
      <c r="F15" s="432">
        <v>1976.83</v>
      </c>
      <c r="G15" s="410">
        <v>0.60876487398684442</v>
      </c>
      <c r="H15" s="397">
        <v>9</v>
      </c>
      <c r="I15" s="440">
        <v>0.5</v>
      </c>
      <c r="J15" s="446">
        <v>1270.45</v>
      </c>
      <c r="K15" s="410">
        <v>0.39123512601315569</v>
      </c>
      <c r="L15" s="397">
        <v>9</v>
      </c>
      <c r="M15" s="440">
        <v>0.5</v>
      </c>
    </row>
    <row r="16" spans="1:13" ht="14.4" customHeight="1" x14ac:dyDescent="0.3">
      <c r="A16" s="427" t="s">
        <v>1088</v>
      </c>
      <c r="B16" s="432">
        <v>35.130000000000003</v>
      </c>
      <c r="C16" s="394">
        <v>1</v>
      </c>
      <c r="D16" s="435">
        <v>1</v>
      </c>
      <c r="E16" s="443" t="s">
        <v>1088</v>
      </c>
      <c r="F16" s="432">
        <v>35.130000000000003</v>
      </c>
      <c r="G16" s="410">
        <v>1</v>
      </c>
      <c r="H16" s="397">
        <v>1</v>
      </c>
      <c r="I16" s="440">
        <v>1</v>
      </c>
      <c r="J16" s="446"/>
      <c r="K16" s="410">
        <v>0</v>
      </c>
      <c r="L16" s="397"/>
      <c r="M16" s="440">
        <v>0</v>
      </c>
    </row>
    <row r="17" spans="1:13" ht="14.4" customHeight="1" x14ac:dyDescent="0.3">
      <c r="A17" s="427" t="s">
        <v>1089</v>
      </c>
      <c r="B17" s="432">
        <v>4152.33</v>
      </c>
      <c r="C17" s="394">
        <v>1</v>
      </c>
      <c r="D17" s="435">
        <v>16</v>
      </c>
      <c r="E17" s="443" t="s">
        <v>1089</v>
      </c>
      <c r="F17" s="432">
        <v>581.71</v>
      </c>
      <c r="G17" s="410">
        <v>0.14009243003325844</v>
      </c>
      <c r="H17" s="397">
        <v>4</v>
      </c>
      <c r="I17" s="440">
        <v>0.25</v>
      </c>
      <c r="J17" s="446">
        <v>3570.62</v>
      </c>
      <c r="K17" s="410">
        <v>0.85990756996674156</v>
      </c>
      <c r="L17" s="397">
        <v>12</v>
      </c>
      <c r="M17" s="440">
        <v>0.75</v>
      </c>
    </row>
    <row r="18" spans="1:13" ht="14.4" customHeight="1" x14ac:dyDescent="0.3">
      <c r="A18" s="427" t="s">
        <v>1090</v>
      </c>
      <c r="B18" s="432">
        <v>33678.92</v>
      </c>
      <c r="C18" s="394">
        <v>1</v>
      </c>
      <c r="D18" s="435">
        <v>99</v>
      </c>
      <c r="E18" s="443" t="s">
        <v>1090</v>
      </c>
      <c r="F18" s="432">
        <v>22632.93</v>
      </c>
      <c r="G18" s="410">
        <v>0.67202065861969451</v>
      </c>
      <c r="H18" s="397">
        <v>70</v>
      </c>
      <c r="I18" s="440">
        <v>0.70707070707070707</v>
      </c>
      <c r="J18" s="446">
        <v>11045.989999999998</v>
      </c>
      <c r="K18" s="410">
        <v>0.32797934138030549</v>
      </c>
      <c r="L18" s="397">
        <v>29</v>
      </c>
      <c r="M18" s="440">
        <v>0.29292929292929293</v>
      </c>
    </row>
    <row r="19" spans="1:13" ht="14.4" customHeight="1" x14ac:dyDescent="0.3">
      <c r="A19" s="427" t="s">
        <v>1091</v>
      </c>
      <c r="B19" s="432">
        <v>246.48999999999998</v>
      </c>
      <c r="C19" s="394">
        <v>1</v>
      </c>
      <c r="D19" s="435">
        <v>1</v>
      </c>
      <c r="E19" s="443" t="s">
        <v>1091</v>
      </c>
      <c r="F19" s="432">
        <v>246.48999999999998</v>
      </c>
      <c r="G19" s="410">
        <v>1</v>
      </c>
      <c r="H19" s="397">
        <v>1</v>
      </c>
      <c r="I19" s="440">
        <v>1</v>
      </c>
      <c r="J19" s="446"/>
      <c r="K19" s="410">
        <v>0</v>
      </c>
      <c r="L19" s="397"/>
      <c r="M19" s="440">
        <v>0</v>
      </c>
    </row>
    <row r="20" spans="1:13" ht="14.4" customHeight="1" x14ac:dyDescent="0.3">
      <c r="A20" s="427" t="s">
        <v>1092</v>
      </c>
      <c r="B20" s="432">
        <v>8523.119999999999</v>
      </c>
      <c r="C20" s="394">
        <v>1</v>
      </c>
      <c r="D20" s="435">
        <v>41</v>
      </c>
      <c r="E20" s="443" t="s">
        <v>1092</v>
      </c>
      <c r="F20" s="432">
        <v>3413.02</v>
      </c>
      <c r="G20" s="410">
        <v>0.40044256094012526</v>
      </c>
      <c r="H20" s="397">
        <v>4</v>
      </c>
      <c r="I20" s="440">
        <v>9.7560975609756101E-2</v>
      </c>
      <c r="J20" s="446">
        <v>5110.0999999999995</v>
      </c>
      <c r="K20" s="410">
        <v>0.5995574390598748</v>
      </c>
      <c r="L20" s="397">
        <v>37</v>
      </c>
      <c r="M20" s="440">
        <v>0.90243902439024393</v>
      </c>
    </row>
    <row r="21" spans="1:13" ht="14.4" customHeight="1" x14ac:dyDescent="0.3">
      <c r="A21" s="427" t="s">
        <v>1093</v>
      </c>
      <c r="B21" s="432">
        <v>1215.42</v>
      </c>
      <c r="C21" s="394">
        <v>1</v>
      </c>
      <c r="D21" s="435">
        <v>7</v>
      </c>
      <c r="E21" s="443" t="s">
        <v>1093</v>
      </c>
      <c r="F21" s="432"/>
      <c r="G21" s="410">
        <v>0</v>
      </c>
      <c r="H21" s="397"/>
      <c r="I21" s="440">
        <v>0</v>
      </c>
      <c r="J21" s="446">
        <v>1215.42</v>
      </c>
      <c r="K21" s="410">
        <v>1</v>
      </c>
      <c r="L21" s="397">
        <v>7</v>
      </c>
      <c r="M21" s="440">
        <v>1</v>
      </c>
    </row>
    <row r="22" spans="1:13" ht="14.4" customHeight="1" x14ac:dyDescent="0.3">
      <c r="A22" s="427" t="s">
        <v>1094</v>
      </c>
      <c r="B22" s="432">
        <v>5796.4500000000007</v>
      </c>
      <c r="C22" s="394">
        <v>1</v>
      </c>
      <c r="D22" s="435">
        <v>37</v>
      </c>
      <c r="E22" s="443" t="s">
        <v>1094</v>
      </c>
      <c r="F22" s="432"/>
      <c r="G22" s="410">
        <v>0</v>
      </c>
      <c r="H22" s="397"/>
      <c r="I22" s="440">
        <v>0</v>
      </c>
      <c r="J22" s="446">
        <v>5796.4500000000007</v>
      </c>
      <c r="K22" s="410">
        <v>1</v>
      </c>
      <c r="L22" s="397">
        <v>37</v>
      </c>
      <c r="M22" s="440">
        <v>1</v>
      </c>
    </row>
    <row r="23" spans="1:13" ht="14.4" customHeight="1" x14ac:dyDescent="0.3">
      <c r="A23" s="427" t="s">
        <v>1095</v>
      </c>
      <c r="B23" s="432">
        <v>2034.4499999999998</v>
      </c>
      <c r="C23" s="394">
        <v>1</v>
      </c>
      <c r="D23" s="435">
        <v>23</v>
      </c>
      <c r="E23" s="443" t="s">
        <v>1095</v>
      </c>
      <c r="F23" s="432">
        <v>954.38</v>
      </c>
      <c r="G23" s="410">
        <v>0.46910958735776259</v>
      </c>
      <c r="H23" s="397">
        <v>10</v>
      </c>
      <c r="I23" s="440">
        <v>0.43478260869565216</v>
      </c>
      <c r="J23" s="446">
        <v>1080.07</v>
      </c>
      <c r="K23" s="410">
        <v>0.53089041264223746</v>
      </c>
      <c r="L23" s="397">
        <v>13</v>
      </c>
      <c r="M23" s="440">
        <v>0.56521739130434778</v>
      </c>
    </row>
    <row r="24" spans="1:13" ht="14.4" customHeight="1" x14ac:dyDescent="0.3">
      <c r="A24" s="427" t="s">
        <v>1096</v>
      </c>
      <c r="B24" s="432">
        <v>413.22</v>
      </c>
      <c r="C24" s="394">
        <v>1</v>
      </c>
      <c r="D24" s="435">
        <v>1</v>
      </c>
      <c r="E24" s="443" t="s">
        <v>1096</v>
      </c>
      <c r="F24" s="432">
        <v>413.22</v>
      </c>
      <c r="G24" s="410">
        <v>1</v>
      </c>
      <c r="H24" s="397">
        <v>1</v>
      </c>
      <c r="I24" s="440">
        <v>1</v>
      </c>
      <c r="J24" s="446"/>
      <c r="K24" s="410">
        <v>0</v>
      </c>
      <c r="L24" s="397"/>
      <c r="M24" s="440">
        <v>0</v>
      </c>
    </row>
    <row r="25" spans="1:13" ht="14.4" customHeight="1" x14ac:dyDescent="0.3">
      <c r="A25" s="427" t="s">
        <v>1097</v>
      </c>
      <c r="B25" s="432">
        <v>541.44000000000005</v>
      </c>
      <c r="C25" s="394">
        <v>1</v>
      </c>
      <c r="D25" s="435">
        <v>8</v>
      </c>
      <c r="E25" s="443" t="s">
        <v>1097</v>
      </c>
      <c r="F25" s="432">
        <v>48.31</v>
      </c>
      <c r="G25" s="410">
        <v>8.9225029550827423E-2</v>
      </c>
      <c r="H25" s="397">
        <v>1</v>
      </c>
      <c r="I25" s="440">
        <v>0.125</v>
      </c>
      <c r="J25" s="446">
        <v>493.13</v>
      </c>
      <c r="K25" s="410">
        <v>0.91077497044917244</v>
      </c>
      <c r="L25" s="397">
        <v>7</v>
      </c>
      <c r="M25" s="440">
        <v>0.875</v>
      </c>
    </row>
    <row r="26" spans="1:13" ht="14.4" customHeight="1" x14ac:dyDescent="0.3">
      <c r="A26" s="427" t="s">
        <v>1098</v>
      </c>
      <c r="B26" s="432">
        <v>37267.31</v>
      </c>
      <c r="C26" s="394">
        <v>1</v>
      </c>
      <c r="D26" s="435">
        <v>92</v>
      </c>
      <c r="E26" s="443" t="s">
        <v>1098</v>
      </c>
      <c r="F26" s="432">
        <v>26126.61</v>
      </c>
      <c r="G26" s="410">
        <v>0.70105972231427494</v>
      </c>
      <c r="H26" s="397">
        <v>74</v>
      </c>
      <c r="I26" s="440">
        <v>0.80434782608695654</v>
      </c>
      <c r="J26" s="446">
        <v>11140.699999999999</v>
      </c>
      <c r="K26" s="410">
        <v>0.29894027768572512</v>
      </c>
      <c r="L26" s="397">
        <v>18</v>
      </c>
      <c r="M26" s="440">
        <v>0.19565217391304349</v>
      </c>
    </row>
    <row r="27" spans="1:13" ht="14.4" customHeight="1" x14ac:dyDescent="0.3">
      <c r="A27" s="427" t="s">
        <v>1099</v>
      </c>
      <c r="B27" s="432">
        <v>110630.67999999996</v>
      </c>
      <c r="C27" s="394">
        <v>1</v>
      </c>
      <c r="D27" s="435">
        <v>403</v>
      </c>
      <c r="E27" s="443" t="s">
        <v>1099</v>
      </c>
      <c r="F27" s="432">
        <v>16870.760000000002</v>
      </c>
      <c r="G27" s="410">
        <v>0.15249621533556521</v>
      </c>
      <c r="H27" s="397">
        <v>62</v>
      </c>
      <c r="I27" s="440">
        <v>0.15384615384615385</v>
      </c>
      <c r="J27" s="446">
        <v>93759.919999999955</v>
      </c>
      <c r="K27" s="410">
        <v>0.84750378466443477</v>
      </c>
      <c r="L27" s="397">
        <v>341</v>
      </c>
      <c r="M27" s="440">
        <v>0.84615384615384615</v>
      </c>
    </row>
    <row r="28" spans="1:13" ht="14.4" customHeight="1" x14ac:dyDescent="0.3">
      <c r="A28" s="427" t="s">
        <v>1100</v>
      </c>
      <c r="B28" s="432">
        <v>49338.350000000006</v>
      </c>
      <c r="C28" s="394">
        <v>1</v>
      </c>
      <c r="D28" s="435">
        <v>251</v>
      </c>
      <c r="E28" s="443" t="s">
        <v>1100</v>
      </c>
      <c r="F28" s="432">
        <v>25196.719999999998</v>
      </c>
      <c r="G28" s="410">
        <v>0.51069239242901299</v>
      </c>
      <c r="H28" s="397">
        <v>118</v>
      </c>
      <c r="I28" s="440">
        <v>0.47011952191235062</v>
      </c>
      <c r="J28" s="446">
        <v>24141.630000000005</v>
      </c>
      <c r="K28" s="410">
        <v>0.4893076075709869</v>
      </c>
      <c r="L28" s="397">
        <v>133</v>
      </c>
      <c r="M28" s="440">
        <v>0.52988047808764938</v>
      </c>
    </row>
    <row r="29" spans="1:13" ht="14.4" customHeight="1" x14ac:dyDescent="0.3">
      <c r="A29" s="427" t="s">
        <v>1101</v>
      </c>
      <c r="B29" s="432">
        <v>28708.33</v>
      </c>
      <c r="C29" s="394">
        <v>1</v>
      </c>
      <c r="D29" s="435">
        <v>106</v>
      </c>
      <c r="E29" s="443" t="s">
        <v>1101</v>
      </c>
      <c r="F29" s="432">
        <v>18321.539999999997</v>
      </c>
      <c r="G29" s="410">
        <v>0.63819595218530634</v>
      </c>
      <c r="H29" s="397">
        <v>57</v>
      </c>
      <c r="I29" s="440">
        <v>0.53773584905660377</v>
      </c>
      <c r="J29" s="446">
        <v>10386.790000000003</v>
      </c>
      <c r="K29" s="410">
        <v>0.36180404781469355</v>
      </c>
      <c r="L29" s="397">
        <v>49</v>
      </c>
      <c r="M29" s="440">
        <v>0.46226415094339623</v>
      </c>
    </row>
    <row r="30" spans="1:13" ht="14.4" customHeight="1" x14ac:dyDescent="0.3">
      <c r="A30" s="427" t="s">
        <v>1102</v>
      </c>
      <c r="B30" s="432">
        <v>9547.83</v>
      </c>
      <c r="C30" s="394">
        <v>1</v>
      </c>
      <c r="D30" s="435">
        <v>29</v>
      </c>
      <c r="E30" s="443" t="s">
        <v>1102</v>
      </c>
      <c r="F30" s="432">
        <v>4648.1499999999996</v>
      </c>
      <c r="G30" s="410">
        <v>0.48682789701953216</v>
      </c>
      <c r="H30" s="397">
        <v>17</v>
      </c>
      <c r="I30" s="440">
        <v>0.58620689655172409</v>
      </c>
      <c r="J30" s="446">
        <v>4899.68</v>
      </c>
      <c r="K30" s="410">
        <v>0.51317210298046789</v>
      </c>
      <c r="L30" s="397">
        <v>12</v>
      </c>
      <c r="M30" s="440">
        <v>0.41379310344827586</v>
      </c>
    </row>
    <row r="31" spans="1:13" ht="14.4" customHeight="1" x14ac:dyDescent="0.3">
      <c r="A31" s="427" t="s">
        <v>1103</v>
      </c>
      <c r="B31" s="432">
        <v>4938.66</v>
      </c>
      <c r="C31" s="394">
        <v>1</v>
      </c>
      <c r="D31" s="435">
        <v>19</v>
      </c>
      <c r="E31" s="443" t="s">
        <v>1103</v>
      </c>
      <c r="F31" s="432">
        <v>1152.29</v>
      </c>
      <c r="G31" s="410">
        <v>0.23332037435255717</v>
      </c>
      <c r="H31" s="397">
        <v>3</v>
      </c>
      <c r="I31" s="440">
        <v>0.15789473684210525</v>
      </c>
      <c r="J31" s="446">
        <v>3786.3700000000003</v>
      </c>
      <c r="K31" s="410">
        <v>0.76667962564744296</v>
      </c>
      <c r="L31" s="397">
        <v>16</v>
      </c>
      <c r="M31" s="440">
        <v>0.84210526315789469</v>
      </c>
    </row>
    <row r="32" spans="1:13" ht="14.4" customHeight="1" x14ac:dyDescent="0.3">
      <c r="A32" s="427" t="s">
        <v>1104</v>
      </c>
      <c r="B32" s="432">
        <v>341.02</v>
      </c>
      <c r="C32" s="394">
        <v>1</v>
      </c>
      <c r="D32" s="435">
        <v>2</v>
      </c>
      <c r="E32" s="443" t="s">
        <v>1104</v>
      </c>
      <c r="F32" s="432"/>
      <c r="G32" s="410">
        <v>0</v>
      </c>
      <c r="H32" s="397"/>
      <c r="I32" s="440">
        <v>0</v>
      </c>
      <c r="J32" s="446">
        <v>341.02</v>
      </c>
      <c r="K32" s="410">
        <v>1</v>
      </c>
      <c r="L32" s="397">
        <v>2</v>
      </c>
      <c r="M32" s="440">
        <v>1</v>
      </c>
    </row>
    <row r="33" spans="1:13" ht="14.4" customHeight="1" x14ac:dyDescent="0.3">
      <c r="A33" s="427" t="s">
        <v>1105</v>
      </c>
      <c r="B33" s="432">
        <v>24479.439999999999</v>
      </c>
      <c r="C33" s="394">
        <v>1</v>
      </c>
      <c r="D33" s="435">
        <v>135</v>
      </c>
      <c r="E33" s="443" t="s">
        <v>1105</v>
      </c>
      <c r="F33" s="432">
        <v>13787.96</v>
      </c>
      <c r="G33" s="410">
        <v>0.56324654485560122</v>
      </c>
      <c r="H33" s="397">
        <v>76</v>
      </c>
      <c r="I33" s="440">
        <v>0.562962962962963</v>
      </c>
      <c r="J33" s="446">
        <v>10691.48</v>
      </c>
      <c r="K33" s="410">
        <v>0.43675345514439873</v>
      </c>
      <c r="L33" s="397">
        <v>59</v>
      </c>
      <c r="M33" s="440">
        <v>0.43703703703703706</v>
      </c>
    </row>
    <row r="34" spans="1:13" ht="14.4" customHeight="1" x14ac:dyDescent="0.3">
      <c r="A34" s="427" t="s">
        <v>1106</v>
      </c>
      <c r="B34" s="432">
        <v>827.1400000000001</v>
      </c>
      <c r="C34" s="394">
        <v>1</v>
      </c>
      <c r="D34" s="435">
        <v>4</v>
      </c>
      <c r="E34" s="443" t="s">
        <v>1106</v>
      </c>
      <c r="F34" s="432">
        <v>587.32000000000005</v>
      </c>
      <c r="G34" s="410">
        <v>0.71006117464999874</v>
      </c>
      <c r="H34" s="397">
        <v>2</v>
      </c>
      <c r="I34" s="440">
        <v>0.5</v>
      </c>
      <c r="J34" s="446">
        <v>239.82</v>
      </c>
      <c r="K34" s="410">
        <v>0.28993882535000115</v>
      </c>
      <c r="L34" s="397">
        <v>2</v>
      </c>
      <c r="M34" s="440">
        <v>0.5</v>
      </c>
    </row>
    <row r="35" spans="1:13" ht="14.4" customHeight="1" x14ac:dyDescent="0.3">
      <c r="A35" s="427" t="s">
        <v>1107</v>
      </c>
      <c r="B35" s="432">
        <v>3847.19</v>
      </c>
      <c r="C35" s="394">
        <v>1</v>
      </c>
      <c r="D35" s="435">
        <v>45</v>
      </c>
      <c r="E35" s="443" t="s">
        <v>1107</v>
      </c>
      <c r="F35" s="432"/>
      <c r="G35" s="410">
        <v>0</v>
      </c>
      <c r="H35" s="397"/>
      <c r="I35" s="440">
        <v>0</v>
      </c>
      <c r="J35" s="446">
        <v>3847.19</v>
      </c>
      <c r="K35" s="410">
        <v>1</v>
      </c>
      <c r="L35" s="397">
        <v>45</v>
      </c>
      <c r="M35" s="440">
        <v>1</v>
      </c>
    </row>
    <row r="36" spans="1:13" ht="14.4" customHeight="1" x14ac:dyDescent="0.3">
      <c r="A36" s="427" t="s">
        <v>1108</v>
      </c>
      <c r="B36" s="432">
        <v>12070.849999999999</v>
      </c>
      <c r="C36" s="394">
        <v>1</v>
      </c>
      <c r="D36" s="435">
        <v>79</v>
      </c>
      <c r="E36" s="443" t="s">
        <v>1108</v>
      </c>
      <c r="F36" s="432">
        <v>802.44</v>
      </c>
      <c r="G36" s="410">
        <v>6.6477505726605837E-2</v>
      </c>
      <c r="H36" s="397">
        <v>7</v>
      </c>
      <c r="I36" s="440">
        <v>8.8607594936708861E-2</v>
      </c>
      <c r="J36" s="446">
        <v>11268.409999999998</v>
      </c>
      <c r="K36" s="410">
        <v>0.93352249427339407</v>
      </c>
      <c r="L36" s="397">
        <v>72</v>
      </c>
      <c r="M36" s="440">
        <v>0.91139240506329111</v>
      </c>
    </row>
    <row r="37" spans="1:13" ht="14.4" customHeight="1" x14ac:dyDescent="0.3">
      <c r="A37" s="427" t="s">
        <v>1109</v>
      </c>
      <c r="B37" s="432">
        <v>35.130000000000003</v>
      </c>
      <c r="C37" s="394">
        <v>1</v>
      </c>
      <c r="D37" s="435">
        <v>1</v>
      </c>
      <c r="E37" s="443" t="s">
        <v>1109</v>
      </c>
      <c r="F37" s="432">
        <v>35.130000000000003</v>
      </c>
      <c r="G37" s="410">
        <v>1</v>
      </c>
      <c r="H37" s="397">
        <v>1</v>
      </c>
      <c r="I37" s="440">
        <v>1</v>
      </c>
      <c r="J37" s="446"/>
      <c r="K37" s="410">
        <v>0</v>
      </c>
      <c r="L37" s="397"/>
      <c r="M37" s="440">
        <v>0</v>
      </c>
    </row>
    <row r="38" spans="1:13" ht="14.4" customHeight="1" x14ac:dyDescent="0.3">
      <c r="A38" s="427" t="s">
        <v>1110</v>
      </c>
      <c r="B38" s="432">
        <v>75525.58</v>
      </c>
      <c r="C38" s="394">
        <v>1</v>
      </c>
      <c r="D38" s="435">
        <v>495</v>
      </c>
      <c r="E38" s="443" t="s">
        <v>1110</v>
      </c>
      <c r="F38" s="432">
        <v>9020.7999999999993</v>
      </c>
      <c r="G38" s="410">
        <v>0.11944032736987917</v>
      </c>
      <c r="H38" s="397">
        <v>55</v>
      </c>
      <c r="I38" s="440">
        <v>0.1111111111111111</v>
      </c>
      <c r="J38" s="446">
        <v>66504.78</v>
      </c>
      <c r="K38" s="410">
        <v>0.8805596726301208</v>
      </c>
      <c r="L38" s="397">
        <v>440</v>
      </c>
      <c r="M38" s="440">
        <v>0.88888888888888884</v>
      </c>
    </row>
    <row r="39" spans="1:13" ht="14.4" customHeight="1" x14ac:dyDescent="0.3">
      <c r="A39" s="427" t="s">
        <v>1111</v>
      </c>
      <c r="B39" s="432">
        <v>8135.09</v>
      </c>
      <c r="C39" s="394">
        <v>1</v>
      </c>
      <c r="D39" s="435">
        <v>23</v>
      </c>
      <c r="E39" s="443" t="s">
        <v>1111</v>
      </c>
      <c r="F39" s="432">
        <v>646.63</v>
      </c>
      <c r="G39" s="410">
        <v>7.9486520739168218E-2</v>
      </c>
      <c r="H39" s="397">
        <v>5</v>
      </c>
      <c r="I39" s="440">
        <v>0.21739130434782608</v>
      </c>
      <c r="J39" s="446">
        <v>7488.46</v>
      </c>
      <c r="K39" s="410">
        <v>0.92051347926083171</v>
      </c>
      <c r="L39" s="397">
        <v>18</v>
      </c>
      <c r="M39" s="440">
        <v>0.78260869565217395</v>
      </c>
    </row>
    <row r="40" spans="1:13" ht="14.4" customHeight="1" x14ac:dyDescent="0.3">
      <c r="A40" s="427" t="s">
        <v>1112</v>
      </c>
      <c r="B40" s="432">
        <v>863.53</v>
      </c>
      <c r="C40" s="394">
        <v>1</v>
      </c>
      <c r="D40" s="435">
        <v>7</v>
      </c>
      <c r="E40" s="443" t="s">
        <v>1112</v>
      </c>
      <c r="F40" s="432">
        <v>56.69</v>
      </c>
      <c r="G40" s="410">
        <v>6.5649137841186755E-2</v>
      </c>
      <c r="H40" s="397">
        <v>2</v>
      </c>
      <c r="I40" s="440">
        <v>0.2857142857142857</v>
      </c>
      <c r="J40" s="446">
        <v>806.83999999999992</v>
      </c>
      <c r="K40" s="410">
        <v>0.93435086215881313</v>
      </c>
      <c r="L40" s="397">
        <v>5</v>
      </c>
      <c r="M40" s="440">
        <v>0.7142857142857143</v>
      </c>
    </row>
    <row r="41" spans="1:13" ht="14.4" customHeight="1" x14ac:dyDescent="0.3">
      <c r="A41" s="427" t="s">
        <v>1113</v>
      </c>
      <c r="B41" s="432">
        <v>427.14</v>
      </c>
      <c r="C41" s="394">
        <v>1</v>
      </c>
      <c r="D41" s="435">
        <v>3</v>
      </c>
      <c r="E41" s="443" t="s">
        <v>1113</v>
      </c>
      <c r="F41" s="432"/>
      <c r="G41" s="410">
        <v>0</v>
      </c>
      <c r="H41" s="397"/>
      <c r="I41" s="440">
        <v>0</v>
      </c>
      <c r="J41" s="446">
        <v>427.14</v>
      </c>
      <c r="K41" s="410">
        <v>1</v>
      </c>
      <c r="L41" s="397">
        <v>3</v>
      </c>
      <c r="M41" s="440">
        <v>1</v>
      </c>
    </row>
    <row r="42" spans="1:13" ht="14.4" customHeight="1" x14ac:dyDescent="0.3">
      <c r="A42" s="427" t="s">
        <v>1114</v>
      </c>
      <c r="B42" s="432">
        <v>18009.400000000005</v>
      </c>
      <c r="C42" s="394">
        <v>1</v>
      </c>
      <c r="D42" s="435">
        <v>99</v>
      </c>
      <c r="E42" s="443" t="s">
        <v>1114</v>
      </c>
      <c r="F42" s="432">
        <v>1322.5700000000002</v>
      </c>
      <c r="G42" s="410">
        <v>7.3437760280742267E-2</v>
      </c>
      <c r="H42" s="397">
        <v>9</v>
      </c>
      <c r="I42" s="440">
        <v>9.0909090909090912E-2</v>
      </c>
      <c r="J42" s="446">
        <v>16686.830000000005</v>
      </c>
      <c r="K42" s="410">
        <v>0.92656223971925777</v>
      </c>
      <c r="L42" s="397">
        <v>90</v>
      </c>
      <c r="M42" s="440">
        <v>0.90909090909090906</v>
      </c>
    </row>
    <row r="43" spans="1:13" ht="14.4" customHeight="1" x14ac:dyDescent="0.3">
      <c r="A43" s="427" t="s">
        <v>1115</v>
      </c>
      <c r="B43" s="432">
        <v>21164.839999999997</v>
      </c>
      <c r="C43" s="394">
        <v>1</v>
      </c>
      <c r="D43" s="435">
        <v>45</v>
      </c>
      <c r="E43" s="443" t="s">
        <v>1115</v>
      </c>
      <c r="F43" s="432">
        <v>18240.379999999997</v>
      </c>
      <c r="G43" s="410">
        <v>0.86182461100580021</v>
      </c>
      <c r="H43" s="397">
        <v>39</v>
      </c>
      <c r="I43" s="440">
        <v>0.8666666666666667</v>
      </c>
      <c r="J43" s="446">
        <v>2924.46</v>
      </c>
      <c r="K43" s="410">
        <v>0.13817538899419984</v>
      </c>
      <c r="L43" s="397">
        <v>6</v>
      </c>
      <c r="M43" s="440">
        <v>0.13333333333333333</v>
      </c>
    </row>
    <row r="44" spans="1:13" ht="14.4" customHeight="1" x14ac:dyDescent="0.3">
      <c r="A44" s="427" t="s">
        <v>1116</v>
      </c>
      <c r="B44" s="432">
        <v>63041.93</v>
      </c>
      <c r="C44" s="394">
        <v>1</v>
      </c>
      <c r="D44" s="435">
        <v>138</v>
      </c>
      <c r="E44" s="443" t="s">
        <v>1116</v>
      </c>
      <c r="F44" s="432">
        <v>50893.65</v>
      </c>
      <c r="G44" s="410">
        <v>0.80729841234238864</v>
      </c>
      <c r="H44" s="397">
        <v>115</v>
      </c>
      <c r="I44" s="440">
        <v>0.83333333333333337</v>
      </c>
      <c r="J44" s="446">
        <v>12148.28</v>
      </c>
      <c r="K44" s="410">
        <v>0.19270158765761139</v>
      </c>
      <c r="L44" s="397">
        <v>23</v>
      </c>
      <c r="M44" s="440">
        <v>0.16666666666666666</v>
      </c>
    </row>
    <row r="45" spans="1:13" ht="14.4" customHeight="1" x14ac:dyDescent="0.3">
      <c r="A45" s="427" t="s">
        <v>1117</v>
      </c>
      <c r="B45" s="432">
        <v>31361.519999999997</v>
      </c>
      <c r="C45" s="394">
        <v>1</v>
      </c>
      <c r="D45" s="435">
        <v>107</v>
      </c>
      <c r="E45" s="443" t="s">
        <v>1117</v>
      </c>
      <c r="F45" s="432">
        <v>17386.849999999999</v>
      </c>
      <c r="G45" s="410">
        <v>0.55440074333131817</v>
      </c>
      <c r="H45" s="397">
        <v>63</v>
      </c>
      <c r="I45" s="440">
        <v>0.58878504672897192</v>
      </c>
      <c r="J45" s="446">
        <v>13974.669999999998</v>
      </c>
      <c r="K45" s="410">
        <v>0.44559925666868189</v>
      </c>
      <c r="L45" s="397">
        <v>44</v>
      </c>
      <c r="M45" s="440">
        <v>0.41121495327102803</v>
      </c>
    </row>
    <row r="46" spans="1:13" ht="14.4" customHeight="1" x14ac:dyDescent="0.3">
      <c r="A46" s="427" t="s">
        <v>1118</v>
      </c>
      <c r="B46" s="432">
        <v>126284.68000000002</v>
      </c>
      <c r="C46" s="394">
        <v>1</v>
      </c>
      <c r="D46" s="435">
        <v>343</v>
      </c>
      <c r="E46" s="443" t="s">
        <v>1118</v>
      </c>
      <c r="F46" s="432">
        <v>90019.420000000013</v>
      </c>
      <c r="G46" s="410">
        <v>0.71282929964268027</v>
      </c>
      <c r="H46" s="397">
        <v>241</v>
      </c>
      <c r="I46" s="440">
        <v>0.70262390670553931</v>
      </c>
      <c r="J46" s="446">
        <v>36265.26</v>
      </c>
      <c r="K46" s="410">
        <v>0.28717070035731962</v>
      </c>
      <c r="L46" s="397">
        <v>102</v>
      </c>
      <c r="M46" s="440">
        <v>0.29737609329446063</v>
      </c>
    </row>
    <row r="47" spans="1:13" ht="14.4" customHeight="1" x14ac:dyDescent="0.3">
      <c r="A47" s="427" t="s">
        <v>1119</v>
      </c>
      <c r="B47" s="432">
        <v>7619.9400000000014</v>
      </c>
      <c r="C47" s="394">
        <v>1</v>
      </c>
      <c r="D47" s="435">
        <v>47</v>
      </c>
      <c r="E47" s="443" t="s">
        <v>1119</v>
      </c>
      <c r="F47" s="432">
        <v>1191.6400000000001</v>
      </c>
      <c r="G47" s="410">
        <v>0.15638443347322944</v>
      </c>
      <c r="H47" s="397">
        <v>3</v>
      </c>
      <c r="I47" s="440">
        <v>6.3829787234042548E-2</v>
      </c>
      <c r="J47" s="446">
        <v>6428.3000000000011</v>
      </c>
      <c r="K47" s="410">
        <v>0.8436155665267705</v>
      </c>
      <c r="L47" s="397">
        <v>44</v>
      </c>
      <c r="M47" s="440">
        <v>0.93617021276595747</v>
      </c>
    </row>
    <row r="48" spans="1:13" ht="14.4" customHeight="1" x14ac:dyDescent="0.3">
      <c r="A48" s="427" t="s">
        <v>1120</v>
      </c>
      <c r="B48" s="432">
        <v>19811.099999999999</v>
      </c>
      <c r="C48" s="394">
        <v>1</v>
      </c>
      <c r="D48" s="435">
        <v>98</v>
      </c>
      <c r="E48" s="443" t="s">
        <v>1120</v>
      </c>
      <c r="F48" s="432">
        <v>9722.4000000000015</v>
      </c>
      <c r="G48" s="410">
        <v>0.49075518270060736</v>
      </c>
      <c r="H48" s="397">
        <v>44</v>
      </c>
      <c r="I48" s="440">
        <v>0.44897959183673469</v>
      </c>
      <c r="J48" s="446">
        <v>10088.699999999999</v>
      </c>
      <c r="K48" s="410">
        <v>0.50924481729939275</v>
      </c>
      <c r="L48" s="397">
        <v>54</v>
      </c>
      <c r="M48" s="440">
        <v>0.55102040816326525</v>
      </c>
    </row>
    <row r="49" spans="1:13" ht="14.4" customHeight="1" x14ac:dyDescent="0.3">
      <c r="A49" s="427" t="s">
        <v>1121</v>
      </c>
      <c r="B49" s="432">
        <v>102116.63000000002</v>
      </c>
      <c r="C49" s="394">
        <v>1</v>
      </c>
      <c r="D49" s="435">
        <v>192</v>
      </c>
      <c r="E49" s="443" t="s">
        <v>1121</v>
      </c>
      <c r="F49" s="432">
        <v>37756.07</v>
      </c>
      <c r="G49" s="410">
        <v>0.36973478266958076</v>
      </c>
      <c r="H49" s="397">
        <v>62</v>
      </c>
      <c r="I49" s="440">
        <v>0.32291666666666669</v>
      </c>
      <c r="J49" s="446">
        <v>64360.560000000019</v>
      </c>
      <c r="K49" s="410">
        <v>0.63026521733041918</v>
      </c>
      <c r="L49" s="397">
        <v>130</v>
      </c>
      <c r="M49" s="440">
        <v>0.67708333333333337</v>
      </c>
    </row>
    <row r="50" spans="1:13" ht="14.4" customHeight="1" x14ac:dyDescent="0.3">
      <c r="A50" s="427" t="s">
        <v>1122</v>
      </c>
      <c r="B50" s="432">
        <v>36361.950000000004</v>
      </c>
      <c r="C50" s="394">
        <v>1</v>
      </c>
      <c r="D50" s="435">
        <v>214</v>
      </c>
      <c r="E50" s="443" t="s">
        <v>1122</v>
      </c>
      <c r="F50" s="432">
        <v>312.78999999999996</v>
      </c>
      <c r="G50" s="410">
        <v>8.6021239234969505E-3</v>
      </c>
      <c r="H50" s="397">
        <v>3</v>
      </c>
      <c r="I50" s="440">
        <v>1.4018691588785047E-2</v>
      </c>
      <c r="J50" s="446">
        <v>36049.160000000003</v>
      </c>
      <c r="K50" s="410">
        <v>0.99139787607650298</v>
      </c>
      <c r="L50" s="397">
        <v>211</v>
      </c>
      <c r="M50" s="440">
        <v>0.98598130841121501</v>
      </c>
    </row>
    <row r="51" spans="1:13" ht="14.4" customHeight="1" x14ac:dyDescent="0.3">
      <c r="A51" s="427" t="s">
        <v>1123</v>
      </c>
      <c r="B51" s="432">
        <v>8708.5</v>
      </c>
      <c r="C51" s="394">
        <v>1</v>
      </c>
      <c r="D51" s="435">
        <v>48</v>
      </c>
      <c r="E51" s="443" t="s">
        <v>1123</v>
      </c>
      <c r="F51" s="432">
        <v>1316.1799999999998</v>
      </c>
      <c r="G51" s="410">
        <v>0.15113739449962679</v>
      </c>
      <c r="H51" s="397">
        <v>5</v>
      </c>
      <c r="I51" s="440">
        <v>0.10416666666666667</v>
      </c>
      <c r="J51" s="446">
        <v>7392.3200000000006</v>
      </c>
      <c r="K51" s="410">
        <v>0.84886260550037329</v>
      </c>
      <c r="L51" s="397">
        <v>43</v>
      </c>
      <c r="M51" s="440">
        <v>0.89583333333333337</v>
      </c>
    </row>
    <row r="52" spans="1:13" ht="14.4" customHeight="1" x14ac:dyDescent="0.3">
      <c r="A52" s="427" t="s">
        <v>1124</v>
      </c>
      <c r="B52" s="432">
        <v>1106.3000000000002</v>
      </c>
      <c r="C52" s="394">
        <v>1</v>
      </c>
      <c r="D52" s="435">
        <v>7</v>
      </c>
      <c r="E52" s="443" t="s">
        <v>1124</v>
      </c>
      <c r="F52" s="432">
        <v>128.9</v>
      </c>
      <c r="G52" s="410">
        <v>0.11651450781885563</v>
      </c>
      <c r="H52" s="397">
        <v>1</v>
      </c>
      <c r="I52" s="440">
        <v>0.14285714285714285</v>
      </c>
      <c r="J52" s="446">
        <v>977.40000000000009</v>
      </c>
      <c r="K52" s="410">
        <v>0.88348549218114425</v>
      </c>
      <c r="L52" s="397">
        <v>6</v>
      </c>
      <c r="M52" s="440">
        <v>0.8571428571428571</v>
      </c>
    </row>
    <row r="53" spans="1:13" ht="14.4" customHeight="1" x14ac:dyDescent="0.3">
      <c r="A53" s="427" t="s">
        <v>1125</v>
      </c>
      <c r="B53" s="432">
        <v>1811.33</v>
      </c>
      <c r="C53" s="394">
        <v>1</v>
      </c>
      <c r="D53" s="435">
        <v>21</v>
      </c>
      <c r="E53" s="443" t="s">
        <v>1125</v>
      </c>
      <c r="F53" s="432">
        <v>641.32999999999993</v>
      </c>
      <c r="G53" s="410">
        <v>0.35406579695582802</v>
      </c>
      <c r="H53" s="397">
        <v>10</v>
      </c>
      <c r="I53" s="440">
        <v>0.47619047619047616</v>
      </c>
      <c r="J53" s="446">
        <v>1170</v>
      </c>
      <c r="K53" s="410">
        <v>0.64593420304417204</v>
      </c>
      <c r="L53" s="397">
        <v>11</v>
      </c>
      <c r="M53" s="440">
        <v>0.52380952380952384</v>
      </c>
    </row>
    <row r="54" spans="1:13" ht="14.4" customHeight="1" x14ac:dyDescent="0.3">
      <c r="A54" s="427" t="s">
        <v>1126</v>
      </c>
      <c r="B54" s="432">
        <v>35319.570000000007</v>
      </c>
      <c r="C54" s="394">
        <v>1</v>
      </c>
      <c r="D54" s="435">
        <v>141</v>
      </c>
      <c r="E54" s="443" t="s">
        <v>1126</v>
      </c>
      <c r="F54" s="432">
        <v>13814.730000000001</v>
      </c>
      <c r="G54" s="410">
        <v>0.39113528279081539</v>
      </c>
      <c r="H54" s="397">
        <v>57</v>
      </c>
      <c r="I54" s="440">
        <v>0.40425531914893614</v>
      </c>
      <c r="J54" s="446">
        <v>21504.840000000004</v>
      </c>
      <c r="K54" s="410">
        <v>0.60886471720918456</v>
      </c>
      <c r="L54" s="397">
        <v>84</v>
      </c>
      <c r="M54" s="440">
        <v>0.5957446808510638</v>
      </c>
    </row>
    <row r="55" spans="1:13" ht="14.4" customHeight="1" x14ac:dyDescent="0.3">
      <c r="A55" s="427" t="s">
        <v>1127</v>
      </c>
      <c r="B55" s="432">
        <v>1239.31</v>
      </c>
      <c r="C55" s="394">
        <v>1</v>
      </c>
      <c r="D55" s="435">
        <v>5</v>
      </c>
      <c r="E55" s="443" t="s">
        <v>1127</v>
      </c>
      <c r="F55" s="432">
        <v>459.31</v>
      </c>
      <c r="G55" s="410">
        <v>0.37061752103993351</v>
      </c>
      <c r="H55" s="397">
        <v>2</v>
      </c>
      <c r="I55" s="440">
        <v>0.4</v>
      </c>
      <c r="J55" s="446">
        <v>780</v>
      </c>
      <c r="K55" s="410">
        <v>0.62938247896006649</v>
      </c>
      <c r="L55" s="397">
        <v>3</v>
      </c>
      <c r="M55" s="440">
        <v>0.6</v>
      </c>
    </row>
    <row r="56" spans="1:13" ht="14.4" customHeight="1" x14ac:dyDescent="0.3">
      <c r="A56" s="427" t="s">
        <v>1128</v>
      </c>
      <c r="B56" s="432">
        <v>15847.889999999996</v>
      </c>
      <c r="C56" s="394">
        <v>1</v>
      </c>
      <c r="D56" s="435">
        <v>81</v>
      </c>
      <c r="E56" s="443" t="s">
        <v>1128</v>
      </c>
      <c r="F56" s="432">
        <v>2988.9300000000003</v>
      </c>
      <c r="G56" s="410">
        <v>0.18860113239049495</v>
      </c>
      <c r="H56" s="397">
        <v>16</v>
      </c>
      <c r="I56" s="440">
        <v>0.19753086419753085</v>
      </c>
      <c r="J56" s="446">
        <v>12858.959999999995</v>
      </c>
      <c r="K56" s="410">
        <v>0.81139886760950508</v>
      </c>
      <c r="L56" s="397">
        <v>65</v>
      </c>
      <c r="M56" s="440">
        <v>0.80246913580246915</v>
      </c>
    </row>
    <row r="57" spans="1:13" ht="14.4" customHeight="1" x14ac:dyDescent="0.3">
      <c r="A57" s="427" t="s">
        <v>1129</v>
      </c>
      <c r="B57" s="432">
        <v>60585.989999999991</v>
      </c>
      <c r="C57" s="394">
        <v>1</v>
      </c>
      <c r="D57" s="435">
        <v>452</v>
      </c>
      <c r="E57" s="443" t="s">
        <v>1129</v>
      </c>
      <c r="F57" s="432">
        <v>9023.5000000000018</v>
      </c>
      <c r="G57" s="410">
        <v>0.14893707274569587</v>
      </c>
      <c r="H57" s="397">
        <v>62</v>
      </c>
      <c r="I57" s="440">
        <v>0.13716814159292035</v>
      </c>
      <c r="J57" s="446">
        <v>51562.489999999991</v>
      </c>
      <c r="K57" s="410">
        <v>0.8510629272543041</v>
      </c>
      <c r="L57" s="397">
        <v>390</v>
      </c>
      <c r="M57" s="440">
        <v>0.86283185840707965</v>
      </c>
    </row>
    <row r="58" spans="1:13" ht="14.4" customHeight="1" x14ac:dyDescent="0.3">
      <c r="A58" s="427" t="s">
        <v>1130</v>
      </c>
      <c r="B58" s="432">
        <v>10158.689999999999</v>
      </c>
      <c r="C58" s="394">
        <v>1</v>
      </c>
      <c r="D58" s="435">
        <v>49</v>
      </c>
      <c r="E58" s="443" t="s">
        <v>1130</v>
      </c>
      <c r="F58" s="432">
        <v>7115.7499999999991</v>
      </c>
      <c r="G58" s="410">
        <v>0.70045940962860365</v>
      </c>
      <c r="H58" s="397">
        <v>26</v>
      </c>
      <c r="I58" s="440">
        <v>0.53061224489795922</v>
      </c>
      <c r="J58" s="446">
        <v>3042.9399999999996</v>
      </c>
      <c r="K58" s="410">
        <v>0.2995405903713963</v>
      </c>
      <c r="L58" s="397">
        <v>23</v>
      </c>
      <c r="M58" s="440">
        <v>0.46938775510204084</v>
      </c>
    </row>
    <row r="59" spans="1:13" ht="14.4" customHeight="1" x14ac:dyDescent="0.3">
      <c r="A59" s="427" t="s">
        <v>1131</v>
      </c>
      <c r="B59" s="432">
        <v>24936.28</v>
      </c>
      <c r="C59" s="394">
        <v>1</v>
      </c>
      <c r="D59" s="435">
        <v>144</v>
      </c>
      <c r="E59" s="443" t="s">
        <v>1131</v>
      </c>
      <c r="F59" s="432">
        <v>3976.56</v>
      </c>
      <c r="G59" s="410">
        <v>0.15946885421562479</v>
      </c>
      <c r="H59" s="397">
        <v>20</v>
      </c>
      <c r="I59" s="440">
        <v>0.1388888888888889</v>
      </c>
      <c r="J59" s="446">
        <v>20959.719999999998</v>
      </c>
      <c r="K59" s="410">
        <v>0.84053114578437516</v>
      </c>
      <c r="L59" s="397">
        <v>124</v>
      </c>
      <c r="M59" s="440">
        <v>0.86111111111111116</v>
      </c>
    </row>
    <row r="60" spans="1:13" ht="14.4" customHeight="1" x14ac:dyDescent="0.3">
      <c r="A60" s="427" t="s">
        <v>1132</v>
      </c>
      <c r="B60" s="432">
        <v>57811.62999999999</v>
      </c>
      <c r="C60" s="394">
        <v>1</v>
      </c>
      <c r="D60" s="435">
        <v>409</v>
      </c>
      <c r="E60" s="443" t="s">
        <v>1132</v>
      </c>
      <c r="F60" s="432">
        <v>18477.940000000002</v>
      </c>
      <c r="G60" s="410">
        <v>0.31962323151933281</v>
      </c>
      <c r="H60" s="397">
        <v>126</v>
      </c>
      <c r="I60" s="440">
        <v>0.30806845965770169</v>
      </c>
      <c r="J60" s="446">
        <v>39333.689999999988</v>
      </c>
      <c r="K60" s="410">
        <v>0.68037676848066719</v>
      </c>
      <c r="L60" s="397">
        <v>283</v>
      </c>
      <c r="M60" s="440">
        <v>0.69193154034229831</v>
      </c>
    </row>
    <row r="61" spans="1:13" ht="14.4" customHeight="1" x14ac:dyDescent="0.3">
      <c r="A61" s="427" t="s">
        <v>1133</v>
      </c>
      <c r="B61" s="432">
        <v>333.31</v>
      </c>
      <c r="C61" s="394">
        <v>1</v>
      </c>
      <c r="D61" s="435">
        <v>1</v>
      </c>
      <c r="E61" s="443" t="s">
        <v>1133</v>
      </c>
      <c r="F61" s="432"/>
      <c r="G61" s="410">
        <v>0</v>
      </c>
      <c r="H61" s="397"/>
      <c r="I61" s="440">
        <v>0</v>
      </c>
      <c r="J61" s="446">
        <v>333.31</v>
      </c>
      <c r="K61" s="410">
        <v>1</v>
      </c>
      <c r="L61" s="397">
        <v>1</v>
      </c>
      <c r="M61" s="440">
        <v>1</v>
      </c>
    </row>
    <row r="62" spans="1:13" ht="14.4" customHeight="1" x14ac:dyDescent="0.3">
      <c r="A62" s="427" t="s">
        <v>1134</v>
      </c>
      <c r="B62" s="432">
        <v>16201.4</v>
      </c>
      <c r="C62" s="394">
        <v>1</v>
      </c>
      <c r="D62" s="435">
        <v>60</v>
      </c>
      <c r="E62" s="443" t="s">
        <v>1134</v>
      </c>
      <c r="F62" s="432">
        <v>1452.56</v>
      </c>
      <c r="G62" s="410">
        <v>8.9656449442640757E-2</v>
      </c>
      <c r="H62" s="397">
        <v>9</v>
      </c>
      <c r="I62" s="440">
        <v>0.15</v>
      </c>
      <c r="J62" s="446">
        <v>14748.84</v>
      </c>
      <c r="K62" s="410">
        <v>0.91034355055735927</v>
      </c>
      <c r="L62" s="397">
        <v>51</v>
      </c>
      <c r="M62" s="440">
        <v>0.85</v>
      </c>
    </row>
    <row r="63" spans="1:13" ht="14.4" customHeight="1" x14ac:dyDescent="0.3">
      <c r="A63" s="427" t="s">
        <v>1135</v>
      </c>
      <c r="B63" s="432">
        <v>135781.38</v>
      </c>
      <c r="C63" s="394">
        <v>1</v>
      </c>
      <c r="D63" s="435">
        <v>312</v>
      </c>
      <c r="E63" s="443" t="s">
        <v>1135</v>
      </c>
      <c r="F63" s="432">
        <v>101721.38</v>
      </c>
      <c r="G63" s="410">
        <v>0.74915559114217278</v>
      </c>
      <c r="H63" s="397">
        <v>214</v>
      </c>
      <c r="I63" s="440">
        <v>0.6858974358974359</v>
      </c>
      <c r="J63" s="446">
        <v>34060</v>
      </c>
      <c r="K63" s="410">
        <v>0.25084440885782716</v>
      </c>
      <c r="L63" s="397">
        <v>98</v>
      </c>
      <c r="M63" s="440">
        <v>0.3141025641025641</v>
      </c>
    </row>
    <row r="64" spans="1:13" ht="14.4" customHeight="1" x14ac:dyDescent="0.3">
      <c r="A64" s="427" t="s">
        <v>1136</v>
      </c>
      <c r="B64" s="432">
        <v>10825.81</v>
      </c>
      <c r="C64" s="394">
        <v>1</v>
      </c>
      <c r="D64" s="435">
        <v>76</v>
      </c>
      <c r="E64" s="443" t="s">
        <v>1136</v>
      </c>
      <c r="F64" s="432">
        <v>6050.28</v>
      </c>
      <c r="G64" s="410">
        <v>0.55887550215642068</v>
      </c>
      <c r="H64" s="397">
        <v>35</v>
      </c>
      <c r="I64" s="440">
        <v>0.46052631578947367</v>
      </c>
      <c r="J64" s="446">
        <v>4775.53</v>
      </c>
      <c r="K64" s="410">
        <v>0.44112449784357938</v>
      </c>
      <c r="L64" s="397">
        <v>41</v>
      </c>
      <c r="M64" s="440">
        <v>0.53947368421052633</v>
      </c>
    </row>
    <row r="65" spans="1:13" ht="14.4" customHeight="1" x14ac:dyDescent="0.3">
      <c r="A65" s="427" t="s">
        <v>1137</v>
      </c>
      <c r="B65" s="432">
        <v>16042.199999999995</v>
      </c>
      <c r="C65" s="394">
        <v>1</v>
      </c>
      <c r="D65" s="435">
        <v>182</v>
      </c>
      <c r="E65" s="443" t="s">
        <v>1137</v>
      </c>
      <c r="F65" s="432">
        <v>496.64</v>
      </c>
      <c r="G65" s="410">
        <v>3.0958347358841065E-2</v>
      </c>
      <c r="H65" s="397">
        <v>5</v>
      </c>
      <c r="I65" s="440">
        <v>2.7472527472527472E-2</v>
      </c>
      <c r="J65" s="446">
        <v>15545.559999999996</v>
      </c>
      <c r="K65" s="410">
        <v>0.96904165264115893</v>
      </c>
      <c r="L65" s="397">
        <v>177</v>
      </c>
      <c r="M65" s="440">
        <v>0.97252747252747251</v>
      </c>
    </row>
    <row r="66" spans="1:13" ht="14.4" customHeight="1" x14ac:dyDescent="0.3">
      <c r="A66" s="427" t="s">
        <v>1138</v>
      </c>
      <c r="B66" s="432">
        <v>210665.09000000003</v>
      </c>
      <c r="C66" s="394">
        <v>1</v>
      </c>
      <c r="D66" s="435">
        <v>491</v>
      </c>
      <c r="E66" s="443" t="s">
        <v>1138</v>
      </c>
      <c r="F66" s="432">
        <v>142970.26</v>
      </c>
      <c r="G66" s="410">
        <v>0.67866137669036664</v>
      </c>
      <c r="H66" s="397">
        <v>340</v>
      </c>
      <c r="I66" s="440">
        <v>0.6924643584521385</v>
      </c>
      <c r="J66" s="446">
        <v>67694.83</v>
      </c>
      <c r="K66" s="410">
        <v>0.32133862330963331</v>
      </c>
      <c r="L66" s="397">
        <v>151</v>
      </c>
      <c r="M66" s="440">
        <v>0.3075356415478615</v>
      </c>
    </row>
    <row r="67" spans="1:13" ht="14.4" customHeight="1" x14ac:dyDescent="0.3">
      <c r="A67" s="427" t="s">
        <v>1139</v>
      </c>
      <c r="B67" s="432">
        <v>7377.89</v>
      </c>
      <c r="C67" s="394">
        <v>1</v>
      </c>
      <c r="D67" s="435">
        <v>28</v>
      </c>
      <c r="E67" s="443" t="s">
        <v>1139</v>
      </c>
      <c r="F67" s="432">
        <v>0</v>
      </c>
      <c r="G67" s="410">
        <v>0</v>
      </c>
      <c r="H67" s="397">
        <v>2</v>
      </c>
      <c r="I67" s="440">
        <v>7.1428571428571425E-2</v>
      </c>
      <c r="J67" s="446">
        <v>7377.89</v>
      </c>
      <c r="K67" s="410">
        <v>1</v>
      </c>
      <c r="L67" s="397">
        <v>26</v>
      </c>
      <c r="M67" s="440">
        <v>0.9285714285714286</v>
      </c>
    </row>
    <row r="68" spans="1:13" ht="14.4" customHeight="1" x14ac:dyDescent="0.3">
      <c r="A68" s="427" t="s">
        <v>1140</v>
      </c>
      <c r="B68" s="432">
        <v>14962.060000000001</v>
      </c>
      <c r="C68" s="394">
        <v>1</v>
      </c>
      <c r="D68" s="435">
        <v>71</v>
      </c>
      <c r="E68" s="443" t="s">
        <v>1140</v>
      </c>
      <c r="F68" s="432">
        <v>5403.3400000000011</v>
      </c>
      <c r="G68" s="410">
        <v>0.36113610024288101</v>
      </c>
      <c r="H68" s="397">
        <v>16</v>
      </c>
      <c r="I68" s="440">
        <v>0.22535211267605634</v>
      </c>
      <c r="J68" s="446">
        <v>9558.7200000000012</v>
      </c>
      <c r="K68" s="410">
        <v>0.63886389975711899</v>
      </c>
      <c r="L68" s="397">
        <v>55</v>
      </c>
      <c r="M68" s="440">
        <v>0.77464788732394363</v>
      </c>
    </row>
    <row r="69" spans="1:13" ht="14.4" customHeight="1" x14ac:dyDescent="0.3">
      <c r="A69" s="427" t="s">
        <v>1141</v>
      </c>
      <c r="B69" s="432">
        <v>5638.9800000000005</v>
      </c>
      <c r="C69" s="394">
        <v>1</v>
      </c>
      <c r="D69" s="435">
        <v>35</v>
      </c>
      <c r="E69" s="443" t="s">
        <v>1141</v>
      </c>
      <c r="F69" s="432">
        <v>634.58000000000004</v>
      </c>
      <c r="G69" s="410">
        <v>0.11253453638778645</v>
      </c>
      <c r="H69" s="397">
        <v>3</v>
      </c>
      <c r="I69" s="440">
        <v>8.5714285714285715E-2</v>
      </c>
      <c r="J69" s="446">
        <v>5004.4000000000005</v>
      </c>
      <c r="K69" s="410">
        <v>0.88746546361221357</v>
      </c>
      <c r="L69" s="397">
        <v>32</v>
      </c>
      <c r="M69" s="440">
        <v>0.91428571428571426</v>
      </c>
    </row>
    <row r="70" spans="1:13" ht="14.4" customHeight="1" x14ac:dyDescent="0.3">
      <c r="A70" s="427" t="s">
        <v>1142</v>
      </c>
      <c r="B70" s="432">
        <v>96549.440000000002</v>
      </c>
      <c r="C70" s="394">
        <v>1</v>
      </c>
      <c r="D70" s="435">
        <v>571</v>
      </c>
      <c r="E70" s="443" t="s">
        <v>1142</v>
      </c>
      <c r="F70" s="432">
        <v>28584.639999999992</v>
      </c>
      <c r="G70" s="410">
        <v>0.2960622039858542</v>
      </c>
      <c r="H70" s="397">
        <v>182</v>
      </c>
      <c r="I70" s="440">
        <v>0.31873905429071803</v>
      </c>
      <c r="J70" s="446">
        <v>67964.800000000017</v>
      </c>
      <c r="K70" s="410">
        <v>0.70393779601414586</v>
      </c>
      <c r="L70" s="397">
        <v>389</v>
      </c>
      <c r="M70" s="440">
        <v>0.68126094570928197</v>
      </c>
    </row>
    <row r="71" spans="1:13" ht="14.4" customHeight="1" x14ac:dyDescent="0.3">
      <c r="A71" s="427" t="s">
        <v>1143</v>
      </c>
      <c r="B71" s="432">
        <v>51205.460000000014</v>
      </c>
      <c r="C71" s="394">
        <v>1</v>
      </c>
      <c r="D71" s="435">
        <v>316</v>
      </c>
      <c r="E71" s="443" t="s">
        <v>1143</v>
      </c>
      <c r="F71" s="432">
        <v>2571.19</v>
      </c>
      <c r="G71" s="410">
        <v>5.0213199920477215E-2</v>
      </c>
      <c r="H71" s="397">
        <v>15</v>
      </c>
      <c r="I71" s="440">
        <v>4.746835443037975E-2</v>
      </c>
      <c r="J71" s="446">
        <v>48634.270000000011</v>
      </c>
      <c r="K71" s="410">
        <v>0.94978680007952276</v>
      </c>
      <c r="L71" s="397">
        <v>301</v>
      </c>
      <c r="M71" s="440">
        <v>0.95253164556962022</v>
      </c>
    </row>
    <row r="72" spans="1:13" ht="14.4" customHeight="1" x14ac:dyDescent="0.3">
      <c r="A72" s="427" t="s">
        <v>1144</v>
      </c>
      <c r="B72" s="432">
        <v>57463.259999999995</v>
      </c>
      <c r="C72" s="394">
        <v>1</v>
      </c>
      <c r="D72" s="435">
        <v>65</v>
      </c>
      <c r="E72" s="443" t="s">
        <v>1144</v>
      </c>
      <c r="F72" s="432">
        <v>35397.43</v>
      </c>
      <c r="G72" s="410">
        <v>0.61600107616588418</v>
      </c>
      <c r="H72" s="397">
        <v>48</v>
      </c>
      <c r="I72" s="440">
        <v>0.7384615384615385</v>
      </c>
      <c r="J72" s="446">
        <v>22065.829999999998</v>
      </c>
      <c r="K72" s="410">
        <v>0.38399892383411593</v>
      </c>
      <c r="L72" s="397">
        <v>17</v>
      </c>
      <c r="M72" s="440">
        <v>0.26153846153846155</v>
      </c>
    </row>
    <row r="73" spans="1:13" ht="14.4" customHeight="1" x14ac:dyDescent="0.3">
      <c r="A73" s="427" t="s">
        <v>1145</v>
      </c>
      <c r="B73" s="432">
        <v>162768.54000000007</v>
      </c>
      <c r="C73" s="394">
        <v>1</v>
      </c>
      <c r="D73" s="435">
        <v>1119</v>
      </c>
      <c r="E73" s="443" t="s">
        <v>1145</v>
      </c>
      <c r="F73" s="432">
        <v>5146.37</v>
      </c>
      <c r="G73" s="410">
        <v>3.1617719247220608E-2</v>
      </c>
      <c r="H73" s="397">
        <v>37</v>
      </c>
      <c r="I73" s="440">
        <v>3.3065236818588022E-2</v>
      </c>
      <c r="J73" s="446">
        <v>157622.17000000007</v>
      </c>
      <c r="K73" s="410">
        <v>0.96838228075277943</v>
      </c>
      <c r="L73" s="397">
        <v>1082</v>
      </c>
      <c r="M73" s="440">
        <v>0.96693476318141203</v>
      </c>
    </row>
    <row r="74" spans="1:13" ht="14.4" customHeight="1" x14ac:dyDescent="0.3">
      <c r="A74" s="427" t="s">
        <v>1146</v>
      </c>
      <c r="B74" s="432">
        <v>5567.18</v>
      </c>
      <c r="C74" s="394">
        <v>1</v>
      </c>
      <c r="D74" s="435">
        <v>42</v>
      </c>
      <c r="E74" s="443" t="s">
        <v>1146</v>
      </c>
      <c r="F74" s="432">
        <v>670.05</v>
      </c>
      <c r="G74" s="410">
        <v>0.12035716466864731</v>
      </c>
      <c r="H74" s="397">
        <v>5</v>
      </c>
      <c r="I74" s="440">
        <v>0.11904761904761904</v>
      </c>
      <c r="J74" s="446">
        <v>4897.13</v>
      </c>
      <c r="K74" s="410">
        <v>0.87964283533135268</v>
      </c>
      <c r="L74" s="397">
        <v>37</v>
      </c>
      <c r="M74" s="440">
        <v>0.88095238095238093</v>
      </c>
    </row>
    <row r="75" spans="1:13" ht="14.4" customHeight="1" x14ac:dyDescent="0.3">
      <c r="A75" s="427" t="s">
        <v>1147</v>
      </c>
      <c r="B75" s="432">
        <v>3963.42</v>
      </c>
      <c r="C75" s="394">
        <v>1</v>
      </c>
      <c r="D75" s="435">
        <v>36</v>
      </c>
      <c r="E75" s="443" t="s">
        <v>1147</v>
      </c>
      <c r="F75" s="432">
        <v>624.41999999999996</v>
      </c>
      <c r="G75" s="410">
        <v>0.15754575593805348</v>
      </c>
      <c r="H75" s="397">
        <v>4</v>
      </c>
      <c r="I75" s="440">
        <v>0.1111111111111111</v>
      </c>
      <c r="J75" s="446">
        <v>3339</v>
      </c>
      <c r="K75" s="410">
        <v>0.84245424406194647</v>
      </c>
      <c r="L75" s="397">
        <v>32</v>
      </c>
      <c r="M75" s="440">
        <v>0.88888888888888884</v>
      </c>
    </row>
    <row r="76" spans="1:13" ht="14.4" customHeight="1" x14ac:dyDescent="0.3">
      <c r="A76" s="427" t="s">
        <v>1148</v>
      </c>
      <c r="B76" s="432">
        <v>127.5</v>
      </c>
      <c r="C76" s="394">
        <v>1</v>
      </c>
      <c r="D76" s="435">
        <v>1</v>
      </c>
      <c r="E76" s="443" t="s">
        <v>1148</v>
      </c>
      <c r="F76" s="432"/>
      <c r="G76" s="410">
        <v>0</v>
      </c>
      <c r="H76" s="397"/>
      <c r="I76" s="440">
        <v>0</v>
      </c>
      <c r="J76" s="446">
        <v>127.5</v>
      </c>
      <c r="K76" s="410">
        <v>1</v>
      </c>
      <c r="L76" s="397">
        <v>1</v>
      </c>
      <c r="M76" s="440">
        <v>1</v>
      </c>
    </row>
    <row r="77" spans="1:13" ht="14.4" customHeight="1" x14ac:dyDescent="0.3">
      <c r="A77" s="427" t="s">
        <v>1149</v>
      </c>
      <c r="B77" s="432">
        <v>412862.6999999999</v>
      </c>
      <c r="C77" s="394">
        <v>1</v>
      </c>
      <c r="D77" s="435">
        <v>973</v>
      </c>
      <c r="E77" s="443" t="s">
        <v>1149</v>
      </c>
      <c r="F77" s="432">
        <v>308061.03999999998</v>
      </c>
      <c r="G77" s="410">
        <v>0.74615856554733584</v>
      </c>
      <c r="H77" s="397">
        <v>759</v>
      </c>
      <c r="I77" s="440">
        <v>0.78006166495375129</v>
      </c>
      <c r="J77" s="446">
        <v>104801.65999999993</v>
      </c>
      <c r="K77" s="410">
        <v>0.25384143445266416</v>
      </c>
      <c r="L77" s="397">
        <v>214</v>
      </c>
      <c r="M77" s="440">
        <v>0.21993833504624871</v>
      </c>
    </row>
    <row r="78" spans="1:13" ht="14.4" customHeight="1" x14ac:dyDescent="0.3">
      <c r="A78" s="427" t="s">
        <v>1150</v>
      </c>
      <c r="B78" s="432">
        <v>36548.609999999993</v>
      </c>
      <c r="C78" s="394">
        <v>1</v>
      </c>
      <c r="D78" s="435">
        <v>118</v>
      </c>
      <c r="E78" s="443" t="s">
        <v>1150</v>
      </c>
      <c r="F78" s="432">
        <v>7300.81</v>
      </c>
      <c r="G78" s="410">
        <v>0.19975616035739804</v>
      </c>
      <c r="H78" s="397">
        <v>20</v>
      </c>
      <c r="I78" s="440">
        <v>0.16949152542372881</v>
      </c>
      <c r="J78" s="446">
        <v>29247.799999999996</v>
      </c>
      <c r="K78" s="410">
        <v>0.80024383964260204</v>
      </c>
      <c r="L78" s="397">
        <v>98</v>
      </c>
      <c r="M78" s="440">
        <v>0.83050847457627119</v>
      </c>
    </row>
    <row r="79" spans="1:13" ht="14.4" customHeight="1" x14ac:dyDescent="0.3">
      <c r="A79" s="427" t="s">
        <v>1151</v>
      </c>
      <c r="B79" s="432">
        <v>1095.17</v>
      </c>
      <c r="C79" s="394">
        <v>1</v>
      </c>
      <c r="D79" s="435">
        <v>3</v>
      </c>
      <c r="E79" s="443" t="s">
        <v>1151</v>
      </c>
      <c r="F79" s="432">
        <v>761.86</v>
      </c>
      <c r="G79" s="410">
        <v>0.69565455591369374</v>
      </c>
      <c r="H79" s="397">
        <v>2</v>
      </c>
      <c r="I79" s="440">
        <v>0.66666666666666663</v>
      </c>
      <c r="J79" s="446">
        <v>333.31</v>
      </c>
      <c r="K79" s="410">
        <v>0.3043454440863062</v>
      </c>
      <c r="L79" s="397">
        <v>1</v>
      </c>
      <c r="M79" s="440">
        <v>0.33333333333333331</v>
      </c>
    </row>
    <row r="80" spans="1:13" ht="14.4" customHeight="1" x14ac:dyDescent="0.3">
      <c r="A80" s="427" t="s">
        <v>1152</v>
      </c>
      <c r="B80" s="432">
        <v>14996.490000000002</v>
      </c>
      <c r="C80" s="394">
        <v>1</v>
      </c>
      <c r="D80" s="435">
        <v>82</v>
      </c>
      <c r="E80" s="443" t="s">
        <v>1152</v>
      </c>
      <c r="F80" s="432">
        <v>1517.5200000000002</v>
      </c>
      <c r="G80" s="410">
        <v>0.10119167885285157</v>
      </c>
      <c r="H80" s="397">
        <v>11</v>
      </c>
      <c r="I80" s="440">
        <v>0.13414634146341464</v>
      </c>
      <c r="J80" s="446">
        <v>13478.970000000001</v>
      </c>
      <c r="K80" s="410">
        <v>0.89880832114714837</v>
      </c>
      <c r="L80" s="397">
        <v>71</v>
      </c>
      <c r="M80" s="440">
        <v>0.86585365853658536</v>
      </c>
    </row>
    <row r="81" spans="1:13" ht="14.4" customHeight="1" x14ac:dyDescent="0.3">
      <c r="A81" s="427" t="s">
        <v>1153</v>
      </c>
      <c r="B81" s="432">
        <v>96.63</v>
      </c>
      <c r="C81" s="394">
        <v>1</v>
      </c>
      <c r="D81" s="435">
        <v>1</v>
      </c>
      <c r="E81" s="443" t="s">
        <v>1153</v>
      </c>
      <c r="F81" s="432"/>
      <c r="G81" s="410">
        <v>0</v>
      </c>
      <c r="H81" s="397"/>
      <c r="I81" s="440">
        <v>0</v>
      </c>
      <c r="J81" s="446">
        <v>96.63</v>
      </c>
      <c r="K81" s="410">
        <v>1</v>
      </c>
      <c r="L81" s="397">
        <v>1</v>
      </c>
      <c r="M81" s="440">
        <v>1</v>
      </c>
    </row>
    <row r="82" spans="1:13" ht="14.4" customHeight="1" x14ac:dyDescent="0.3">
      <c r="A82" s="427" t="s">
        <v>1154</v>
      </c>
      <c r="B82" s="432">
        <v>10798.420000000002</v>
      </c>
      <c r="C82" s="394">
        <v>1</v>
      </c>
      <c r="D82" s="435">
        <v>78</v>
      </c>
      <c r="E82" s="443" t="s">
        <v>1154</v>
      </c>
      <c r="F82" s="432">
        <v>6071.7000000000007</v>
      </c>
      <c r="G82" s="410">
        <v>0.56227670344365188</v>
      </c>
      <c r="H82" s="397">
        <v>39</v>
      </c>
      <c r="I82" s="440">
        <v>0.5</v>
      </c>
      <c r="J82" s="446">
        <v>4726.72</v>
      </c>
      <c r="K82" s="410">
        <v>0.43772329655634801</v>
      </c>
      <c r="L82" s="397">
        <v>39</v>
      </c>
      <c r="M82" s="440">
        <v>0.5</v>
      </c>
    </row>
    <row r="83" spans="1:13" ht="14.4" customHeight="1" x14ac:dyDescent="0.3">
      <c r="A83" s="427" t="s">
        <v>1155</v>
      </c>
      <c r="B83" s="432">
        <v>2155.36</v>
      </c>
      <c r="C83" s="394">
        <v>1</v>
      </c>
      <c r="D83" s="435">
        <v>7</v>
      </c>
      <c r="E83" s="443" t="s">
        <v>1155</v>
      </c>
      <c r="F83" s="432"/>
      <c r="G83" s="410">
        <v>0</v>
      </c>
      <c r="H83" s="397"/>
      <c r="I83" s="440">
        <v>0</v>
      </c>
      <c r="J83" s="446">
        <v>2155.36</v>
      </c>
      <c r="K83" s="410">
        <v>1</v>
      </c>
      <c r="L83" s="397">
        <v>7</v>
      </c>
      <c r="M83" s="440">
        <v>1</v>
      </c>
    </row>
    <row r="84" spans="1:13" ht="14.4" customHeight="1" x14ac:dyDescent="0.3">
      <c r="A84" s="427" t="s">
        <v>1156</v>
      </c>
      <c r="B84" s="432">
        <v>41267.94</v>
      </c>
      <c r="C84" s="394">
        <v>1</v>
      </c>
      <c r="D84" s="435">
        <v>94</v>
      </c>
      <c r="E84" s="443" t="s">
        <v>1156</v>
      </c>
      <c r="F84" s="432">
        <v>28989.210000000003</v>
      </c>
      <c r="G84" s="410">
        <v>0.70246321963247982</v>
      </c>
      <c r="H84" s="397">
        <v>69</v>
      </c>
      <c r="I84" s="440">
        <v>0.73404255319148937</v>
      </c>
      <c r="J84" s="446">
        <v>12278.729999999998</v>
      </c>
      <c r="K84" s="410">
        <v>0.29753678036752007</v>
      </c>
      <c r="L84" s="397">
        <v>25</v>
      </c>
      <c r="M84" s="440">
        <v>0.26595744680851063</v>
      </c>
    </row>
    <row r="85" spans="1:13" ht="14.4" customHeight="1" x14ac:dyDescent="0.3">
      <c r="A85" s="427" t="s">
        <v>1157</v>
      </c>
      <c r="B85" s="432">
        <v>13704.67</v>
      </c>
      <c r="C85" s="394">
        <v>1</v>
      </c>
      <c r="D85" s="435">
        <v>83</v>
      </c>
      <c r="E85" s="443" t="s">
        <v>1157</v>
      </c>
      <c r="F85" s="432">
        <v>3325.3000000000006</v>
      </c>
      <c r="G85" s="410">
        <v>0.24263991763391607</v>
      </c>
      <c r="H85" s="397">
        <v>21</v>
      </c>
      <c r="I85" s="440">
        <v>0.25301204819277107</v>
      </c>
      <c r="J85" s="446">
        <v>10379.369999999999</v>
      </c>
      <c r="K85" s="410">
        <v>0.75736008236608388</v>
      </c>
      <c r="L85" s="397">
        <v>62</v>
      </c>
      <c r="M85" s="440">
        <v>0.74698795180722888</v>
      </c>
    </row>
    <row r="86" spans="1:13" ht="14.4" customHeight="1" x14ac:dyDescent="0.3">
      <c r="A86" s="427" t="s">
        <v>1158</v>
      </c>
      <c r="B86" s="432">
        <v>6669.7000000000007</v>
      </c>
      <c r="C86" s="394">
        <v>1</v>
      </c>
      <c r="D86" s="435">
        <v>38</v>
      </c>
      <c r="E86" s="443" t="s">
        <v>1158</v>
      </c>
      <c r="F86" s="432">
        <v>4051.7800000000007</v>
      </c>
      <c r="G86" s="410">
        <v>0.60749059178073983</v>
      </c>
      <c r="H86" s="397">
        <v>23</v>
      </c>
      <c r="I86" s="440">
        <v>0.60526315789473684</v>
      </c>
      <c r="J86" s="446">
        <v>2617.92</v>
      </c>
      <c r="K86" s="410">
        <v>0.39250940821926023</v>
      </c>
      <c r="L86" s="397">
        <v>15</v>
      </c>
      <c r="M86" s="440">
        <v>0.39473684210526316</v>
      </c>
    </row>
    <row r="87" spans="1:13" ht="14.4" customHeight="1" x14ac:dyDescent="0.3">
      <c r="A87" s="427" t="s">
        <v>1159</v>
      </c>
      <c r="B87" s="432">
        <v>3340.97</v>
      </c>
      <c r="C87" s="394">
        <v>1</v>
      </c>
      <c r="D87" s="435">
        <v>23</v>
      </c>
      <c r="E87" s="443" t="s">
        <v>1159</v>
      </c>
      <c r="F87" s="432">
        <v>1764.78</v>
      </c>
      <c r="G87" s="410">
        <v>0.5282238391844285</v>
      </c>
      <c r="H87" s="397">
        <v>11</v>
      </c>
      <c r="I87" s="440">
        <v>0.47826086956521741</v>
      </c>
      <c r="J87" s="446">
        <v>1576.1899999999998</v>
      </c>
      <c r="K87" s="410">
        <v>0.4717761608155715</v>
      </c>
      <c r="L87" s="397">
        <v>12</v>
      </c>
      <c r="M87" s="440">
        <v>0.52173913043478259</v>
      </c>
    </row>
    <row r="88" spans="1:13" ht="14.4" customHeight="1" x14ac:dyDescent="0.3">
      <c r="A88" s="427" t="s">
        <v>1160</v>
      </c>
      <c r="B88" s="432">
        <v>368.44</v>
      </c>
      <c r="C88" s="394">
        <v>1</v>
      </c>
      <c r="D88" s="435">
        <v>1</v>
      </c>
      <c r="E88" s="443" t="s">
        <v>1160</v>
      </c>
      <c r="F88" s="432"/>
      <c r="G88" s="410">
        <v>0</v>
      </c>
      <c r="H88" s="397"/>
      <c r="I88" s="440">
        <v>0</v>
      </c>
      <c r="J88" s="446">
        <v>368.44</v>
      </c>
      <c r="K88" s="410">
        <v>1</v>
      </c>
      <c r="L88" s="397">
        <v>1</v>
      </c>
      <c r="M88" s="440">
        <v>1</v>
      </c>
    </row>
    <row r="89" spans="1:13" ht="14.4" customHeight="1" x14ac:dyDescent="0.3">
      <c r="A89" s="427" t="s">
        <v>1161</v>
      </c>
      <c r="B89" s="432">
        <v>26055.95</v>
      </c>
      <c r="C89" s="394">
        <v>1</v>
      </c>
      <c r="D89" s="435">
        <v>231</v>
      </c>
      <c r="E89" s="443" t="s">
        <v>1161</v>
      </c>
      <c r="F89" s="432">
        <v>4517.55</v>
      </c>
      <c r="G89" s="410">
        <v>0.17337882518196421</v>
      </c>
      <c r="H89" s="397">
        <v>51</v>
      </c>
      <c r="I89" s="440">
        <v>0.22077922077922077</v>
      </c>
      <c r="J89" s="446">
        <v>21538.400000000001</v>
      </c>
      <c r="K89" s="410">
        <v>0.82662117481803588</v>
      </c>
      <c r="L89" s="397">
        <v>180</v>
      </c>
      <c r="M89" s="440">
        <v>0.77922077922077926</v>
      </c>
    </row>
    <row r="90" spans="1:13" ht="14.4" customHeight="1" x14ac:dyDescent="0.3">
      <c r="A90" s="427" t="s">
        <v>1162</v>
      </c>
      <c r="B90" s="432">
        <v>84.84</v>
      </c>
      <c r="C90" s="394">
        <v>1</v>
      </c>
      <c r="D90" s="435">
        <v>2</v>
      </c>
      <c r="E90" s="443" t="s">
        <v>1162</v>
      </c>
      <c r="F90" s="432"/>
      <c r="G90" s="410">
        <v>0</v>
      </c>
      <c r="H90" s="397"/>
      <c r="I90" s="440">
        <v>0</v>
      </c>
      <c r="J90" s="446">
        <v>84.84</v>
      </c>
      <c r="K90" s="410">
        <v>1</v>
      </c>
      <c r="L90" s="397">
        <v>2</v>
      </c>
      <c r="M90" s="440">
        <v>1</v>
      </c>
    </row>
    <row r="91" spans="1:13" ht="14.4" customHeight="1" x14ac:dyDescent="0.3">
      <c r="A91" s="427" t="s">
        <v>1163</v>
      </c>
      <c r="B91" s="432">
        <v>22175.320000000003</v>
      </c>
      <c r="C91" s="394">
        <v>1</v>
      </c>
      <c r="D91" s="435">
        <v>62</v>
      </c>
      <c r="E91" s="443" t="s">
        <v>1163</v>
      </c>
      <c r="F91" s="432">
        <v>1837.25</v>
      </c>
      <c r="G91" s="410">
        <v>8.2851115564510441E-2</v>
      </c>
      <c r="H91" s="397">
        <v>4</v>
      </c>
      <c r="I91" s="440">
        <v>6.4516129032258063E-2</v>
      </c>
      <c r="J91" s="446">
        <v>20338.070000000003</v>
      </c>
      <c r="K91" s="410">
        <v>0.91714888443548959</v>
      </c>
      <c r="L91" s="397">
        <v>58</v>
      </c>
      <c r="M91" s="440">
        <v>0.93548387096774188</v>
      </c>
    </row>
    <row r="92" spans="1:13" ht="14.4" customHeight="1" x14ac:dyDescent="0.3">
      <c r="A92" s="427" t="s">
        <v>1164</v>
      </c>
      <c r="B92" s="432">
        <v>31807.930000000004</v>
      </c>
      <c r="C92" s="394">
        <v>1</v>
      </c>
      <c r="D92" s="435">
        <v>63</v>
      </c>
      <c r="E92" s="443" t="s">
        <v>1164</v>
      </c>
      <c r="F92" s="432">
        <v>28248.350000000002</v>
      </c>
      <c r="G92" s="410">
        <v>0.88809142877263625</v>
      </c>
      <c r="H92" s="397">
        <v>52</v>
      </c>
      <c r="I92" s="440">
        <v>0.82539682539682535</v>
      </c>
      <c r="J92" s="446">
        <v>3559.5800000000004</v>
      </c>
      <c r="K92" s="410">
        <v>0.11190857122736374</v>
      </c>
      <c r="L92" s="397">
        <v>11</v>
      </c>
      <c r="M92" s="440">
        <v>0.17460317460317459</v>
      </c>
    </row>
    <row r="93" spans="1:13" ht="14.4" customHeight="1" x14ac:dyDescent="0.3">
      <c r="A93" s="427" t="s">
        <v>1165</v>
      </c>
      <c r="B93" s="432">
        <v>15739.849999999999</v>
      </c>
      <c r="C93" s="394">
        <v>1</v>
      </c>
      <c r="D93" s="435">
        <v>51</v>
      </c>
      <c r="E93" s="443" t="s">
        <v>1165</v>
      </c>
      <c r="F93" s="432">
        <v>8698.91</v>
      </c>
      <c r="G93" s="410">
        <v>0.55266790979583669</v>
      </c>
      <c r="H93" s="397">
        <v>24</v>
      </c>
      <c r="I93" s="440">
        <v>0.47058823529411764</v>
      </c>
      <c r="J93" s="446">
        <v>7040.94</v>
      </c>
      <c r="K93" s="410">
        <v>0.44733209020416331</v>
      </c>
      <c r="L93" s="397">
        <v>27</v>
      </c>
      <c r="M93" s="440">
        <v>0.52941176470588236</v>
      </c>
    </row>
    <row r="94" spans="1:13" ht="14.4" customHeight="1" x14ac:dyDescent="0.3">
      <c r="A94" s="427" t="s">
        <v>1166</v>
      </c>
      <c r="B94" s="432">
        <v>7889.07</v>
      </c>
      <c r="C94" s="394">
        <v>1</v>
      </c>
      <c r="D94" s="435">
        <v>58</v>
      </c>
      <c r="E94" s="443" t="s">
        <v>1166</v>
      </c>
      <c r="F94" s="432">
        <v>1680.44</v>
      </c>
      <c r="G94" s="410">
        <v>0.21300863092861391</v>
      </c>
      <c r="H94" s="397">
        <v>12</v>
      </c>
      <c r="I94" s="440">
        <v>0.20689655172413793</v>
      </c>
      <c r="J94" s="446">
        <v>6208.63</v>
      </c>
      <c r="K94" s="410">
        <v>0.78699136907138612</v>
      </c>
      <c r="L94" s="397">
        <v>46</v>
      </c>
      <c r="M94" s="440">
        <v>0.7931034482758621</v>
      </c>
    </row>
    <row r="95" spans="1:13" ht="14.4" customHeight="1" x14ac:dyDescent="0.3">
      <c r="A95" s="427" t="s">
        <v>1167</v>
      </c>
      <c r="B95" s="432">
        <v>5622.41</v>
      </c>
      <c r="C95" s="394">
        <v>1</v>
      </c>
      <c r="D95" s="435">
        <v>25</v>
      </c>
      <c r="E95" s="443" t="s">
        <v>1167</v>
      </c>
      <c r="F95" s="432">
        <v>2698.4999999999995</v>
      </c>
      <c r="G95" s="410">
        <v>0.47995432563615953</v>
      </c>
      <c r="H95" s="397">
        <v>7</v>
      </c>
      <c r="I95" s="440">
        <v>0.28000000000000003</v>
      </c>
      <c r="J95" s="446">
        <v>2923.91</v>
      </c>
      <c r="K95" s="410">
        <v>0.52004567436384042</v>
      </c>
      <c r="L95" s="397">
        <v>18</v>
      </c>
      <c r="M95" s="440">
        <v>0.72</v>
      </c>
    </row>
    <row r="96" spans="1:13" ht="14.4" customHeight="1" x14ac:dyDescent="0.3">
      <c r="A96" s="427" t="s">
        <v>1168</v>
      </c>
      <c r="B96" s="432">
        <v>5913.14</v>
      </c>
      <c r="C96" s="394">
        <v>1</v>
      </c>
      <c r="D96" s="435">
        <v>25</v>
      </c>
      <c r="E96" s="443" t="s">
        <v>1168</v>
      </c>
      <c r="F96" s="432"/>
      <c r="G96" s="410">
        <v>0</v>
      </c>
      <c r="H96" s="397"/>
      <c r="I96" s="440">
        <v>0</v>
      </c>
      <c r="J96" s="446">
        <v>5913.14</v>
      </c>
      <c r="K96" s="410">
        <v>1</v>
      </c>
      <c r="L96" s="397">
        <v>25</v>
      </c>
      <c r="M96" s="440">
        <v>1</v>
      </c>
    </row>
    <row r="97" spans="1:13" ht="14.4" customHeight="1" x14ac:dyDescent="0.3">
      <c r="A97" s="427" t="s">
        <v>1169</v>
      </c>
      <c r="B97" s="432">
        <v>0</v>
      </c>
      <c r="C97" s="394"/>
      <c r="D97" s="435">
        <v>1</v>
      </c>
      <c r="E97" s="443" t="s">
        <v>1169</v>
      </c>
      <c r="F97" s="432">
        <v>0</v>
      </c>
      <c r="G97" s="410"/>
      <c r="H97" s="397">
        <v>1</v>
      </c>
      <c r="I97" s="440">
        <v>1</v>
      </c>
      <c r="J97" s="446"/>
      <c r="K97" s="410"/>
      <c r="L97" s="397"/>
      <c r="M97" s="440">
        <v>0</v>
      </c>
    </row>
    <row r="98" spans="1:13" ht="14.4" customHeight="1" x14ac:dyDescent="0.3">
      <c r="A98" s="427" t="s">
        <v>1170</v>
      </c>
      <c r="B98" s="432">
        <v>64201.78</v>
      </c>
      <c r="C98" s="394">
        <v>1</v>
      </c>
      <c r="D98" s="435">
        <v>148</v>
      </c>
      <c r="E98" s="443" t="s">
        <v>1170</v>
      </c>
      <c r="F98" s="432">
        <v>13892.75</v>
      </c>
      <c r="G98" s="410">
        <v>0.21639197542498043</v>
      </c>
      <c r="H98" s="397">
        <v>27</v>
      </c>
      <c r="I98" s="440">
        <v>0.18243243243243243</v>
      </c>
      <c r="J98" s="446">
        <v>50309.03</v>
      </c>
      <c r="K98" s="410">
        <v>0.78360802457501955</v>
      </c>
      <c r="L98" s="397">
        <v>121</v>
      </c>
      <c r="M98" s="440">
        <v>0.81756756756756754</v>
      </c>
    </row>
    <row r="99" spans="1:13" ht="14.4" customHeight="1" x14ac:dyDescent="0.3">
      <c r="A99" s="427" t="s">
        <v>1171</v>
      </c>
      <c r="B99" s="432">
        <v>15204.079999999998</v>
      </c>
      <c r="C99" s="394">
        <v>1</v>
      </c>
      <c r="D99" s="435">
        <v>59</v>
      </c>
      <c r="E99" s="443" t="s">
        <v>1171</v>
      </c>
      <c r="F99" s="432">
        <v>2315.8999999999996</v>
      </c>
      <c r="G99" s="410">
        <v>0.15232095595392814</v>
      </c>
      <c r="H99" s="397">
        <v>10</v>
      </c>
      <c r="I99" s="440">
        <v>0.16949152542372881</v>
      </c>
      <c r="J99" s="446">
        <v>12888.179999999998</v>
      </c>
      <c r="K99" s="410">
        <v>0.84767904404607186</v>
      </c>
      <c r="L99" s="397">
        <v>49</v>
      </c>
      <c r="M99" s="440">
        <v>0.83050847457627119</v>
      </c>
    </row>
    <row r="100" spans="1:13" ht="14.4" customHeight="1" x14ac:dyDescent="0.3">
      <c r="A100" s="427" t="s">
        <v>1172</v>
      </c>
      <c r="B100" s="432">
        <v>164484.33000000002</v>
      </c>
      <c r="C100" s="394">
        <v>1</v>
      </c>
      <c r="D100" s="435">
        <v>404</v>
      </c>
      <c r="E100" s="443" t="s">
        <v>1172</v>
      </c>
      <c r="F100" s="432">
        <v>125017.13000000002</v>
      </c>
      <c r="G100" s="410">
        <v>0.760054954778975</v>
      </c>
      <c r="H100" s="397">
        <v>304</v>
      </c>
      <c r="I100" s="440">
        <v>0.75247524752475248</v>
      </c>
      <c r="J100" s="446">
        <v>39467.199999999997</v>
      </c>
      <c r="K100" s="410">
        <v>0.23994504522102497</v>
      </c>
      <c r="L100" s="397">
        <v>100</v>
      </c>
      <c r="M100" s="440">
        <v>0.24752475247524752</v>
      </c>
    </row>
    <row r="101" spans="1:13" ht="14.4" customHeight="1" x14ac:dyDescent="0.3">
      <c r="A101" s="427" t="s">
        <v>1173</v>
      </c>
      <c r="B101" s="432">
        <v>534.11</v>
      </c>
      <c r="C101" s="394">
        <v>1</v>
      </c>
      <c r="D101" s="435">
        <v>6</v>
      </c>
      <c r="E101" s="443" t="s">
        <v>1173</v>
      </c>
      <c r="F101" s="432">
        <v>394.08</v>
      </c>
      <c r="G101" s="410">
        <v>0.73782554155511038</v>
      </c>
      <c r="H101" s="397">
        <v>5</v>
      </c>
      <c r="I101" s="440">
        <v>0.83333333333333337</v>
      </c>
      <c r="J101" s="446">
        <v>140.03</v>
      </c>
      <c r="K101" s="410">
        <v>0.26217445844488962</v>
      </c>
      <c r="L101" s="397">
        <v>1</v>
      </c>
      <c r="M101" s="440">
        <v>0.16666666666666666</v>
      </c>
    </row>
    <row r="102" spans="1:13" ht="14.4" customHeight="1" thickBot="1" x14ac:dyDescent="0.35">
      <c r="A102" s="428" t="s">
        <v>1174</v>
      </c>
      <c r="B102" s="433">
        <v>1685.52</v>
      </c>
      <c r="C102" s="400">
        <v>1</v>
      </c>
      <c r="D102" s="436">
        <v>8</v>
      </c>
      <c r="E102" s="444" t="s">
        <v>1174</v>
      </c>
      <c r="F102" s="433">
        <v>885.82999999999993</v>
      </c>
      <c r="G102" s="411">
        <v>0.52555294508519623</v>
      </c>
      <c r="H102" s="403">
        <v>5</v>
      </c>
      <c r="I102" s="441">
        <v>0.625</v>
      </c>
      <c r="J102" s="447">
        <v>799.69</v>
      </c>
      <c r="K102" s="411">
        <v>0.47444705491480377</v>
      </c>
      <c r="L102" s="403">
        <v>3</v>
      </c>
      <c r="M102" s="441">
        <v>0.375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303" t="s">
        <v>1175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201</v>
      </c>
      <c r="C3" s="305"/>
      <c r="D3" s="306" t="s">
        <v>200</v>
      </c>
      <c r="E3" s="305"/>
      <c r="F3" s="129" t="s">
        <v>6</v>
      </c>
    </row>
    <row r="4" spans="1:6" ht="14.4" customHeight="1" thickBot="1" x14ac:dyDescent="0.35">
      <c r="A4" s="405" t="s">
        <v>220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1149</v>
      </c>
      <c r="B5" s="391">
        <v>56064.76</v>
      </c>
      <c r="C5" s="409">
        <v>0.50734433041075555</v>
      </c>
      <c r="D5" s="391">
        <v>54441.570000000007</v>
      </c>
      <c r="E5" s="409">
        <v>0.49265566958924434</v>
      </c>
      <c r="F5" s="392">
        <v>110506.33000000002</v>
      </c>
    </row>
    <row r="6" spans="1:6" ht="14.4" customHeight="1" x14ac:dyDescent="0.3">
      <c r="A6" s="420" t="s">
        <v>1082</v>
      </c>
      <c r="B6" s="397">
        <v>21618.420000000002</v>
      </c>
      <c r="C6" s="410">
        <v>0.37722220971702608</v>
      </c>
      <c r="D6" s="397">
        <v>35691.089999999997</v>
      </c>
      <c r="E6" s="410">
        <v>0.62277779028297398</v>
      </c>
      <c r="F6" s="398">
        <v>57309.509999999995</v>
      </c>
    </row>
    <row r="7" spans="1:6" ht="14.4" customHeight="1" x14ac:dyDescent="0.3">
      <c r="A7" s="420" t="s">
        <v>1100</v>
      </c>
      <c r="B7" s="397">
        <v>12192.919999999996</v>
      </c>
      <c r="C7" s="410">
        <v>0.40164665337827793</v>
      </c>
      <c r="D7" s="397">
        <v>18164.41</v>
      </c>
      <c r="E7" s="410">
        <v>0.59835334662172213</v>
      </c>
      <c r="F7" s="398">
        <v>30357.329999999994</v>
      </c>
    </row>
    <row r="8" spans="1:6" ht="14.4" customHeight="1" x14ac:dyDescent="0.3">
      <c r="A8" s="420" t="s">
        <v>1121</v>
      </c>
      <c r="B8" s="397">
        <v>7647.5400000000009</v>
      </c>
      <c r="C8" s="410">
        <v>9.4370768377029984E-2</v>
      </c>
      <c r="D8" s="397">
        <v>73389.62999999999</v>
      </c>
      <c r="E8" s="410">
        <v>0.90562923162297015</v>
      </c>
      <c r="F8" s="398">
        <v>81037.169999999984</v>
      </c>
    </row>
    <row r="9" spans="1:6" ht="14.4" customHeight="1" x14ac:dyDescent="0.3">
      <c r="A9" s="420" t="s">
        <v>1128</v>
      </c>
      <c r="B9" s="397">
        <v>6728.29</v>
      </c>
      <c r="C9" s="410">
        <v>0.60997144281764204</v>
      </c>
      <c r="D9" s="397">
        <v>4302.21</v>
      </c>
      <c r="E9" s="410">
        <v>0.39002855718235802</v>
      </c>
      <c r="F9" s="398">
        <v>11030.5</v>
      </c>
    </row>
    <row r="10" spans="1:6" ht="14.4" customHeight="1" x14ac:dyDescent="0.3">
      <c r="A10" s="420" t="s">
        <v>1138</v>
      </c>
      <c r="B10" s="397">
        <v>6276.35</v>
      </c>
      <c r="C10" s="410">
        <v>0.10308881272816324</v>
      </c>
      <c r="D10" s="397">
        <v>54606.590000000018</v>
      </c>
      <c r="E10" s="410">
        <v>0.89691118727183683</v>
      </c>
      <c r="F10" s="398">
        <v>60882.940000000017</v>
      </c>
    </row>
    <row r="11" spans="1:6" ht="14.4" customHeight="1" x14ac:dyDescent="0.3">
      <c r="A11" s="420" t="s">
        <v>1084</v>
      </c>
      <c r="B11" s="397">
        <v>5474.25</v>
      </c>
      <c r="C11" s="410">
        <v>0.13543717315893397</v>
      </c>
      <c r="D11" s="397">
        <v>34944.86</v>
      </c>
      <c r="E11" s="410">
        <v>0.864562826841066</v>
      </c>
      <c r="F11" s="398">
        <v>40419.11</v>
      </c>
    </row>
    <row r="12" spans="1:6" ht="14.4" customHeight="1" x14ac:dyDescent="0.3">
      <c r="A12" s="420" t="s">
        <v>1117</v>
      </c>
      <c r="B12" s="397">
        <v>4622.92</v>
      </c>
      <c r="C12" s="410">
        <v>0.32334375260102827</v>
      </c>
      <c r="D12" s="397">
        <v>9674.3100000000013</v>
      </c>
      <c r="E12" s="410">
        <v>0.67665624739897168</v>
      </c>
      <c r="F12" s="398">
        <v>14297.230000000001</v>
      </c>
    </row>
    <row r="13" spans="1:6" ht="14.4" customHeight="1" x14ac:dyDescent="0.3">
      <c r="A13" s="420" t="s">
        <v>1150</v>
      </c>
      <c r="B13" s="397">
        <v>4048.4300000000007</v>
      </c>
      <c r="C13" s="410">
        <v>0.1368381773116791</v>
      </c>
      <c r="D13" s="397">
        <v>25537.099999999991</v>
      </c>
      <c r="E13" s="410">
        <v>0.86316182268832087</v>
      </c>
      <c r="F13" s="398">
        <v>29585.529999999992</v>
      </c>
    </row>
    <row r="14" spans="1:6" ht="14.4" customHeight="1" x14ac:dyDescent="0.3">
      <c r="A14" s="420" t="s">
        <v>1161</v>
      </c>
      <c r="B14" s="397">
        <v>3647.6800000000003</v>
      </c>
      <c r="C14" s="410">
        <v>0.23549995512970745</v>
      </c>
      <c r="D14" s="397">
        <v>11841.41</v>
      </c>
      <c r="E14" s="410">
        <v>0.76450004487029255</v>
      </c>
      <c r="F14" s="398">
        <v>15489.09</v>
      </c>
    </row>
    <row r="15" spans="1:6" ht="14.4" customHeight="1" x14ac:dyDescent="0.3">
      <c r="A15" s="420" t="s">
        <v>1089</v>
      </c>
      <c r="B15" s="397">
        <v>3535.2099999999996</v>
      </c>
      <c r="C15" s="410">
        <v>0.9269083739295958</v>
      </c>
      <c r="D15" s="397">
        <v>278.77</v>
      </c>
      <c r="E15" s="410">
        <v>7.3091626070404148E-2</v>
      </c>
      <c r="F15" s="398">
        <v>3813.9799999999996</v>
      </c>
    </row>
    <row r="16" spans="1:6" ht="14.4" customHeight="1" x14ac:dyDescent="0.3">
      <c r="A16" s="420" t="s">
        <v>1142</v>
      </c>
      <c r="B16" s="397">
        <v>3376.4600000000005</v>
      </c>
      <c r="C16" s="410">
        <v>6.7627747153151618E-2</v>
      </c>
      <c r="D16" s="397">
        <v>46550.679999999978</v>
      </c>
      <c r="E16" s="410">
        <v>0.93237225284684844</v>
      </c>
      <c r="F16" s="398">
        <v>49927.139999999978</v>
      </c>
    </row>
    <row r="17" spans="1:6" ht="14.4" customHeight="1" x14ac:dyDescent="0.3">
      <c r="A17" s="420" t="s">
        <v>1129</v>
      </c>
      <c r="B17" s="397">
        <v>3335.6</v>
      </c>
      <c r="C17" s="410">
        <v>0.11559203317362439</v>
      </c>
      <c r="D17" s="397">
        <v>25521.06</v>
      </c>
      <c r="E17" s="410">
        <v>0.88440796682637568</v>
      </c>
      <c r="F17" s="398">
        <v>28856.66</v>
      </c>
    </row>
    <row r="18" spans="1:6" ht="14.4" customHeight="1" x14ac:dyDescent="0.3">
      <c r="A18" s="420" t="s">
        <v>1105</v>
      </c>
      <c r="B18" s="397">
        <v>3042.85</v>
      </c>
      <c r="C18" s="410">
        <v>0.18126185438290493</v>
      </c>
      <c r="D18" s="397">
        <v>13744.189999999999</v>
      </c>
      <c r="E18" s="410">
        <v>0.81873814561709513</v>
      </c>
      <c r="F18" s="398">
        <v>16787.039999999997</v>
      </c>
    </row>
    <row r="19" spans="1:6" ht="14.4" customHeight="1" x14ac:dyDescent="0.3">
      <c r="A19" s="420" t="s">
        <v>1098</v>
      </c>
      <c r="B19" s="397">
        <v>3030.17</v>
      </c>
      <c r="C19" s="410">
        <v>0.201451968367832</v>
      </c>
      <c r="D19" s="397">
        <v>12011.48</v>
      </c>
      <c r="E19" s="410">
        <v>0.79854803163216803</v>
      </c>
      <c r="F19" s="398">
        <v>15041.65</v>
      </c>
    </row>
    <row r="20" spans="1:6" ht="14.4" customHeight="1" x14ac:dyDescent="0.3">
      <c r="A20" s="420" t="s">
        <v>1170</v>
      </c>
      <c r="B20" s="397">
        <v>2882.63</v>
      </c>
      <c r="C20" s="410">
        <v>5.0640616633475799E-2</v>
      </c>
      <c r="D20" s="397">
        <v>54040.65</v>
      </c>
      <c r="E20" s="410">
        <v>0.94935938336652426</v>
      </c>
      <c r="F20" s="398">
        <v>56923.28</v>
      </c>
    </row>
    <row r="21" spans="1:6" ht="14.4" customHeight="1" x14ac:dyDescent="0.3">
      <c r="A21" s="420" t="s">
        <v>1118</v>
      </c>
      <c r="B21" s="397">
        <v>2573.0700000000006</v>
      </c>
      <c r="C21" s="410">
        <v>6.3223903833480699E-2</v>
      </c>
      <c r="D21" s="397">
        <v>38124.67</v>
      </c>
      <c r="E21" s="410">
        <v>0.93677609616651936</v>
      </c>
      <c r="F21" s="398">
        <v>40697.74</v>
      </c>
    </row>
    <row r="22" spans="1:6" ht="14.4" customHeight="1" x14ac:dyDescent="0.3">
      <c r="A22" s="420" t="s">
        <v>1132</v>
      </c>
      <c r="B22" s="397">
        <v>2209.39</v>
      </c>
      <c r="C22" s="410">
        <v>6.3474410882460336E-2</v>
      </c>
      <c r="D22" s="397">
        <v>32598.179999999997</v>
      </c>
      <c r="E22" s="410">
        <v>0.93652558911753958</v>
      </c>
      <c r="F22" s="398">
        <v>34807.57</v>
      </c>
    </row>
    <row r="23" spans="1:6" ht="14.4" customHeight="1" x14ac:dyDescent="0.3">
      <c r="A23" s="420" t="s">
        <v>1116</v>
      </c>
      <c r="B23" s="397">
        <v>2138.61</v>
      </c>
      <c r="C23" s="410">
        <v>0.20607288736771207</v>
      </c>
      <c r="D23" s="397">
        <v>8239.32</v>
      </c>
      <c r="E23" s="410">
        <v>0.79392711263228788</v>
      </c>
      <c r="F23" s="398">
        <v>10377.93</v>
      </c>
    </row>
    <row r="24" spans="1:6" ht="14.4" customHeight="1" x14ac:dyDescent="0.3">
      <c r="A24" s="420" t="s">
        <v>1086</v>
      </c>
      <c r="B24" s="397">
        <v>2115.8200000000002</v>
      </c>
      <c r="C24" s="410">
        <v>0.12567677294464466</v>
      </c>
      <c r="D24" s="397">
        <v>14719.59</v>
      </c>
      <c r="E24" s="410">
        <v>0.87432322705535537</v>
      </c>
      <c r="F24" s="398">
        <v>16835.41</v>
      </c>
    </row>
    <row r="25" spans="1:6" ht="14.4" customHeight="1" x14ac:dyDescent="0.3">
      <c r="A25" s="420" t="s">
        <v>1145</v>
      </c>
      <c r="B25" s="397">
        <v>2056.5499999999997</v>
      </c>
      <c r="C25" s="410">
        <v>2.3774825678638277E-2</v>
      </c>
      <c r="D25" s="397">
        <v>84444.610000000059</v>
      </c>
      <c r="E25" s="410">
        <v>0.97622517432136169</v>
      </c>
      <c r="F25" s="398">
        <v>86501.160000000062</v>
      </c>
    </row>
    <row r="26" spans="1:6" ht="14.4" customHeight="1" x14ac:dyDescent="0.3">
      <c r="A26" s="420" t="s">
        <v>1115</v>
      </c>
      <c r="B26" s="397">
        <v>2015.21</v>
      </c>
      <c r="C26" s="410">
        <v>0.39036905887275491</v>
      </c>
      <c r="D26" s="397">
        <v>3147.1099999999997</v>
      </c>
      <c r="E26" s="410">
        <v>0.60963094112724514</v>
      </c>
      <c r="F26" s="398">
        <v>5162.32</v>
      </c>
    </row>
    <row r="27" spans="1:6" ht="14.4" customHeight="1" x14ac:dyDescent="0.3">
      <c r="A27" s="420" t="s">
        <v>1163</v>
      </c>
      <c r="B27" s="397">
        <v>1903.9700000000003</v>
      </c>
      <c r="C27" s="410">
        <v>0.11481207668409781</v>
      </c>
      <c r="D27" s="397">
        <v>14679.39</v>
      </c>
      <c r="E27" s="410">
        <v>0.88518792331590213</v>
      </c>
      <c r="F27" s="398">
        <v>16583.36</v>
      </c>
    </row>
    <row r="28" spans="1:6" ht="14.4" customHeight="1" x14ac:dyDescent="0.3">
      <c r="A28" s="420" t="s">
        <v>1143</v>
      </c>
      <c r="B28" s="397">
        <v>1902.6299999999999</v>
      </c>
      <c r="C28" s="410">
        <v>6.918536301379577E-2</v>
      </c>
      <c r="D28" s="397">
        <v>25597.839999999993</v>
      </c>
      <c r="E28" s="410">
        <v>0.93081463698620415</v>
      </c>
      <c r="F28" s="398">
        <v>27500.469999999994</v>
      </c>
    </row>
    <row r="29" spans="1:6" ht="14.4" customHeight="1" x14ac:dyDescent="0.3">
      <c r="A29" s="420" t="s">
        <v>1090</v>
      </c>
      <c r="B29" s="397">
        <v>1896.83</v>
      </c>
      <c r="C29" s="410">
        <v>0.15873359905671827</v>
      </c>
      <c r="D29" s="397">
        <v>10052.939999999999</v>
      </c>
      <c r="E29" s="410">
        <v>0.84126640094328176</v>
      </c>
      <c r="F29" s="398">
        <v>11949.769999999999</v>
      </c>
    </row>
    <row r="30" spans="1:6" ht="14.4" customHeight="1" x14ac:dyDescent="0.3">
      <c r="A30" s="420" t="s">
        <v>1122</v>
      </c>
      <c r="B30" s="397">
        <v>1684.2599999999998</v>
      </c>
      <c r="C30" s="410">
        <v>8.6046786081577523E-2</v>
      </c>
      <c r="D30" s="397">
        <v>17889.510000000002</v>
      </c>
      <c r="E30" s="410">
        <v>0.91395321391842255</v>
      </c>
      <c r="F30" s="398">
        <v>19573.77</v>
      </c>
    </row>
    <row r="31" spans="1:6" ht="14.4" customHeight="1" x14ac:dyDescent="0.3">
      <c r="A31" s="420" t="s">
        <v>1159</v>
      </c>
      <c r="B31" s="397">
        <v>1499.31</v>
      </c>
      <c r="C31" s="410">
        <v>0.49596265998021855</v>
      </c>
      <c r="D31" s="397">
        <v>1523.72</v>
      </c>
      <c r="E31" s="410">
        <v>0.50403734001978151</v>
      </c>
      <c r="F31" s="398">
        <v>3023.0299999999997</v>
      </c>
    </row>
    <row r="32" spans="1:6" ht="14.4" customHeight="1" x14ac:dyDescent="0.3">
      <c r="A32" s="420" t="s">
        <v>1131</v>
      </c>
      <c r="B32" s="397">
        <v>1485.1399999999999</v>
      </c>
      <c r="C32" s="410">
        <v>0.17368738049154156</v>
      </c>
      <c r="D32" s="397">
        <v>7065.51</v>
      </c>
      <c r="E32" s="410">
        <v>0.82631261950845847</v>
      </c>
      <c r="F32" s="398">
        <v>8550.65</v>
      </c>
    </row>
    <row r="33" spans="1:6" ht="14.4" customHeight="1" x14ac:dyDescent="0.3">
      <c r="A33" s="420" t="s">
        <v>1172</v>
      </c>
      <c r="B33" s="397">
        <v>1418.1299999999999</v>
      </c>
      <c r="C33" s="410">
        <v>3.4139683021157198E-2</v>
      </c>
      <c r="D33" s="397">
        <v>40120.920000000006</v>
      </c>
      <c r="E33" s="410">
        <v>0.96586031697884289</v>
      </c>
      <c r="F33" s="398">
        <v>41539.050000000003</v>
      </c>
    </row>
    <row r="34" spans="1:6" ht="14.4" customHeight="1" x14ac:dyDescent="0.3">
      <c r="A34" s="420" t="s">
        <v>1087</v>
      </c>
      <c r="B34" s="397">
        <v>1308.8499999999999</v>
      </c>
      <c r="C34" s="410">
        <v>0.490283115696102</v>
      </c>
      <c r="D34" s="397">
        <v>1360.73</v>
      </c>
      <c r="E34" s="410">
        <v>0.50971688430389805</v>
      </c>
      <c r="F34" s="398">
        <v>2669.58</v>
      </c>
    </row>
    <row r="35" spans="1:6" ht="14.4" customHeight="1" x14ac:dyDescent="0.3">
      <c r="A35" s="420" t="s">
        <v>1081</v>
      </c>
      <c r="B35" s="397">
        <v>848.11</v>
      </c>
      <c r="C35" s="410">
        <v>0.11784788755879473</v>
      </c>
      <c r="D35" s="397">
        <v>6348.54</v>
      </c>
      <c r="E35" s="410">
        <v>0.88215211244120528</v>
      </c>
      <c r="F35" s="398">
        <v>7196.65</v>
      </c>
    </row>
    <row r="36" spans="1:6" ht="14.4" customHeight="1" x14ac:dyDescent="0.3">
      <c r="A36" s="420" t="s">
        <v>1078</v>
      </c>
      <c r="B36" s="397">
        <v>837.75</v>
      </c>
      <c r="C36" s="410">
        <v>2.1031831309524292E-2</v>
      </c>
      <c r="D36" s="397">
        <v>38994.729999999989</v>
      </c>
      <c r="E36" s="410">
        <v>0.97896816869047576</v>
      </c>
      <c r="F36" s="398">
        <v>39832.479999999989</v>
      </c>
    </row>
    <row r="37" spans="1:6" ht="14.4" customHeight="1" x14ac:dyDescent="0.3">
      <c r="A37" s="420" t="s">
        <v>1165</v>
      </c>
      <c r="B37" s="397">
        <v>806.02</v>
      </c>
      <c r="C37" s="410">
        <v>0.13007980504651931</v>
      </c>
      <c r="D37" s="397">
        <v>5390.33</v>
      </c>
      <c r="E37" s="410">
        <v>0.86992019495348061</v>
      </c>
      <c r="F37" s="398">
        <v>6196.35</v>
      </c>
    </row>
    <row r="38" spans="1:6" ht="14.4" customHeight="1" x14ac:dyDescent="0.3">
      <c r="A38" s="420" t="s">
        <v>1171</v>
      </c>
      <c r="B38" s="397">
        <v>698.55</v>
      </c>
      <c r="C38" s="410">
        <v>7.9843136896318792E-2</v>
      </c>
      <c r="D38" s="397">
        <v>8050.48</v>
      </c>
      <c r="E38" s="410">
        <v>0.92015686310368128</v>
      </c>
      <c r="F38" s="398">
        <v>8749.0299999999988</v>
      </c>
    </row>
    <row r="39" spans="1:6" ht="14.4" customHeight="1" x14ac:dyDescent="0.3">
      <c r="A39" s="420" t="s">
        <v>1137</v>
      </c>
      <c r="B39" s="397">
        <v>661.58</v>
      </c>
      <c r="C39" s="410">
        <v>8.4513915325125283E-2</v>
      </c>
      <c r="D39" s="397">
        <v>7166.4799999999977</v>
      </c>
      <c r="E39" s="410">
        <v>0.91548608467487469</v>
      </c>
      <c r="F39" s="398">
        <v>7828.0599999999977</v>
      </c>
    </row>
    <row r="40" spans="1:6" ht="14.4" customHeight="1" x14ac:dyDescent="0.3">
      <c r="A40" s="420" t="s">
        <v>1157</v>
      </c>
      <c r="B40" s="397">
        <v>604.73</v>
      </c>
      <c r="C40" s="410">
        <v>7.1996466431095404E-2</v>
      </c>
      <c r="D40" s="397">
        <v>7794.71</v>
      </c>
      <c r="E40" s="410">
        <v>0.92800353356890453</v>
      </c>
      <c r="F40" s="398">
        <v>8399.44</v>
      </c>
    </row>
    <row r="41" spans="1:6" ht="14.4" customHeight="1" x14ac:dyDescent="0.3">
      <c r="A41" s="420" t="s">
        <v>1099</v>
      </c>
      <c r="B41" s="397">
        <v>530.99</v>
      </c>
      <c r="C41" s="410">
        <v>6.9501390773889678E-3</v>
      </c>
      <c r="D41" s="397">
        <v>75868.919999999969</v>
      </c>
      <c r="E41" s="410">
        <v>0.99304986092261094</v>
      </c>
      <c r="F41" s="398">
        <v>76399.909999999974</v>
      </c>
    </row>
    <row r="42" spans="1:6" ht="14.4" customHeight="1" x14ac:dyDescent="0.3">
      <c r="A42" s="420" t="s">
        <v>1083</v>
      </c>
      <c r="B42" s="397">
        <v>519.1</v>
      </c>
      <c r="C42" s="410">
        <v>1.7683926806053213E-2</v>
      </c>
      <c r="D42" s="397">
        <v>28835.239999999998</v>
      </c>
      <c r="E42" s="410">
        <v>0.98231607319394687</v>
      </c>
      <c r="F42" s="398">
        <v>29354.339999999997</v>
      </c>
    </row>
    <row r="43" spans="1:6" ht="14.4" customHeight="1" x14ac:dyDescent="0.3">
      <c r="A43" s="420" t="s">
        <v>1156</v>
      </c>
      <c r="B43" s="397">
        <v>483.15</v>
      </c>
      <c r="C43" s="410">
        <v>4.5788526474705202E-2</v>
      </c>
      <c r="D43" s="397">
        <v>10068.619999999997</v>
      </c>
      <c r="E43" s="410">
        <v>0.95421147352529478</v>
      </c>
      <c r="F43" s="398">
        <v>10551.769999999997</v>
      </c>
    </row>
    <row r="44" spans="1:6" ht="14.4" customHeight="1" x14ac:dyDescent="0.3">
      <c r="A44" s="420" t="s">
        <v>1096</v>
      </c>
      <c r="B44" s="397">
        <v>413.22</v>
      </c>
      <c r="C44" s="410">
        <v>1</v>
      </c>
      <c r="D44" s="397"/>
      <c r="E44" s="410">
        <v>0</v>
      </c>
      <c r="F44" s="398">
        <v>413.22</v>
      </c>
    </row>
    <row r="45" spans="1:6" ht="14.4" customHeight="1" x14ac:dyDescent="0.3">
      <c r="A45" s="420" t="s">
        <v>1130</v>
      </c>
      <c r="B45" s="397">
        <v>386.52</v>
      </c>
      <c r="C45" s="410">
        <v>4.3936407472326598E-2</v>
      </c>
      <c r="D45" s="397">
        <v>8410.7400000000016</v>
      </c>
      <c r="E45" s="410">
        <v>0.95606359252767337</v>
      </c>
      <c r="F45" s="398">
        <v>8797.260000000002</v>
      </c>
    </row>
    <row r="46" spans="1:6" ht="14.4" customHeight="1" x14ac:dyDescent="0.3">
      <c r="A46" s="420" t="s">
        <v>1136</v>
      </c>
      <c r="B46" s="397">
        <v>350.81</v>
      </c>
      <c r="C46" s="410">
        <v>5.4862581595598592E-2</v>
      </c>
      <c r="D46" s="397">
        <v>6043.5300000000016</v>
      </c>
      <c r="E46" s="410">
        <v>0.94513741840440135</v>
      </c>
      <c r="F46" s="398">
        <v>6394.340000000002</v>
      </c>
    </row>
    <row r="47" spans="1:6" ht="14.4" customHeight="1" x14ac:dyDescent="0.3">
      <c r="A47" s="420" t="s">
        <v>1123</v>
      </c>
      <c r="B47" s="397">
        <v>314.35000000000002</v>
      </c>
      <c r="C47" s="410">
        <v>5.416148340609999E-2</v>
      </c>
      <c r="D47" s="397">
        <v>5489.59</v>
      </c>
      <c r="E47" s="410">
        <v>0.94583851659389995</v>
      </c>
      <c r="F47" s="398">
        <v>5803.9400000000005</v>
      </c>
    </row>
    <row r="48" spans="1:6" ht="14.4" customHeight="1" x14ac:dyDescent="0.3">
      <c r="A48" s="420" t="s">
        <v>1110</v>
      </c>
      <c r="B48" s="397">
        <v>299.40999999999997</v>
      </c>
      <c r="C48" s="410">
        <v>9.3062910788782854E-3</v>
      </c>
      <c r="D48" s="397">
        <v>31873.449999999993</v>
      </c>
      <c r="E48" s="410">
        <v>0.99069370892112174</v>
      </c>
      <c r="F48" s="398">
        <v>32172.859999999993</v>
      </c>
    </row>
    <row r="49" spans="1:6" ht="14.4" customHeight="1" x14ac:dyDescent="0.3">
      <c r="A49" s="420" t="s">
        <v>1094</v>
      </c>
      <c r="B49" s="397">
        <v>261.98</v>
      </c>
      <c r="C49" s="410">
        <v>5.1476526287453514E-2</v>
      </c>
      <c r="D49" s="397">
        <v>4827.329999999999</v>
      </c>
      <c r="E49" s="410">
        <v>0.94852347371254642</v>
      </c>
      <c r="F49" s="398">
        <v>5089.3099999999995</v>
      </c>
    </row>
    <row r="50" spans="1:6" ht="14.4" customHeight="1" x14ac:dyDescent="0.3">
      <c r="A50" s="420" t="s">
        <v>1107</v>
      </c>
      <c r="B50" s="397">
        <v>141.5</v>
      </c>
      <c r="C50" s="410">
        <v>0.10491351122908217</v>
      </c>
      <c r="D50" s="397">
        <v>1207.23</v>
      </c>
      <c r="E50" s="410">
        <v>0.89508648877091779</v>
      </c>
      <c r="F50" s="398">
        <v>1348.73</v>
      </c>
    </row>
    <row r="51" spans="1:6" ht="14.4" customHeight="1" x14ac:dyDescent="0.3">
      <c r="A51" s="420" t="s">
        <v>1085</v>
      </c>
      <c r="B51" s="397">
        <v>138.13</v>
      </c>
      <c r="C51" s="410">
        <v>1.1717212502884135E-2</v>
      </c>
      <c r="D51" s="397">
        <v>11650.509999999998</v>
      </c>
      <c r="E51" s="410">
        <v>0.98828278749711596</v>
      </c>
      <c r="F51" s="398">
        <v>11788.639999999998</v>
      </c>
    </row>
    <row r="52" spans="1:6" ht="14.4" customHeight="1" x14ac:dyDescent="0.3">
      <c r="A52" s="420" t="s">
        <v>1114</v>
      </c>
      <c r="B52" s="397">
        <v>103.61</v>
      </c>
      <c r="C52" s="410">
        <v>8.7274264915846566E-3</v>
      </c>
      <c r="D52" s="397">
        <v>11768.160000000002</v>
      </c>
      <c r="E52" s="410">
        <v>0.99127257350841524</v>
      </c>
      <c r="F52" s="398">
        <v>11871.770000000002</v>
      </c>
    </row>
    <row r="53" spans="1:6" ht="14.4" customHeight="1" x14ac:dyDescent="0.3">
      <c r="A53" s="420" t="s">
        <v>1168</v>
      </c>
      <c r="B53" s="397">
        <v>97.22</v>
      </c>
      <c r="C53" s="410">
        <v>3.6499611426683537E-2</v>
      </c>
      <c r="D53" s="397">
        <v>2566.37</v>
      </c>
      <c r="E53" s="410">
        <v>0.96350038857331655</v>
      </c>
      <c r="F53" s="398">
        <v>2663.5899999999997</v>
      </c>
    </row>
    <row r="54" spans="1:6" ht="14.4" customHeight="1" x14ac:dyDescent="0.3">
      <c r="A54" s="420" t="s">
        <v>1135</v>
      </c>
      <c r="B54" s="397">
        <v>96.63</v>
      </c>
      <c r="C54" s="410">
        <v>3.0247454415179877E-3</v>
      </c>
      <c r="D54" s="397">
        <v>31849.860000000004</v>
      </c>
      <c r="E54" s="410">
        <v>0.99697525455848202</v>
      </c>
      <c r="F54" s="398">
        <v>31946.490000000005</v>
      </c>
    </row>
    <row r="55" spans="1:6" ht="14.4" customHeight="1" x14ac:dyDescent="0.3">
      <c r="A55" s="420" t="s">
        <v>1152</v>
      </c>
      <c r="B55" s="397">
        <v>95.24</v>
      </c>
      <c r="C55" s="410">
        <v>1.3401268364479607E-2</v>
      </c>
      <c r="D55" s="397">
        <v>7011.5499999999975</v>
      </c>
      <c r="E55" s="410">
        <v>0.98659873163552048</v>
      </c>
      <c r="F55" s="398">
        <v>7106.7899999999972</v>
      </c>
    </row>
    <row r="56" spans="1:6" ht="14.4" customHeight="1" x14ac:dyDescent="0.3">
      <c r="A56" s="420" t="s">
        <v>1139</v>
      </c>
      <c r="B56" s="397">
        <v>13.96</v>
      </c>
      <c r="C56" s="410">
        <v>3.7813839973779516E-3</v>
      </c>
      <c r="D56" s="397">
        <v>3677.81</v>
      </c>
      <c r="E56" s="410">
        <v>0.99621861600262207</v>
      </c>
      <c r="F56" s="398">
        <v>3691.77</v>
      </c>
    </row>
    <row r="57" spans="1:6" ht="14.4" customHeight="1" x14ac:dyDescent="0.3">
      <c r="A57" s="420" t="s">
        <v>1134</v>
      </c>
      <c r="B57" s="397"/>
      <c r="C57" s="410">
        <v>0</v>
      </c>
      <c r="D57" s="397">
        <v>10633.329999999998</v>
      </c>
      <c r="E57" s="410">
        <v>1</v>
      </c>
      <c r="F57" s="398">
        <v>10633.329999999998</v>
      </c>
    </row>
    <row r="58" spans="1:6" ht="14.4" customHeight="1" x14ac:dyDescent="0.3">
      <c r="A58" s="420" t="s">
        <v>1120</v>
      </c>
      <c r="B58" s="397"/>
      <c r="C58" s="410">
        <v>0</v>
      </c>
      <c r="D58" s="397">
        <v>11039.559999999998</v>
      </c>
      <c r="E58" s="410">
        <v>1</v>
      </c>
      <c r="F58" s="398">
        <v>11039.559999999998</v>
      </c>
    </row>
    <row r="59" spans="1:6" ht="14.4" customHeight="1" x14ac:dyDescent="0.3">
      <c r="A59" s="420" t="s">
        <v>1158</v>
      </c>
      <c r="B59" s="397"/>
      <c r="C59" s="410">
        <v>0</v>
      </c>
      <c r="D59" s="397">
        <v>4095.14</v>
      </c>
      <c r="E59" s="410">
        <v>1</v>
      </c>
      <c r="F59" s="398">
        <v>4095.14</v>
      </c>
    </row>
    <row r="60" spans="1:6" ht="14.4" customHeight="1" x14ac:dyDescent="0.3">
      <c r="A60" s="420" t="s">
        <v>1104</v>
      </c>
      <c r="B60" s="397"/>
      <c r="C60" s="410">
        <v>0</v>
      </c>
      <c r="D60" s="397">
        <v>225.72</v>
      </c>
      <c r="E60" s="410">
        <v>1</v>
      </c>
      <c r="F60" s="398">
        <v>225.72</v>
      </c>
    </row>
    <row r="61" spans="1:6" ht="14.4" customHeight="1" x14ac:dyDescent="0.3">
      <c r="A61" s="420" t="s">
        <v>1103</v>
      </c>
      <c r="B61" s="397">
        <v>0</v>
      </c>
      <c r="C61" s="410">
        <v>0</v>
      </c>
      <c r="D61" s="397">
        <v>3911.7000000000003</v>
      </c>
      <c r="E61" s="410">
        <v>1</v>
      </c>
      <c r="F61" s="398">
        <v>3911.7000000000003</v>
      </c>
    </row>
    <row r="62" spans="1:6" ht="14.4" customHeight="1" x14ac:dyDescent="0.3">
      <c r="A62" s="420" t="s">
        <v>1092</v>
      </c>
      <c r="B62" s="397"/>
      <c r="C62" s="410">
        <v>0</v>
      </c>
      <c r="D62" s="397">
        <v>3647.6699999999996</v>
      </c>
      <c r="E62" s="410">
        <v>1</v>
      </c>
      <c r="F62" s="398">
        <v>3647.6699999999996</v>
      </c>
    </row>
    <row r="63" spans="1:6" ht="14.4" customHeight="1" x14ac:dyDescent="0.3">
      <c r="A63" s="420" t="s">
        <v>1093</v>
      </c>
      <c r="B63" s="397"/>
      <c r="C63" s="410">
        <v>0</v>
      </c>
      <c r="D63" s="397">
        <v>945.56999999999994</v>
      </c>
      <c r="E63" s="410">
        <v>1</v>
      </c>
      <c r="F63" s="398">
        <v>945.56999999999994</v>
      </c>
    </row>
    <row r="64" spans="1:6" ht="14.4" customHeight="1" x14ac:dyDescent="0.3">
      <c r="A64" s="420" t="s">
        <v>1079</v>
      </c>
      <c r="B64" s="397"/>
      <c r="C64" s="410">
        <v>0</v>
      </c>
      <c r="D64" s="397">
        <v>3543.12</v>
      </c>
      <c r="E64" s="410">
        <v>1</v>
      </c>
      <c r="F64" s="398">
        <v>3543.12</v>
      </c>
    </row>
    <row r="65" spans="1:6" ht="14.4" customHeight="1" x14ac:dyDescent="0.3">
      <c r="A65" s="420" t="s">
        <v>1160</v>
      </c>
      <c r="B65" s="397"/>
      <c r="C65" s="410">
        <v>0</v>
      </c>
      <c r="D65" s="397">
        <v>368.44</v>
      </c>
      <c r="E65" s="410">
        <v>1</v>
      </c>
      <c r="F65" s="398">
        <v>368.44</v>
      </c>
    </row>
    <row r="66" spans="1:6" ht="14.4" customHeight="1" x14ac:dyDescent="0.3">
      <c r="A66" s="420" t="s">
        <v>1108</v>
      </c>
      <c r="B66" s="397">
        <v>0</v>
      </c>
      <c r="C66" s="410">
        <v>0</v>
      </c>
      <c r="D66" s="397">
        <v>2905.6599999999994</v>
      </c>
      <c r="E66" s="410">
        <v>1</v>
      </c>
      <c r="F66" s="398">
        <v>2905.6599999999994</v>
      </c>
    </row>
    <row r="67" spans="1:6" ht="14.4" customHeight="1" x14ac:dyDescent="0.3">
      <c r="A67" s="420" t="s">
        <v>1080</v>
      </c>
      <c r="B67" s="397"/>
      <c r="C67" s="410">
        <v>0</v>
      </c>
      <c r="D67" s="397">
        <v>333.31</v>
      </c>
      <c r="E67" s="410">
        <v>1</v>
      </c>
      <c r="F67" s="398">
        <v>333.31</v>
      </c>
    </row>
    <row r="68" spans="1:6" ht="14.4" customHeight="1" x14ac:dyDescent="0.3">
      <c r="A68" s="420" t="s">
        <v>1151</v>
      </c>
      <c r="B68" s="397"/>
      <c r="C68" s="410">
        <v>0</v>
      </c>
      <c r="D68" s="397">
        <v>1095.17</v>
      </c>
      <c r="E68" s="410">
        <v>1</v>
      </c>
      <c r="F68" s="398">
        <v>1095.17</v>
      </c>
    </row>
    <row r="69" spans="1:6" ht="14.4" customHeight="1" x14ac:dyDescent="0.3">
      <c r="A69" s="420" t="s">
        <v>1102</v>
      </c>
      <c r="B69" s="397">
        <v>0</v>
      </c>
      <c r="C69" s="410">
        <v>0</v>
      </c>
      <c r="D69" s="397">
        <v>1419.93</v>
      </c>
      <c r="E69" s="410">
        <v>1</v>
      </c>
      <c r="F69" s="398">
        <v>1419.93</v>
      </c>
    </row>
    <row r="70" spans="1:6" ht="14.4" customHeight="1" x14ac:dyDescent="0.3">
      <c r="A70" s="420" t="s">
        <v>1133</v>
      </c>
      <c r="B70" s="397"/>
      <c r="C70" s="410">
        <v>0</v>
      </c>
      <c r="D70" s="397">
        <v>333.31</v>
      </c>
      <c r="E70" s="410">
        <v>1</v>
      </c>
      <c r="F70" s="398">
        <v>333.31</v>
      </c>
    </row>
    <row r="71" spans="1:6" ht="14.4" customHeight="1" x14ac:dyDescent="0.3">
      <c r="A71" s="420" t="s">
        <v>1154</v>
      </c>
      <c r="B71" s="397"/>
      <c r="C71" s="410">
        <v>0</v>
      </c>
      <c r="D71" s="397">
        <v>5952.1499999999987</v>
      </c>
      <c r="E71" s="410">
        <v>1</v>
      </c>
      <c r="F71" s="398">
        <v>5952.1499999999987</v>
      </c>
    </row>
    <row r="72" spans="1:6" ht="14.4" customHeight="1" x14ac:dyDescent="0.3">
      <c r="A72" s="420" t="s">
        <v>1153</v>
      </c>
      <c r="B72" s="397"/>
      <c r="C72" s="410">
        <v>0</v>
      </c>
      <c r="D72" s="397">
        <v>96.63</v>
      </c>
      <c r="E72" s="410">
        <v>1</v>
      </c>
      <c r="F72" s="398">
        <v>96.63</v>
      </c>
    </row>
    <row r="73" spans="1:6" ht="14.4" customHeight="1" x14ac:dyDescent="0.3">
      <c r="A73" s="420" t="s">
        <v>1140</v>
      </c>
      <c r="B73" s="397"/>
      <c r="C73" s="410">
        <v>0</v>
      </c>
      <c r="D73" s="397">
        <v>9853.15</v>
      </c>
      <c r="E73" s="410">
        <v>1</v>
      </c>
      <c r="F73" s="398">
        <v>9853.15</v>
      </c>
    </row>
    <row r="74" spans="1:6" ht="14.4" customHeight="1" x14ac:dyDescent="0.3">
      <c r="A74" s="420" t="s">
        <v>1155</v>
      </c>
      <c r="B74" s="397">
        <v>0</v>
      </c>
      <c r="C74" s="410">
        <v>0</v>
      </c>
      <c r="D74" s="397">
        <v>1504.52</v>
      </c>
      <c r="E74" s="410">
        <v>1</v>
      </c>
      <c r="F74" s="398">
        <v>1504.52</v>
      </c>
    </row>
    <row r="75" spans="1:6" ht="14.4" customHeight="1" x14ac:dyDescent="0.3">
      <c r="A75" s="420" t="s">
        <v>1141</v>
      </c>
      <c r="B75" s="397"/>
      <c r="C75" s="410">
        <v>0</v>
      </c>
      <c r="D75" s="397">
        <v>3368.23</v>
      </c>
      <c r="E75" s="410">
        <v>1</v>
      </c>
      <c r="F75" s="398">
        <v>3368.23</v>
      </c>
    </row>
    <row r="76" spans="1:6" ht="14.4" customHeight="1" x14ac:dyDescent="0.3">
      <c r="A76" s="420" t="s">
        <v>1091</v>
      </c>
      <c r="B76" s="397"/>
      <c r="C76" s="410">
        <v>0</v>
      </c>
      <c r="D76" s="397">
        <v>190.48</v>
      </c>
      <c r="E76" s="410">
        <v>1</v>
      </c>
      <c r="F76" s="398">
        <v>190.48</v>
      </c>
    </row>
    <row r="77" spans="1:6" ht="14.4" customHeight="1" x14ac:dyDescent="0.3">
      <c r="A77" s="420" t="s">
        <v>1077</v>
      </c>
      <c r="B77" s="397"/>
      <c r="C77" s="410">
        <v>0</v>
      </c>
      <c r="D77" s="397">
        <v>6455.7700000000013</v>
      </c>
      <c r="E77" s="410">
        <v>1</v>
      </c>
      <c r="F77" s="398">
        <v>6455.7700000000013</v>
      </c>
    </row>
    <row r="78" spans="1:6" ht="14.4" customHeight="1" x14ac:dyDescent="0.3">
      <c r="A78" s="420" t="s">
        <v>1095</v>
      </c>
      <c r="B78" s="397"/>
      <c r="C78" s="410">
        <v>0</v>
      </c>
      <c r="D78" s="397">
        <v>245.59999999999997</v>
      </c>
      <c r="E78" s="410">
        <v>1</v>
      </c>
      <c r="F78" s="398">
        <v>245.59999999999997</v>
      </c>
    </row>
    <row r="79" spans="1:6" ht="14.4" customHeight="1" x14ac:dyDescent="0.3">
      <c r="A79" s="420" t="s">
        <v>1111</v>
      </c>
      <c r="B79" s="397"/>
      <c r="C79" s="410">
        <v>0</v>
      </c>
      <c r="D79" s="397">
        <v>6508.1500000000005</v>
      </c>
      <c r="E79" s="410">
        <v>1</v>
      </c>
      <c r="F79" s="398">
        <v>6508.1500000000005</v>
      </c>
    </row>
    <row r="80" spans="1:6" ht="14.4" customHeight="1" x14ac:dyDescent="0.3">
      <c r="A80" s="420" t="s">
        <v>1119</v>
      </c>
      <c r="B80" s="397"/>
      <c r="C80" s="410">
        <v>0</v>
      </c>
      <c r="D80" s="397">
        <v>3099.09</v>
      </c>
      <c r="E80" s="410">
        <v>1</v>
      </c>
      <c r="F80" s="398">
        <v>3099.09</v>
      </c>
    </row>
    <row r="81" spans="1:6" ht="14.4" customHeight="1" x14ac:dyDescent="0.3">
      <c r="A81" s="420" t="s">
        <v>1144</v>
      </c>
      <c r="B81" s="397"/>
      <c r="C81" s="410">
        <v>0</v>
      </c>
      <c r="D81" s="397">
        <v>31880.449999999993</v>
      </c>
      <c r="E81" s="410">
        <v>1</v>
      </c>
      <c r="F81" s="398">
        <v>31880.449999999993</v>
      </c>
    </row>
    <row r="82" spans="1:6" ht="14.4" customHeight="1" x14ac:dyDescent="0.3">
      <c r="A82" s="420" t="s">
        <v>1164</v>
      </c>
      <c r="B82" s="397"/>
      <c r="C82" s="410">
        <v>0</v>
      </c>
      <c r="D82" s="397">
        <v>1333.24</v>
      </c>
      <c r="E82" s="410">
        <v>1</v>
      </c>
      <c r="F82" s="398">
        <v>1333.24</v>
      </c>
    </row>
    <row r="83" spans="1:6" ht="14.4" customHeight="1" x14ac:dyDescent="0.3">
      <c r="A83" s="420" t="s">
        <v>1097</v>
      </c>
      <c r="B83" s="397"/>
      <c r="C83" s="410">
        <v>0</v>
      </c>
      <c r="D83" s="397">
        <v>275.02</v>
      </c>
      <c r="E83" s="410">
        <v>1</v>
      </c>
      <c r="F83" s="398">
        <v>275.02</v>
      </c>
    </row>
    <row r="84" spans="1:6" ht="14.4" customHeight="1" x14ac:dyDescent="0.3">
      <c r="A84" s="420" t="s">
        <v>1166</v>
      </c>
      <c r="B84" s="397">
        <v>0</v>
      </c>
      <c r="C84" s="410">
        <v>0</v>
      </c>
      <c r="D84" s="397">
        <v>2587.84</v>
      </c>
      <c r="E84" s="410">
        <v>1</v>
      </c>
      <c r="F84" s="398">
        <v>2587.84</v>
      </c>
    </row>
    <row r="85" spans="1:6" ht="14.4" customHeight="1" x14ac:dyDescent="0.3">
      <c r="A85" s="420" t="s">
        <v>1167</v>
      </c>
      <c r="B85" s="397"/>
      <c r="C85" s="410">
        <v>0</v>
      </c>
      <c r="D85" s="397">
        <v>4685.6099999999997</v>
      </c>
      <c r="E85" s="410">
        <v>1</v>
      </c>
      <c r="F85" s="398">
        <v>4685.6099999999997</v>
      </c>
    </row>
    <row r="86" spans="1:6" ht="14.4" customHeight="1" x14ac:dyDescent="0.3">
      <c r="A86" s="420" t="s">
        <v>1101</v>
      </c>
      <c r="B86" s="397">
        <v>0</v>
      </c>
      <c r="C86" s="410">
        <v>0</v>
      </c>
      <c r="D86" s="397">
        <v>19272.829999999998</v>
      </c>
      <c r="E86" s="410">
        <v>1</v>
      </c>
      <c r="F86" s="398">
        <v>19272.829999999998</v>
      </c>
    </row>
    <row r="87" spans="1:6" ht="14.4" customHeight="1" x14ac:dyDescent="0.3">
      <c r="A87" s="420" t="s">
        <v>1173</v>
      </c>
      <c r="B87" s="397"/>
      <c r="C87" s="410">
        <v>0</v>
      </c>
      <c r="D87" s="397">
        <v>280.06</v>
      </c>
      <c r="E87" s="410">
        <v>1</v>
      </c>
      <c r="F87" s="398">
        <v>280.06</v>
      </c>
    </row>
    <row r="88" spans="1:6" ht="14.4" customHeight="1" x14ac:dyDescent="0.3">
      <c r="A88" s="420" t="s">
        <v>1113</v>
      </c>
      <c r="B88" s="397"/>
      <c r="C88" s="410">
        <v>0</v>
      </c>
      <c r="D88" s="397">
        <v>333.31</v>
      </c>
      <c r="E88" s="410">
        <v>1</v>
      </c>
      <c r="F88" s="398">
        <v>333.31</v>
      </c>
    </row>
    <row r="89" spans="1:6" ht="14.4" customHeight="1" x14ac:dyDescent="0.3">
      <c r="A89" s="420" t="s">
        <v>1112</v>
      </c>
      <c r="B89" s="397"/>
      <c r="C89" s="410">
        <v>0</v>
      </c>
      <c r="D89" s="397">
        <v>333.31</v>
      </c>
      <c r="E89" s="410">
        <v>1</v>
      </c>
      <c r="F89" s="398">
        <v>333.31</v>
      </c>
    </row>
    <row r="90" spans="1:6" ht="14.4" customHeight="1" x14ac:dyDescent="0.3">
      <c r="A90" s="420" t="s">
        <v>1146</v>
      </c>
      <c r="B90" s="397"/>
      <c r="C90" s="410">
        <v>0</v>
      </c>
      <c r="D90" s="397">
        <v>3652.38</v>
      </c>
      <c r="E90" s="410">
        <v>1</v>
      </c>
      <c r="F90" s="398">
        <v>3652.38</v>
      </c>
    </row>
    <row r="91" spans="1:6" ht="14.4" customHeight="1" x14ac:dyDescent="0.3">
      <c r="A91" s="420" t="s">
        <v>1174</v>
      </c>
      <c r="B91" s="397"/>
      <c r="C91" s="410">
        <v>0</v>
      </c>
      <c r="D91" s="397">
        <v>1333.24</v>
      </c>
      <c r="E91" s="410">
        <v>1</v>
      </c>
      <c r="F91" s="398">
        <v>1333.24</v>
      </c>
    </row>
    <row r="92" spans="1:6" ht="14.4" customHeight="1" x14ac:dyDescent="0.3">
      <c r="A92" s="420" t="s">
        <v>1125</v>
      </c>
      <c r="B92" s="397"/>
      <c r="C92" s="410">
        <v>0</v>
      </c>
      <c r="D92" s="397">
        <v>1641.26</v>
      </c>
      <c r="E92" s="410">
        <v>1</v>
      </c>
      <c r="F92" s="398">
        <v>1641.26</v>
      </c>
    </row>
    <row r="93" spans="1:6" ht="14.4" customHeight="1" x14ac:dyDescent="0.3">
      <c r="A93" s="420" t="s">
        <v>1147</v>
      </c>
      <c r="B93" s="397"/>
      <c r="C93" s="410">
        <v>0</v>
      </c>
      <c r="D93" s="397">
        <v>1158.3499999999999</v>
      </c>
      <c r="E93" s="410">
        <v>1</v>
      </c>
      <c r="F93" s="398">
        <v>1158.3499999999999</v>
      </c>
    </row>
    <row r="94" spans="1:6" ht="14.4" customHeight="1" x14ac:dyDescent="0.3">
      <c r="A94" s="420" t="s">
        <v>1126</v>
      </c>
      <c r="B94" s="397">
        <v>0</v>
      </c>
      <c r="C94" s="410">
        <v>0</v>
      </c>
      <c r="D94" s="397">
        <v>18427.740000000005</v>
      </c>
      <c r="E94" s="410">
        <v>1</v>
      </c>
      <c r="F94" s="398">
        <v>18427.740000000005</v>
      </c>
    </row>
    <row r="95" spans="1:6" ht="14.4" customHeight="1" thickBot="1" x14ac:dyDescent="0.35">
      <c r="A95" s="421" t="s">
        <v>1127</v>
      </c>
      <c r="B95" s="412"/>
      <c r="C95" s="413">
        <v>0</v>
      </c>
      <c r="D95" s="412">
        <v>999.93000000000006</v>
      </c>
      <c r="E95" s="413">
        <v>1</v>
      </c>
      <c r="F95" s="414">
        <v>999.93000000000006</v>
      </c>
    </row>
    <row r="96" spans="1:6" ht="14.4" customHeight="1" thickBot="1" x14ac:dyDescent="0.35">
      <c r="A96" s="415" t="s">
        <v>6</v>
      </c>
      <c r="B96" s="416">
        <v>182434.81000000003</v>
      </c>
      <c r="C96" s="417">
        <v>0.12655031581909865</v>
      </c>
      <c r="D96" s="416">
        <v>1259164.2</v>
      </c>
      <c r="E96" s="417">
        <v>0.87344968418090096</v>
      </c>
      <c r="F96" s="418">
        <v>1441599.0100000005</v>
      </c>
    </row>
    <row r="97" spans="1:6" ht="14.4" customHeight="1" thickBot="1" x14ac:dyDescent="0.35"/>
    <row r="98" spans="1:6" ht="14.4" customHeight="1" x14ac:dyDescent="0.3">
      <c r="A98" s="419" t="s">
        <v>932</v>
      </c>
      <c r="B98" s="391">
        <v>58194.750000000015</v>
      </c>
      <c r="C98" s="409">
        <v>0.14657354561683322</v>
      </c>
      <c r="D98" s="391">
        <v>338839.71999999869</v>
      </c>
      <c r="E98" s="409">
        <v>0.85342645438316678</v>
      </c>
      <c r="F98" s="392">
        <v>397034.46999999869</v>
      </c>
    </row>
    <row r="99" spans="1:6" ht="14.4" customHeight="1" x14ac:dyDescent="0.3">
      <c r="A99" s="420" t="s">
        <v>1176</v>
      </c>
      <c r="B99" s="397">
        <v>45282.989999999983</v>
      </c>
      <c r="C99" s="410">
        <v>1</v>
      </c>
      <c r="D99" s="397"/>
      <c r="E99" s="410">
        <v>0</v>
      </c>
      <c r="F99" s="398">
        <v>45282.989999999983</v>
      </c>
    </row>
    <row r="100" spans="1:6" ht="14.4" customHeight="1" x14ac:dyDescent="0.3">
      <c r="A100" s="420" t="s">
        <v>1177</v>
      </c>
      <c r="B100" s="397">
        <v>12561.059999999994</v>
      </c>
      <c r="C100" s="410">
        <v>0.20030176678039538</v>
      </c>
      <c r="D100" s="397">
        <v>50149.619999999952</v>
      </c>
      <c r="E100" s="410">
        <v>0.79969823321960454</v>
      </c>
      <c r="F100" s="398">
        <v>62710.679999999949</v>
      </c>
    </row>
    <row r="101" spans="1:6" ht="14.4" customHeight="1" x14ac:dyDescent="0.3">
      <c r="A101" s="420" t="s">
        <v>916</v>
      </c>
      <c r="B101" s="397">
        <v>11421.579999999998</v>
      </c>
      <c r="C101" s="410">
        <v>0.25679103720909002</v>
      </c>
      <c r="D101" s="397">
        <v>33056.530000000006</v>
      </c>
      <c r="E101" s="410">
        <v>0.74320896279091009</v>
      </c>
      <c r="F101" s="398">
        <v>44478.11</v>
      </c>
    </row>
    <row r="102" spans="1:6" ht="14.4" customHeight="1" x14ac:dyDescent="0.3">
      <c r="A102" s="420" t="s">
        <v>1178</v>
      </c>
      <c r="B102" s="397">
        <v>4216.1499999999996</v>
      </c>
      <c r="C102" s="410">
        <v>0.73819774801668936</v>
      </c>
      <c r="D102" s="397">
        <v>1495.26</v>
      </c>
      <c r="E102" s="410">
        <v>0.26180225198331059</v>
      </c>
      <c r="F102" s="398">
        <v>5711.41</v>
      </c>
    </row>
    <row r="103" spans="1:6" ht="14.4" customHeight="1" x14ac:dyDescent="0.3">
      <c r="A103" s="420" t="s">
        <v>926</v>
      </c>
      <c r="B103" s="397">
        <v>3980.22</v>
      </c>
      <c r="C103" s="410">
        <v>0.57816991736113432</v>
      </c>
      <c r="D103" s="397">
        <v>2903.9500000000003</v>
      </c>
      <c r="E103" s="410">
        <v>0.42183008263886573</v>
      </c>
      <c r="F103" s="398">
        <v>6884.17</v>
      </c>
    </row>
    <row r="104" spans="1:6" ht="14.4" customHeight="1" x14ac:dyDescent="0.3">
      <c r="A104" s="420" t="s">
        <v>935</v>
      </c>
      <c r="B104" s="397">
        <v>3768.3499999999995</v>
      </c>
      <c r="C104" s="410">
        <v>0.81104319566106364</v>
      </c>
      <c r="D104" s="397">
        <v>877.94999999999993</v>
      </c>
      <c r="E104" s="410">
        <v>0.18895680433893638</v>
      </c>
      <c r="F104" s="398">
        <v>4646.2999999999993</v>
      </c>
    </row>
    <row r="105" spans="1:6" ht="14.4" customHeight="1" x14ac:dyDescent="0.3">
      <c r="A105" s="420" t="s">
        <v>927</v>
      </c>
      <c r="B105" s="397">
        <v>3585.7899999999995</v>
      </c>
      <c r="C105" s="410">
        <v>0.19303379581254684</v>
      </c>
      <c r="D105" s="397">
        <v>14990.18000000002</v>
      </c>
      <c r="E105" s="410">
        <v>0.80696620418745313</v>
      </c>
      <c r="F105" s="398">
        <v>18575.970000000019</v>
      </c>
    </row>
    <row r="106" spans="1:6" ht="14.4" customHeight="1" x14ac:dyDescent="0.3">
      <c r="A106" s="420" t="s">
        <v>1179</v>
      </c>
      <c r="B106" s="397">
        <v>3012.18</v>
      </c>
      <c r="C106" s="410">
        <v>0.33368671879933132</v>
      </c>
      <c r="D106" s="397">
        <v>6014.79</v>
      </c>
      <c r="E106" s="410">
        <v>0.66631328120066868</v>
      </c>
      <c r="F106" s="398">
        <v>9026.9699999999993</v>
      </c>
    </row>
    <row r="107" spans="1:6" ht="14.4" customHeight="1" x14ac:dyDescent="0.3">
      <c r="A107" s="420" t="s">
        <v>918</v>
      </c>
      <c r="B107" s="397">
        <v>2607.88</v>
      </c>
      <c r="C107" s="410">
        <v>0.14031632888045234</v>
      </c>
      <c r="D107" s="397">
        <v>15977.839999999998</v>
      </c>
      <c r="E107" s="410">
        <v>0.85968367111954769</v>
      </c>
      <c r="F107" s="398">
        <v>18585.719999999998</v>
      </c>
    </row>
    <row r="108" spans="1:6" ht="14.4" customHeight="1" x14ac:dyDescent="0.3">
      <c r="A108" s="420" t="s">
        <v>1180</v>
      </c>
      <c r="B108" s="397">
        <v>2565.5299999999997</v>
      </c>
      <c r="C108" s="410">
        <v>0.33469270077087365</v>
      </c>
      <c r="D108" s="397">
        <v>5099.7999999999965</v>
      </c>
      <c r="E108" s="410">
        <v>0.66530729922912635</v>
      </c>
      <c r="F108" s="398">
        <v>7665.3299999999963</v>
      </c>
    </row>
    <row r="109" spans="1:6" ht="14.4" customHeight="1" x14ac:dyDescent="0.3">
      <c r="A109" s="420" t="s">
        <v>1181</v>
      </c>
      <c r="B109" s="397">
        <v>2544.33</v>
      </c>
      <c r="C109" s="410">
        <v>0.12244959836062025</v>
      </c>
      <c r="D109" s="397">
        <v>18234.259999999998</v>
      </c>
      <c r="E109" s="410">
        <v>0.87755040163937981</v>
      </c>
      <c r="F109" s="398">
        <v>20778.589999999997</v>
      </c>
    </row>
    <row r="110" spans="1:6" ht="14.4" customHeight="1" x14ac:dyDescent="0.3">
      <c r="A110" s="420" t="s">
        <v>1182</v>
      </c>
      <c r="B110" s="397">
        <v>2211.06</v>
      </c>
      <c r="C110" s="410">
        <v>1</v>
      </c>
      <c r="D110" s="397"/>
      <c r="E110" s="410">
        <v>0</v>
      </c>
      <c r="F110" s="398">
        <v>2211.06</v>
      </c>
    </row>
    <row r="111" spans="1:6" ht="14.4" customHeight="1" x14ac:dyDescent="0.3">
      <c r="A111" s="420" t="s">
        <v>1183</v>
      </c>
      <c r="B111" s="397">
        <v>1866.4</v>
      </c>
      <c r="C111" s="410">
        <v>1</v>
      </c>
      <c r="D111" s="397"/>
      <c r="E111" s="410">
        <v>0</v>
      </c>
      <c r="F111" s="398">
        <v>1866.4</v>
      </c>
    </row>
    <row r="112" spans="1:6" ht="14.4" customHeight="1" x14ac:dyDescent="0.3">
      <c r="A112" s="420" t="s">
        <v>919</v>
      </c>
      <c r="B112" s="397">
        <v>1838.2900000000004</v>
      </c>
      <c r="C112" s="410">
        <v>0.51073683976562045</v>
      </c>
      <c r="D112" s="397">
        <v>1761</v>
      </c>
      <c r="E112" s="410">
        <v>0.48926316023437949</v>
      </c>
      <c r="F112" s="398">
        <v>3599.2900000000004</v>
      </c>
    </row>
    <row r="113" spans="1:6" ht="14.4" customHeight="1" x14ac:dyDescent="0.3">
      <c r="A113" s="420" t="s">
        <v>1184</v>
      </c>
      <c r="B113" s="397">
        <v>1815.75</v>
      </c>
      <c r="C113" s="410">
        <v>0.28093451436970562</v>
      </c>
      <c r="D113" s="397">
        <v>4647.5</v>
      </c>
      <c r="E113" s="410">
        <v>0.71906548563029438</v>
      </c>
      <c r="F113" s="398">
        <v>6463.25</v>
      </c>
    </row>
    <row r="114" spans="1:6" ht="14.4" customHeight="1" x14ac:dyDescent="0.3">
      <c r="A114" s="420" t="s">
        <v>914</v>
      </c>
      <c r="B114" s="397">
        <v>1728.72</v>
      </c>
      <c r="C114" s="410">
        <v>0.89474555919009569</v>
      </c>
      <c r="D114" s="397">
        <v>203.36</v>
      </c>
      <c r="E114" s="410">
        <v>0.10525444080990436</v>
      </c>
      <c r="F114" s="398">
        <v>1932.08</v>
      </c>
    </row>
    <row r="115" spans="1:6" ht="14.4" customHeight="1" x14ac:dyDescent="0.3">
      <c r="A115" s="420" t="s">
        <v>924</v>
      </c>
      <c r="B115" s="397">
        <v>1680.36</v>
      </c>
      <c r="C115" s="410">
        <v>0.2255674221556403</v>
      </c>
      <c r="D115" s="397">
        <v>5769.1200000000035</v>
      </c>
      <c r="E115" s="410">
        <v>0.7744325778443597</v>
      </c>
      <c r="F115" s="398">
        <v>7449.4800000000032</v>
      </c>
    </row>
    <row r="116" spans="1:6" ht="14.4" customHeight="1" x14ac:dyDescent="0.3">
      <c r="A116" s="420" t="s">
        <v>933</v>
      </c>
      <c r="B116" s="397">
        <v>1541.0099999999998</v>
      </c>
      <c r="C116" s="410">
        <v>0.39308772099880868</v>
      </c>
      <c r="D116" s="397">
        <v>2379.2600000000002</v>
      </c>
      <c r="E116" s="410">
        <v>0.60691227900119127</v>
      </c>
      <c r="F116" s="398">
        <v>3920.27</v>
      </c>
    </row>
    <row r="117" spans="1:6" ht="14.4" customHeight="1" x14ac:dyDescent="0.3">
      <c r="A117" s="420" t="s">
        <v>922</v>
      </c>
      <c r="B117" s="397">
        <v>1536.9599999999998</v>
      </c>
      <c r="C117" s="410">
        <v>0.37646966609186394</v>
      </c>
      <c r="D117" s="397">
        <v>2545.5999999999995</v>
      </c>
      <c r="E117" s="410">
        <v>0.62353033390813606</v>
      </c>
      <c r="F117" s="398">
        <v>4082.5599999999995</v>
      </c>
    </row>
    <row r="118" spans="1:6" ht="14.4" customHeight="1" x14ac:dyDescent="0.3">
      <c r="A118" s="420" t="s">
        <v>1185</v>
      </c>
      <c r="B118" s="397">
        <v>1246.3699999999999</v>
      </c>
      <c r="C118" s="410">
        <v>0.26313767135289878</v>
      </c>
      <c r="D118" s="397">
        <v>3490.2000000000007</v>
      </c>
      <c r="E118" s="410">
        <v>0.73686232864710122</v>
      </c>
      <c r="F118" s="398">
        <v>4736.5700000000006</v>
      </c>
    </row>
    <row r="119" spans="1:6" ht="14.4" customHeight="1" x14ac:dyDescent="0.3">
      <c r="A119" s="420" t="s">
        <v>915</v>
      </c>
      <c r="B119" s="397">
        <v>1207.17</v>
      </c>
      <c r="C119" s="410">
        <v>0.71590727133631049</v>
      </c>
      <c r="D119" s="397">
        <v>479.04</v>
      </c>
      <c r="E119" s="410">
        <v>0.28409272866368956</v>
      </c>
      <c r="F119" s="398">
        <v>1686.21</v>
      </c>
    </row>
    <row r="120" spans="1:6" ht="14.4" customHeight="1" x14ac:dyDescent="0.3">
      <c r="A120" s="420" t="s">
        <v>1186</v>
      </c>
      <c r="B120" s="397">
        <v>1056.01</v>
      </c>
      <c r="C120" s="410">
        <v>0.15131619483495087</v>
      </c>
      <c r="D120" s="397">
        <v>5922.8199999999979</v>
      </c>
      <c r="E120" s="410">
        <v>0.84868380516504904</v>
      </c>
      <c r="F120" s="398">
        <v>6978.8299999999981</v>
      </c>
    </row>
    <row r="121" spans="1:6" ht="14.4" customHeight="1" x14ac:dyDescent="0.3">
      <c r="A121" s="420" t="s">
        <v>1187</v>
      </c>
      <c r="B121" s="397">
        <v>1023.9</v>
      </c>
      <c r="C121" s="410">
        <v>0.77108451881584794</v>
      </c>
      <c r="D121" s="397">
        <v>303.97000000000003</v>
      </c>
      <c r="E121" s="410">
        <v>0.22891548118415211</v>
      </c>
      <c r="F121" s="398">
        <v>1327.87</v>
      </c>
    </row>
    <row r="122" spans="1:6" ht="14.4" customHeight="1" x14ac:dyDescent="0.3">
      <c r="A122" s="420" t="s">
        <v>939</v>
      </c>
      <c r="B122" s="397">
        <v>1014.13</v>
      </c>
      <c r="C122" s="410">
        <v>0.12147626246050133</v>
      </c>
      <c r="D122" s="397">
        <v>7334.25</v>
      </c>
      <c r="E122" s="410">
        <v>0.87852373753949875</v>
      </c>
      <c r="F122" s="398">
        <v>8348.3799999999992</v>
      </c>
    </row>
    <row r="123" spans="1:6" ht="14.4" customHeight="1" x14ac:dyDescent="0.3">
      <c r="A123" s="420" t="s">
        <v>1188</v>
      </c>
      <c r="B123" s="397">
        <v>937.93</v>
      </c>
      <c r="C123" s="410">
        <v>1</v>
      </c>
      <c r="D123" s="397"/>
      <c r="E123" s="410">
        <v>0</v>
      </c>
      <c r="F123" s="398">
        <v>937.93</v>
      </c>
    </row>
    <row r="124" spans="1:6" ht="14.4" customHeight="1" x14ac:dyDescent="0.3">
      <c r="A124" s="420" t="s">
        <v>1189</v>
      </c>
      <c r="B124" s="397">
        <v>886.91</v>
      </c>
      <c r="C124" s="410">
        <v>1</v>
      </c>
      <c r="D124" s="397"/>
      <c r="E124" s="410">
        <v>0</v>
      </c>
      <c r="F124" s="398">
        <v>886.91</v>
      </c>
    </row>
    <row r="125" spans="1:6" ht="14.4" customHeight="1" x14ac:dyDescent="0.3">
      <c r="A125" s="420" t="s">
        <v>1190</v>
      </c>
      <c r="B125" s="397">
        <v>694.59</v>
      </c>
      <c r="C125" s="410">
        <v>0.789809424179023</v>
      </c>
      <c r="D125" s="397">
        <v>184.85</v>
      </c>
      <c r="E125" s="410">
        <v>0.21019057582097697</v>
      </c>
      <c r="F125" s="398">
        <v>879.44</v>
      </c>
    </row>
    <row r="126" spans="1:6" ht="14.4" customHeight="1" x14ac:dyDescent="0.3">
      <c r="A126" s="420" t="s">
        <v>923</v>
      </c>
      <c r="B126" s="397">
        <v>680.29</v>
      </c>
      <c r="C126" s="410">
        <v>1.0103098264656352E-2</v>
      </c>
      <c r="D126" s="397">
        <v>66654.500000000015</v>
      </c>
      <c r="E126" s="410">
        <v>0.98989690173534373</v>
      </c>
      <c r="F126" s="398">
        <v>67334.790000000008</v>
      </c>
    </row>
    <row r="127" spans="1:6" ht="14.4" customHeight="1" x14ac:dyDescent="0.3">
      <c r="A127" s="420" t="s">
        <v>917</v>
      </c>
      <c r="B127" s="397">
        <v>659.84</v>
      </c>
      <c r="C127" s="410">
        <v>1</v>
      </c>
      <c r="D127" s="397"/>
      <c r="E127" s="410">
        <v>0</v>
      </c>
      <c r="F127" s="398">
        <v>659.84</v>
      </c>
    </row>
    <row r="128" spans="1:6" ht="14.4" customHeight="1" x14ac:dyDescent="0.3">
      <c r="A128" s="420" t="s">
        <v>1191</v>
      </c>
      <c r="B128" s="397">
        <v>590.23</v>
      </c>
      <c r="C128" s="410">
        <v>0.15966704809515694</v>
      </c>
      <c r="D128" s="397">
        <v>3106.4</v>
      </c>
      <c r="E128" s="410">
        <v>0.84033295190484303</v>
      </c>
      <c r="F128" s="398">
        <v>3696.63</v>
      </c>
    </row>
    <row r="129" spans="1:6" ht="14.4" customHeight="1" x14ac:dyDescent="0.3">
      <c r="A129" s="420" t="s">
        <v>1192</v>
      </c>
      <c r="B129" s="397">
        <v>505.76</v>
      </c>
      <c r="C129" s="410">
        <v>0.11538417665350297</v>
      </c>
      <c r="D129" s="397">
        <v>3877.51</v>
      </c>
      <c r="E129" s="410">
        <v>0.88461582334649702</v>
      </c>
      <c r="F129" s="398">
        <v>4383.2700000000004</v>
      </c>
    </row>
    <row r="130" spans="1:6" ht="14.4" customHeight="1" x14ac:dyDescent="0.3">
      <c r="A130" s="420" t="s">
        <v>1193</v>
      </c>
      <c r="B130" s="397">
        <v>426.1</v>
      </c>
      <c r="C130" s="410">
        <v>0.16017893727797305</v>
      </c>
      <c r="D130" s="397">
        <v>2234.0500000000002</v>
      </c>
      <c r="E130" s="410">
        <v>0.83982106272202695</v>
      </c>
      <c r="F130" s="398">
        <v>2660.15</v>
      </c>
    </row>
    <row r="131" spans="1:6" ht="14.4" customHeight="1" x14ac:dyDescent="0.3">
      <c r="A131" s="420" t="s">
        <v>1194</v>
      </c>
      <c r="B131" s="397">
        <v>419.31</v>
      </c>
      <c r="C131" s="410">
        <v>0.34527024801554623</v>
      </c>
      <c r="D131" s="397">
        <v>795.13000000000011</v>
      </c>
      <c r="E131" s="410">
        <v>0.65472975198445382</v>
      </c>
      <c r="F131" s="398">
        <v>1214.44</v>
      </c>
    </row>
    <row r="132" spans="1:6" ht="14.4" customHeight="1" x14ac:dyDescent="0.3">
      <c r="A132" s="420" t="s">
        <v>941</v>
      </c>
      <c r="B132" s="397">
        <v>365.56</v>
      </c>
      <c r="C132" s="410">
        <v>9.1239454899415942E-2</v>
      </c>
      <c r="D132" s="397">
        <v>3641.0400000000009</v>
      </c>
      <c r="E132" s="410">
        <v>0.90876054510058402</v>
      </c>
      <c r="F132" s="398">
        <v>4006.6000000000008</v>
      </c>
    </row>
    <row r="133" spans="1:6" ht="14.4" customHeight="1" x14ac:dyDescent="0.3">
      <c r="A133" s="420" t="s">
        <v>1195</v>
      </c>
      <c r="B133" s="397">
        <v>322.08999999999997</v>
      </c>
      <c r="C133" s="410">
        <v>8.6204912306996423E-2</v>
      </c>
      <c r="D133" s="397">
        <v>3414.2400000000002</v>
      </c>
      <c r="E133" s="410">
        <v>0.91379508769300355</v>
      </c>
      <c r="F133" s="398">
        <v>3736.3300000000004</v>
      </c>
    </row>
    <row r="134" spans="1:6" ht="14.4" customHeight="1" x14ac:dyDescent="0.3">
      <c r="A134" s="420" t="s">
        <v>1196</v>
      </c>
      <c r="B134" s="397">
        <v>301.87</v>
      </c>
      <c r="C134" s="410">
        <v>0.19813203113719005</v>
      </c>
      <c r="D134" s="397">
        <v>1221.7099999999998</v>
      </c>
      <c r="E134" s="410">
        <v>0.80186796886280987</v>
      </c>
      <c r="F134" s="398">
        <v>1523.58</v>
      </c>
    </row>
    <row r="135" spans="1:6" ht="14.4" customHeight="1" x14ac:dyDescent="0.3">
      <c r="A135" s="420" t="s">
        <v>1197</v>
      </c>
      <c r="B135" s="397">
        <v>216.16</v>
      </c>
      <c r="C135" s="410">
        <v>1</v>
      </c>
      <c r="D135" s="397"/>
      <c r="E135" s="410">
        <v>0</v>
      </c>
      <c r="F135" s="398">
        <v>216.16</v>
      </c>
    </row>
    <row r="136" spans="1:6" ht="14.4" customHeight="1" x14ac:dyDescent="0.3">
      <c r="A136" s="420" t="s">
        <v>929</v>
      </c>
      <c r="B136" s="397">
        <v>214.68</v>
      </c>
      <c r="C136" s="410">
        <v>0.72662040954476226</v>
      </c>
      <c r="D136" s="397">
        <v>80.77</v>
      </c>
      <c r="E136" s="410">
        <v>0.2733795904552378</v>
      </c>
      <c r="F136" s="398">
        <v>295.45</v>
      </c>
    </row>
    <row r="137" spans="1:6" ht="14.4" customHeight="1" x14ac:dyDescent="0.3">
      <c r="A137" s="420" t="s">
        <v>1198</v>
      </c>
      <c r="B137" s="397">
        <v>201.75</v>
      </c>
      <c r="C137" s="410">
        <v>8.7957937141138157E-2</v>
      </c>
      <c r="D137" s="397">
        <v>2091.96</v>
      </c>
      <c r="E137" s="410">
        <v>0.9120420628588618</v>
      </c>
      <c r="F137" s="398">
        <v>2293.71</v>
      </c>
    </row>
    <row r="138" spans="1:6" ht="14.4" customHeight="1" x14ac:dyDescent="0.3">
      <c r="A138" s="420" t="s">
        <v>1199</v>
      </c>
      <c r="B138" s="397">
        <v>193.14</v>
      </c>
      <c r="C138" s="410">
        <v>4.9022046468656252E-2</v>
      </c>
      <c r="D138" s="397">
        <v>3746.7199999999993</v>
      </c>
      <c r="E138" s="410">
        <v>0.95097795353134373</v>
      </c>
      <c r="F138" s="398">
        <v>3939.8599999999992</v>
      </c>
    </row>
    <row r="139" spans="1:6" ht="14.4" customHeight="1" x14ac:dyDescent="0.3">
      <c r="A139" s="420" t="s">
        <v>1200</v>
      </c>
      <c r="B139" s="397">
        <v>189.44</v>
      </c>
      <c r="C139" s="410">
        <v>0.11145561837746881</v>
      </c>
      <c r="D139" s="397">
        <v>1510.2500000000002</v>
      </c>
      <c r="E139" s="410">
        <v>0.88854438162253113</v>
      </c>
      <c r="F139" s="398">
        <v>1699.6900000000003</v>
      </c>
    </row>
    <row r="140" spans="1:6" ht="14.4" customHeight="1" x14ac:dyDescent="0.3">
      <c r="A140" s="420" t="s">
        <v>934</v>
      </c>
      <c r="B140" s="397">
        <v>178.76999999999998</v>
      </c>
      <c r="C140" s="410">
        <v>0.14238608396454092</v>
      </c>
      <c r="D140" s="397">
        <v>1076.7599999999995</v>
      </c>
      <c r="E140" s="410">
        <v>0.85761391603545911</v>
      </c>
      <c r="F140" s="398">
        <v>1255.5299999999995</v>
      </c>
    </row>
    <row r="141" spans="1:6" ht="14.4" customHeight="1" x14ac:dyDescent="0.3">
      <c r="A141" s="420" t="s">
        <v>1201</v>
      </c>
      <c r="B141" s="397">
        <v>177.1</v>
      </c>
      <c r="C141" s="410">
        <v>0.18366606170598909</v>
      </c>
      <c r="D141" s="397">
        <v>787.15000000000009</v>
      </c>
      <c r="E141" s="410">
        <v>0.81633393829401091</v>
      </c>
      <c r="F141" s="398">
        <v>964.25000000000011</v>
      </c>
    </row>
    <row r="142" spans="1:6" ht="14.4" customHeight="1" x14ac:dyDescent="0.3">
      <c r="A142" s="420" t="s">
        <v>1202</v>
      </c>
      <c r="B142" s="397">
        <v>173.47</v>
      </c>
      <c r="C142" s="410">
        <v>9.6424720125401625E-2</v>
      </c>
      <c r="D142" s="397">
        <v>1625.5499999999997</v>
      </c>
      <c r="E142" s="410">
        <v>0.9035752798745984</v>
      </c>
      <c r="F142" s="398">
        <v>1799.0199999999998</v>
      </c>
    </row>
    <row r="143" spans="1:6" ht="14.4" customHeight="1" x14ac:dyDescent="0.3">
      <c r="A143" s="420" t="s">
        <v>1203</v>
      </c>
      <c r="B143" s="397">
        <v>139.72</v>
      </c>
      <c r="C143" s="410">
        <v>1.0989010989010986E-2</v>
      </c>
      <c r="D143" s="397">
        <v>12574.800000000003</v>
      </c>
      <c r="E143" s="410">
        <v>0.98901098901098905</v>
      </c>
      <c r="F143" s="398">
        <v>12714.520000000002</v>
      </c>
    </row>
    <row r="144" spans="1:6" ht="14.4" customHeight="1" x14ac:dyDescent="0.3">
      <c r="A144" s="420" t="s">
        <v>1204</v>
      </c>
      <c r="B144" s="397">
        <v>136.34</v>
      </c>
      <c r="C144" s="410">
        <v>0.36268354969142369</v>
      </c>
      <c r="D144" s="397">
        <v>239.58</v>
      </c>
      <c r="E144" s="410">
        <v>0.63731645030857631</v>
      </c>
      <c r="F144" s="398">
        <v>375.92</v>
      </c>
    </row>
    <row r="145" spans="1:6" ht="14.4" customHeight="1" x14ac:dyDescent="0.3">
      <c r="A145" s="420" t="s">
        <v>1205</v>
      </c>
      <c r="B145" s="397">
        <v>123.71</v>
      </c>
      <c r="C145" s="410">
        <v>1</v>
      </c>
      <c r="D145" s="397"/>
      <c r="E145" s="410">
        <v>0</v>
      </c>
      <c r="F145" s="398">
        <v>123.71</v>
      </c>
    </row>
    <row r="146" spans="1:6" ht="14.4" customHeight="1" x14ac:dyDescent="0.3">
      <c r="A146" s="420" t="s">
        <v>1206</v>
      </c>
      <c r="B146" s="397">
        <v>101.53</v>
      </c>
      <c r="C146" s="410">
        <v>0.38462704095162326</v>
      </c>
      <c r="D146" s="397">
        <v>162.44</v>
      </c>
      <c r="E146" s="410">
        <v>0.61537295904837663</v>
      </c>
      <c r="F146" s="398">
        <v>263.97000000000003</v>
      </c>
    </row>
    <row r="147" spans="1:6" ht="14.4" customHeight="1" x14ac:dyDescent="0.3">
      <c r="A147" s="420" t="s">
        <v>1207</v>
      </c>
      <c r="B147" s="397">
        <v>91.58</v>
      </c>
      <c r="C147" s="410">
        <v>1</v>
      </c>
      <c r="D147" s="397"/>
      <c r="E147" s="410">
        <v>0</v>
      </c>
      <c r="F147" s="398">
        <v>91.58</v>
      </c>
    </row>
    <row r="148" spans="1:6" ht="14.4" customHeight="1" x14ac:dyDescent="0.3">
      <c r="A148" s="420" t="s">
        <v>1208</v>
      </c>
      <c r="B148" s="397">
        <v>0</v>
      </c>
      <c r="C148" s="410">
        <v>0</v>
      </c>
      <c r="D148" s="397">
        <v>19958.589999999997</v>
      </c>
      <c r="E148" s="410">
        <v>1</v>
      </c>
      <c r="F148" s="398">
        <v>19958.589999999997</v>
      </c>
    </row>
    <row r="149" spans="1:6" ht="14.4" customHeight="1" x14ac:dyDescent="0.3">
      <c r="A149" s="420" t="s">
        <v>1209</v>
      </c>
      <c r="B149" s="397">
        <v>0</v>
      </c>
      <c r="C149" s="410">
        <v>0</v>
      </c>
      <c r="D149" s="397">
        <v>201.75</v>
      </c>
      <c r="E149" s="410">
        <v>1</v>
      </c>
      <c r="F149" s="398">
        <v>201.75</v>
      </c>
    </row>
    <row r="150" spans="1:6" ht="14.4" customHeight="1" x14ac:dyDescent="0.3">
      <c r="A150" s="420" t="s">
        <v>1210</v>
      </c>
      <c r="B150" s="397">
        <v>0</v>
      </c>
      <c r="C150" s="410">
        <v>0</v>
      </c>
      <c r="D150" s="397">
        <v>465.28000000000003</v>
      </c>
      <c r="E150" s="410">
        <v>1</v>
      </c>
      <c r="F150" s="398">
        <v>465.28000000000003</v>
      </c>
    </row>
    <row r="151" spans="1:6" ht="14.4" customHeight="1" x14ac:dyDescent="0.3">
      <c r="A151" s="420" t="s">
        <v>1211</v>
      </c>
      <c r="B151" s="397"/>
      <c r="C151" s="410">
        <v>0</v>
      </c>
      <c r="D151" s="397">
        <v>4913.26</v>
      </c>
      <c r="E151" s="410">
        <v>1</v>
      </c>
      <c r="F151" s="398">
        <v>4913.26</v>
      </c>
    </row>
    <row r="152" spans="1:6" ht="14.4" customHeight="1" x14ac:dyDescent="0.3">
      <c r="A152" s="420" t="s">
        <v>1212</v>
      </c>
      <c r="B152" s="397"/>
      <c r="C152" s="410">
        <v>0</v>
      </c>
      <c r="D152" s="397">
        <v>226.14000000000001</v>
      </c>
      <c r="E152" s="410">
        <v>1</v>
      </c>
      <c r="F152" s="398">
        <v>226.14000000000001</v>
      </c>
    </row>
    <row r="153" spans="1:6" ht="14.4" customHeight="1" x14ac:dyDescent="0.3">
      <c r="A153" s="420" t="s">
        <v>1213</v>
      </c>
      <c r="B153" s="397">
        <v>0</v>
      </c>
      <c r="C153" s="410">
        <v>0</v>
      </c>
      <c r="D153" s="397">
        <v>228.41000000000003</v>
      </c>
      <c r="E153" s="410">
        <v>1</v>
      </c>
      <c r="F153" s="398">
        <v>228.41000000000003</v>
      </c>
    </row>
    <row r="154" spans="1:6" ht="14.4" customHeight="1" x14ac:dyDescent="0.3">
      <c r="A154" s="420" t="s">
        <v>1214</v>
      </c>
      <c r="B154" s="397">
        <v>0</v>
      </c>
      <c r="C154" s="410">
        <v>0</v>
      </c>
      <c r="D154" s="397">
        <v>24656.16</v>
      </c>
      <c r="E154" s="410">
        <v>1</v>
      </c>
      <c r="F154" s="398">
        <v>24656.16</v>
      </c>
    </row>
    <row r="155" spans="1:6" ht="14.4" customHeight="1" x14ac:dyDescent="0.3">
      <c r="A155" s="420" t="s">
        <v>1215</v>
      </c>
      <c r="B155" s="397"/>
      <c r="C155" s="410"/>
      <c r="D155" s="397">
        <v>0</v>
      </c>
      <c r="E155" s="410"/>
      <c r="F155" s="398">
        <v>0</v>
      </c>
    </row>
    <row r="156" spans="1:6" ht="14.4" customHeight="1" x14ac:dyDescent="0.3">
      <c r="A156" s="420" t="s">
        <v>1216</v>
      </c>
      <c r="B156" s="397"/>
      <c r="C156" s="410">
        <v>0</v>
      </c>
      <c r="D156" s="397">
        <v>140.25</v>
      </c>
      <c r="E156" s="410">
        <v>1</v>
      </c>
      <c r="F156" s="398">
        <v>140.25</v>
      </c>
    </row>
    <row r="157" spans="1:6" ht="14.4" customHeight="1" x14ac:dyDescent="0.3">
      <c r="A157" s="420" t="s">
        <v>1217</v>
      </c>
      <c r="B157" s="397"/>
      <c r="C157" s="410">
        <v>0</v>
      </c>
      <c r="D157" s="397">
        <v>10537.810000000001</v>
      </c>
      <c r="E157" s="410">
        <v>1</v>
      </c>
      <c r="F157" s="398">
        <v>10537.810000000001</v>
      </c>
    </row>
    <row r="158" spans="1:6" ht="14.4" customHeight="1" x14ac:dyDescent="0.3">
      <c r="A158" s="420" t="s">
        <v>1218</v>
      </c>
      <c r="B158" s="397"/>
      <c r="C158" s="410">
        <v>0</v>
      </c>
      <c r="D158" s="397">
        <v>557.70000000000005</v>
      </c>
      <c r="E158" s="410">
        <v>1</v>
      </c>
      <c r="F158" s="398">
        <v>557.70000000000005</v>
      </c>
    </row>
    <row r="159" spans="1:6" ht="14.4" customHeight="1" x14ac:dyDescent="0.3">
      <c r="A159" s="420" t="s">
        <v>1219</v>
      </c>
      <c r="B159" s="397"/>
      <c r="C159" s="410">
        <v>0</v>
      </c>
      <c r="D159" s="397">
        <v>1285.5700000000002</v>
      </c>
      <c r="E159" s="410">
        <v>1</v>
      </c>
      <c r="F159" s="398">
        <v>1285.5700000000002</v>
      </c>
    </row>
    <row r="160" spans="1:6" ht="14.4" customHeight="1" x14ac:dyDescent="0.3">
      <c r="A160" s="420" t="s">
        <v>1220</v>
      </c>
      <c r="B160" s="397">
        <v>0</v>
      </c>
      <c r="C160" s="410">
        <v>0</v>
      </c>
      <c r="D160" s="397">
        <v>840.58</v>
      </c>
      <c r="E160" s="410">
        <v>1</v>
      </c>
      <c r="F160" s="398">
        <v>840.58</v>
      </c>
    </row>
    <row r="161" spans="1:6" ht="14.4" customHeight="1" x14ac:dyDescent="0.3">
      <c r="A161" s="420" t="s">
        <v>940</v>
      </c>
      <c r="B161" s="397">
        <v>0</v>
      </c>
      <c r="C161" s="410">
        <v>0</v>
      </c>
      <c r="D161" s="397">
        <v>438981.85999999975</v>
      </c>
      <c r="E161" s="410">
        <v>1</v>
      </c>
      <c r="F161" s="398">
        <v>438981.85999999975</v>
      </c>
    </row>
    <row r="162" spans="1:6" ht="14.4" customHeight="1" x14ac:dyDescent="0.3">
      <c r="A162" s="420" t="s">
        <v>1221</v>
      </c>
      <c r="B162" s="397">
        <v>0</v>
      </c>
      <c r="C162" s="410">
        <v>0</v>
      </c>
      <c r="D162" s="397">
        <v>1249.3799999999999</v>
      </c>
      <c r="E162" s="410">
        <v>1</v>
      </c>
      <c r="F162" s="398">
        <v>1249.3799999999999</v>
      </c>
    </row>
    <row r="163" spans="1:6" ht="14.4" customHeight="1" x14ac:dyDescent="0.3">
      <c r="A163" s="420" t="s">
        <v>1222</v>
      </c>
      <c r="B163" s="397"/>
      <c r="C163" s="410"/>
      <c r="D163" s="397">
        <v>0</v>
      </c>
      <c r="E163" s="410"/>
      <c r="F163" s="398">
        <v>0</v>
      </c>
    </row>
    <row r="164" spans="1:6" ht="14.4" customHeight="1" x14ac:dyDescent="0.3">
      <c r="A164" s="420" t="s">
        <v>1223</v>
      </c>
      <c r="B164" s="397"/>
      <c r="C164" s="410">
        <v>0</v>
      </c>
      <c r="D164" s="397">
        <v>316.33999999999997</v>
      </c>
      <c r="E164" s="410">
        <v>1</v>
      </c>
      <c r="F164" s="398">
        <v>316.33999999999997</v>
      </c>
    </row>
    <row r="165" spans="1:6" ht="14.4" customHeight="1" x14ac:dyDescent="0.3">
      <c r="A165" s="420" t="s">
        <v>1224</v>
      </c>
      <c r="B165" s="397"/>
      <c r="C165" s="410"/>
      <c r="D165" s="397">
        <v>0</v>
      </c>
      <c r="E165" s="410"/>
      <c r="F165" s="398">
        <v>0</v>
      </c>
    </row>
    <row r="166" spans="1:6" ht="14.4" customHeight="1" x14ac:dyDescent="0.3">
      <c r="A166" s="420" t="s">
        <v>1225</v>
      </c>
      <c r="B166" s="397">
        <v>0</v>
      </c>
      <c r="C166" s="410">
        <v>0</v>
      </c>
      <c r="D166" s="397">
        <v>715.64</v>
      </c>
      <c r="E166" s="410">
        <v>1</v>
      </c>
      <c r="F166" s="398">
        <v>715.64</v>
      </c>
    </row>
    <row r="167" spans="1:6" ht="14.4" customHeight="1" x14ac:dyDescent="0.3">
      <c r="A167" s="420" t="s">
        <v>1226</v>
      </c>
      <c r="B167" s="397"/>
      <c r="C167" s="410">
        <v>0</v>
      </c>
      <c r="D167" s="397">
        <v>2557.08</v>
      </c>
      <c r="E167" s="410">
        <v>1</v>
      </c>
      <c r="F167" s="398">
        <v>2557.08</v>
      </c>
    </row>
    <row r="168" spans="1:6" ht="14.4" customHeight="1" x14ac:dyDescent="0.3">
      <c r="A168" s="420" t="s">
        <v>1227</v>
      </c>
      <c r="B168" s="397"/>
      <c r="C168" s="410">
        <v>0</v>
      </c>
      <c r="D168" s="397">
        <v>1469.56</v>
      </c>
      <c r="E168" s="410">
        <v>1</v>
      </c>
      <c r="F168" s="398">
        <v>1469.56</v>
      </c>
    </row>
    <row r="169" spans="1:6" ht="14.4" customHeight="1" x14ac:dyDescent="0.3">
      <c r="A169" s="420" t="s">
        <v>1228</v>
      </c>
      <c r="B169" s="397"/>
      <c r="C169" s="410">
        <v>0</v>
      </c>
      <c r="D169" s="397">
        <v>442.87</v>
      </c>
      <c r="E169" s="410">
        <v>1</v>
      </c>
      <c r="F169" s="398">
        <v>442.87</v>
      </c>
    </row>
    <row r="170" spans="1:6" ht="14.4" customHeight="1" x14ac:dyDescent="0.3">
      <c r="A170" s="420" t="s">
        <v>1229</v>
      </c>
      <c r="B170" s="397"/>
      <c r="C170" s="410">
        <v>0</v>
      </c>
      <c r="D170" s="397">
        <v>10285.919999999998</v>
      </c>
      <c r="E170" s="410">
        <v>1</v>
      </c>
      <c r="F170" s="398">
        <v>10285.919999999998</v>
      </c>
    </row>
    <row r="171" spans="1:6" ht="14.4" customHeight="1" x14ac:dyDescent="0.3">
      <c r="A171" s="420" t="s">
        <v>1230</v>
      </c>
      <c r="B171" s="397">
        <v>0</v>
      </c>
      <c r="C171" s="410">
        <v>0</v>
      </c>
      <c r="D171" s="397">
        <v>835.39999999999986</v>
      </c>
      <c r="E171" s="410">
        <v>1</v>
      </c>
      <c r="F171" s="398">
        <v>835.39999999999986</v>
      </c>
    </row>
    <row r="172" spans="1:6" ht="14.4" customHeight="1" x14ac:dyDescent="0.3">
      <c r="A172" s="420" t="s">
        <v>1231</v>
      </c>
      <c r="B172" s="397">
        <v>0</v>
      </c>
      <c r="C172" s="410">
        <v>0</v>
      </c>
      <c r="D172" s="397">
        <v>418.38</v>
      </c>
      <c r="E172" s="410">
        <v>1</v>
      </c>
      <c r="F172" s="398">
        <v>418.38</v>
      </c>
    </row>
    <row r="173" spans="1:6" ht="14.4" customHeight="1" x14ac:dyDescent="0.3">
      <c r="A173" s="420" t="s">
        <v>936</v>
      </c>
      <c r="B173" s="397"/>
      <c r="C173" s="410"/>
      <c r="D173" s="397">
        <v>0</v>
      </c>
      <c r="E173" s="410"/>
      <c r="F173" s="398">
        <v>0</v>
      </c>
    </row>
    <row r="174" spans="1:6" ht="14.4" customHeight="1" x14ac:dyDescent="0.3">
      <c r="A174" s="420" t="s">
        <v>1232</v>
      </c>
      <c r="B174" s="397"/>
      <c r="C174" s="410">
        <v>0</v>
      </c>
      <c r="D174" s="397">
        <v>1047.28</v>
      </c>
      <c r="E174" s="410">
        <v>1</v>
      </c>
      <c r="F174" s="398">
        <v>1047.28</v>
      </c>
    </row>
    <row r="175" spans="1:6" ht="14.4" customHeight="1" x14ac:dyDescent="0.3">
      <c r="A175" s="420" t="s">
        <v>1233</v>
      </c>
      <c r="B175" s="397"/>
      <c r="C175" s="410">
        <v>0</v>
      </c>
      <c r="D175" s="397">
        <v>76.62</v>
      </c>
      <c r="E175" s="410">
        <v>1</v>
      </c>
      <c r="F175" s="398">
        <v>76.62</v>
      </c>
    </row>
    <row r="176" spans="1:6" ht="14.4" customHeight="1" x14ac:dyDescent="0.3">
      <c r="A176" s="420" t="s">
        <v>938</v>
      </c>
      <c r="B176" s="397"/>
      <c r="C176" s="410">
        <v>0</v>
      </c>
      <c r="D176" s="397">
        <v>3063.9300000000012</v>
      </c>
      <c r="E176" s="410">
        <v>1</v>
      </c>
      <c r="F176" s="398">
        <v>3063.9300000000012</v>
      </c>
    </row>
    <row r="177" spans="1:6" ht="14.4" customHeight="1" x14ac:dyDescent="0.3">
      <c r="A177" s="420" t="s">
        <v>1234</v>
      </c>
      <c r="B177" s="397"/>
      <c r="C177" s="410">
        <v>0</v>
      </c>
      <c r="D177" s="397">
        <v>465.51</v>
      </c>
      <c r="E177" s="410">
        <v>1</v>
      </c>
      <c r="F177" s="398">
        <v>465.51</v>
      </c>
    </row>
    <row r="178" spans="1:6" ht="14.4" customHeight="1" x14ac:dyDescent="0.3">
      <c r="A178" s="420" t="s">
        <v>930</v>
      </c>
      <c r="B178" s="397"/>
      <c r="C178" s="410">
        <v>0</v>
      </c>
      <c r="D178" s="397">
        <v>848.1400000000001</v>
      </c>
      <c r="E178" s="410">
        <v>1</v>
      </c>
      <c r="F178" s="398">
        <v>848.1400000000001</v>
      </c>
    </row>
    <row r="179" spans="1:6" ht="14.4" customHeight="1" x14ac:dyDescent="0.3">
      <c r="A179" s="420" t="s">
        <v>925</v>
      </c>
      <c r="B179" s="397"/>
      <c r="C179" s="410">
        <v>0</v>
      </c>
      <c r="D179" s="397">
        <v>4541.38</v>
      </c>
      <c r="E179" s="410">
        <v>1</v>
      </c>
      <c r="F179" s="398">
        <v>4541.38</v>
      </c>
    </row>
    <row r="180" spans="1:6" ht="14.4" customHeight="1" x14ac:dyDescent="0.3">
      <c r="A180" s="420" t="s">
        <v>928</v>
      </c>
      <c r="B180" s="397">
        <v>0</v>
      </c>
      <c r="C180" s="410">
        <v>0</v>
      </c>
      <c r="D180" s="397">
        <v>508.46</v>
      </c>
      <c r="E180" s="410">
        <v>1</v>
      </c>
      <c r="F180" s="398">
        <v>508.46</v>
      </c>
    </row>
    <row r="181" spans="1:6" ht="14.4" customHeight="1" x14ac:dyDescent="0.3">
      <c r="A181" s="420" t="s">
        <v>1235</v>
      </c>
      <c r="B181" s="397">
        <v>0</v>
      </c>
      <c r="C181" s="410">
        <v>0</v>
      </c>
      <c r="D181" s="397">
        <v>3988.04</v>
      </c>
      <c r="E181" s="410">
        <v>1</v>
      </c>
      <c r="F181" s="398">
        <v>3988.04</v>
      </c>
    </row>
    <row r="182" spans="1:6" ht="14.4" customHeight="1" x14ac:dyDescent="0.3">
      <c r="A182" s="420" t="s">
        <v>1236</v>
      </c>
      <c r="B182" s="397"/>
      <c r="C182" s="410">
        <v>0</v>
      </c>
      <c r="D182" s="397">
        <v>254.43</v>
      </c>
      <c r="E182" s="410">
        <v>1</v>
      </c>
      <c r="F182" s="398">
        <v>254.43</v>
      </c>
    </row>
    <row r="183" spans="1:6" ht="14.4" customHeight="1" x14ac:dyDescent="0.3">
      <c r="A183" s="420" t="s">
        <v>1237</v>
      </c>
      <c r="B183" s="397"/>
      <c r="C183" s="410">
        <v>0</v>
      </c>
      <c r="D183" s="397">
        <v>1027.5999999999999</v>
      </c>
      <c r="E183" s="410">
        <v>1</v>
      </c>
      <c r="F183" s="398">
        <v>1027.5999999999999</v>
      </c>
    </row>
    <row r="184" spans="1:6" ht="14.4" customHeight="1" x14ac:dyDescent="0.3">
      <c r="A184" s="420" t="s">
        <v>1238</v>
      </c>
      <c r="B184" s="397"/>
      <c r="C184" s="410">
        <v>0</v>
      </c>
      <c r="D184" s="397">
        <v>1049.67</v>
      </c>
      <c r="E184" s="410">
        <v>1</v>
      </c>
      <c r="F184" s="398">
        <v>1049.67</v>
      </c>
    </row>
    <row r="185" spans="1:6" ht="14.4" customHeight="1" thickBot="1" x14ac:dyDescent="0.35">
      <c r="A185" s="421" t="s">
        <v>937</v>
      </c>
      <c r="B185" s="412">
        <v>0</v>
      </c>
      <c r="C185" s="413">
        <v>0</v>
      </c>
      <c r="D185" s="412">
        <v>89507.779999999897</v>
      </c>
      <c r="E185" s="413">
        <v>1</v>
      </c>
      <c r="F185" s="414">
        <v>89507.779999999897</v>
      </c>
    </row>
    <row r="186" spans="1:6" ht="14.4" customHeight="1" thickBot="1" x14ac:dyDescent="0.35">
      <c r="A186" s="415" t="s">
        <v>6</v>
      </c>
      <c r="B186" s="416">
        <v>182434.80999999997</v>
      </c>
      <c r="C186" s="417">
        <v>0.12655031581909879</v>
      </c>
      <c r="D186" s="416">
        <v>1259164.199999999</v>
      </c>
      <c r="E186" s="417">
        <v>0.87344968418090152</v>
      </c>
      <c r="F186" s="418">
        <v>1441599.0099999986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{898797DE-565F-4B68-B8CC-08793C6CBF02}</x14:id>
        </ext>
      </extLst>
    </cfRule>
  </conditionalFormatting>
  <conditionalFormatting sqref="F98:F18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{2F80DE3D-B524-4E22-83DC-95233807EB85}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8797DE-565F-4B68-B8CC-08793C6CBF0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F5:F95</xm:sqref>
        </x14:conditionalFormatting>
        <x14:conditionalFormatting xmlns:xm="http://schemas.microsoft.com/office/excel/2006/main">
          <x14:cfRule type="dataBar" id="{2F80DE3D-B524-4E22-83DC-95233807EB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F98:F185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3" customWidth="1"/>
    <col min="7" max="7" width="10" style="93" customWidth="1"/>
    <col min="8" max="8" width="6.77734375" style="86" customWidth="1"/>
    <col min="9" max="9" width="6.6640625" style="93" customWidth="1"/>
    <col min="10" max="10" width="10" style="93" customWidth="1"/>
    <col min="11" max="11" width="6.77734375" style="86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199</v>
      </c>
      <c r="F3" s="52">
        <f>SUBTOTAL(9,F6:F1048576)</f>
        <v>1055</v>
      </c>
      <c r="G3" s="52">
        <f>SUBTOTAL(9,G6:G1048576)</f>
        <v>182434.80999999991</v>
      </c>
      <c r="H3" s="53">
        <f>IF(M3=0,0,G3/M3)</f>
        <v>0.12655031581909867</v>
      </c>
      <c r="I3" s="52">
        <f>SUBTOTAL(9,I6:I1048576)</f>
        <v>4564</v>
      </c>
      <c r="J3" s="52">
        <f>SUBTOTAL(9,J6:J1048576)</f>
        <v>1259164.1999999986</v>
      </c>
      <c r="K3" s="53">
        <f>IF(M3=0,0,J3/M3)</f>
        <v>0.87344968418090074</v>
      </c>
      <c r="L3" s="52">
        <f>SUBTOTAL(9,L6:L1048576)</f>
        <v>5619</v>
      </c>
      <c r="M3" s="54">
        <f>SUBTOTAL(9,M6:M1048576)</f>
        <v>1441599.0099999993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201</v>
      </c>
      <c r="G4" s="308"/>
      <c r="H4" s="309"/>
      <c r="I4" s="310" t="s">
        <v>200</v>
      </c>
      <c r="J4" s="308"/>
      <c r="K4" s="309"/>
      <c r="L4" s="311" t="s">
        <v>6</v>
      </c>
      <c r="M4" s="312"/>
    </row>
    <row r="5" spans="1:13" ht="14.4" customHeight="1" thickBot="1" x14ac:dyDescent="0.35">
      <c r="A5" s="405" t="s">
        <v>208</v>
      </c>
      <c r="B5" s="422" t="s">
        <v>203</v>
      </c>
      <c r="C5" s="422" t="s">
        <v>135</v>
      </c>
      <c r="D5" s="422" t="s">
        <v>204</v>
      </c>
      <c r="E5" s="422" t="s">
        <v>205</v>
      </c>
      <c r="F5" s="423" t="s">
        <v>25</v>
      </c>
      <c r="G5" s="423" t="s">
        <v>17</v>
      </c>
      <c r="H5" s="407" t="s">
        <v>206</v>
      </c>
      <c r="I5" s="406" t="s">
        <v>25</v>
      </c>
      <c r="J5" s="423" t="s">
        <v>17</v>
      </c>
      <c r="K5" s="407" t="s">
        <v>206</v>
      </c>
      <c r="L5" s="406" t="s">
        <v>25</v>
      </c>
      <c r="M5" s="424" t="s">
        <v>17</v>
      </c>
    </row>
    <row r="6" spans="1:13" ht="14.4" customHeight="1" x14ac:dyDescent="0.3">
      <c r="A6" s="387" t="s">
        <v>1077</v>
      </c>
      <c r="B6" s="388" t="s">
        <v>943</v>
      </c>
      <c r="C6" s="388" t="s">
        <v>1239</v>
      </c>
      <c r="D6" s="388" t="s">
        <v>544</v>
      </c>
      <c r="E6" s="388" t="s">
        <v>1240</v>
      </c>
      <c r="F6" s="391"/>
      <c r="G6" s="391"/>
      <c r="H6" s="409">
        <v>0</v>
      </c>
      <c r="I6" s="391">
        <v>1</v>
      </c>
      <c r="J6" s="391">
        <v>95.24</v>
      </c>
      <c r="K6" s="409">
        <v>1</v>
      </c>
      <c r="L6" s="391">
        <v>1</v>
      </c>
      <c r="M6" s="392">
        <v>95.24</v>
      </c>
    </row>
    <row r="7" spans="1:13" ht="14.4" customHeight="1" x14ac:dyDescent="0.3">
      <c r="A7" s="393" t="s">
        <v>1077</v>
      </c>
      <c r="B7" s="394" t="s">
        <v>943</v>
      </c>
      <c r="C7" s="394" t="s">
        <v>944</v>
      </c>
      <c r="D7" s="394" t="s">
        <v>544</v>
      </c>
      <c r="E7" s="394" t="s">
        <v>545</v>
      </c>
      <c r="F7" s="397"/>
      <c r="G7" s="397"/>
      <c r="H7" s="410">
        <v>0</v>
      </c>
      <c r="I7" s="397">
        <v>3</v>
      </c>
      <c r="J7" s="397">
        <v>571.43999999999994</v>
      </c>
      <c r="K7" s="410">
        <v>1</v>
      </c>
      <c r="L7" s="397">
        <v>3</v>
      </c>
      <c r="M7" s="398">
        <v>571.43999999999994</v>
      </c>
    </row>
    <row r="8" spans="1:13" ht="14.4" customHeight="1" x14ac:dyDescent="0.3">
      <c r="A8" s="393" t="s">
        <v>1077</v>
      </c>
      <c r="B8" s="394" t="s">
        <v>983</v>
      </c>
      <c r="C8" s="394" t="s">
        <v>984</v>
      </c>
      <c r="D8" s="394" t="s">
        <v>985</v>
      </c>
      <c r="E8" s="394" t="s">
        <v>986</v>
      </c>
      <c r="F8" s="397"/>
      <c r="G8" s="397"/>
      <c r="H8" s="410">
        <v>0</v>
      </c>
      <c r="I8" s="397">
        <v>15</v>
      </c>
      <c r="J8" s="397">
        <v>4999.6500000000005</v>
      </c>
      <c r="K8" s="410">
        <v>1</v>
      </c>
      <c r="L8" s="397">
        <v>15</v>
      </c>
      <c r="M8" s="398">
        <v>4999.6500000000005</v>
      </c>
    </row>
    <row r="9" spans="1:13" ht="14.4" customHeight="1" x14ac:dyDescent="0.3">
      <c r="A9" s="393" t="s">
        <v>1077</v>
      </c>
      <c r="B9" s="394" t="s">
        <v>1241</v>
      </c>
      <c r="C9" s="394" t="s">
        <v>1242</v>
      </c>
      <c r="D9" s="394" t="s">
        <v>1243</v>
      </c>
      <c r="E9" s="394" t="s">
        <v>1244</v>
      </c>
      <c r="F9" s="397"/>
      <c r="G9" s="397"/>
      <c r="H9" s="410">
        <v>0</v>
      </c>
      <c r="I9" s="397">
        <v>2</v>
      </c>
      <c r="J9" s="397">
        <v>139.72</v>
      </c>
      <c r="K9" s="410">
        <v>1</v>
      </c>
      <c r="L9" s="397">
        <v>2</v>
      </c>
      <c r="M9" s="398">
        <v>139.72</v>
      </c>
    </row>
    <row r="10" spans="1:13" ht="14.4" customHeight="1" x14ac:dyDescent="0.3">
      <c r="A10" s="393" t="s">
        <v>1077</v>
      </c>
      <c r="B10" s="394" t="s">
        <v>1245</v>
      </c>
      <c r="C10" s="394" t="s">
        <v>1246</v>
      </c>
      <c r="D10" s="394" t="s">
        <v>1247</v>
      </c>
      <c r="E10" s="394" t="s">
        <v>1248</v>
      </c>
      <c r="F10" s="397"/>
      <c r="G10" s="397"/>
      <c r="H10" s="410">
        <v>0</v>
      </c>
      <c r="I10" s="397">
        <v>4</v>
      </c>
      <c r="J10" s="397">
        <v>279.44</v>
      </c>
      <c r="K10" s="410">
        <v>1</v>
      </c>
      <c r="L10" s="397">
        <v>4</v>
      </c>
      <c r="M10" s="398">
        <v>279.44</v>
      </c>
    </row>
    <row r="11" spans="1:13" ht="14.4" customHeight="1" x14ac:dyDescent="0.3">
      <c r="A11" s="393" t="s">
        <v>1077</v>
      </c>
      <c r="B11" s="394" t="s">
        <v>1010</v>
      </c>
      <c r="C11" s="394" t="s">
        <v>1011</v>
      </c>
      <c r="D11" s="394" t="s">
        <v>706</v>
      </c>
      <c r="E11" s="394" t="s">
        <v>1012</v>
      </c>
      <c r="F11" s="397"/>
      <c r="G11" s="397"/>
      <c r="H11" s="410">
        <v>0</v>
      </c>
      <c r="I11" s="397">
        <v>1</v>
      </c>
      <c r="J11" s="397">
        <v>94.8</v>
      </c>
      <c r="K11" s="410">
        <v>1</v>
      </c>
      <c r="L11" s="397">
        <v>1</v>
      </c>
      <c r="M11" s="398">
        <v>94.8</v>
      </c>
    </row>
    <row r="12" spans="1:13" ht="14.4" customHeight="1" x14ac:dyDescent="0.3">
      <c r="A12" s="393" t="s">
        <v>1077</v>
      </c>
      <c r="B12" s="394" t="s">
        <v>1249</v>
      </c>
      <c r="C12" s="394" t="s">
        <v>1250</v>
      </c>
      <c r="D12" s="394" t="s">
        <v>1251</v>
      </c>
      <c r="E12" s="394" t="s">
        <v>1252</v>
      </c>
      <c r="F12" s="397"/>
      <c r="G12" s="397"/>
      <c r="H12" s="410"/>
      <c r="I12" s="397">
        <v>1</v>
      </c>
      <c r="J12" s="397">
        <v>0</v>
      </c>
      <c r="K12" s="410"/>
      <c r="L12" s="397">
        <v>1</v>
      </c>
      <c r="M12" s="398">
        <v>0</v>
      </c>
    </row>
    <row r="13" spans="1:13" ht="14.4" customHeight="1" x14ac:dyDescent="0.3">
      <c r="A13" s="393" t="s">
        <v>1077</v>
      </c>
      <c r="B13" s="394" t="s">
        <v>1249</v>
      </c>
      <c r="C13" s="394" t="s">
        <v>1253</v>
      </c>
      <c r="D13" s="394" t="s">
        <v>1251</v>
      </c>
      <c r="E13" s="394" t="s">
        <v>1254</v>
      </c>
      <c r="F13" s="397"/>
      <c r="G13" s="397"/>
      <c r="H13" s="410">
        <v>0</v>
      </c>
      <c r="I13" s="397">
        <v>1</v>
      </c>
      <c r="J13" s="397">
        <v>275.48</v>
      </c>
      <c r="K13" s="410">
        <v>1</v>
      </c>
      <c r="L13" s="397">
        <v>1</v>
      </c>
      <c r="M13" s="398">
        <v>275.48</v>
      </c>
    </row>
    <row r="14" spans="1:13" ht="14.4" customHeight="1" x14ac:dyDescent="0.3">
      <c r="A14" s="393" t="s">
        <v>1078</v>
      </c>
      <c r="B14" s="394" t="s">
        <v>1255</v>
      </c>
      <c r="C14" s="394" t="s">
        <v>1256</v>
      </c>
      <c r="D14" s="394" t="s">
        <v>1257</v>
      </c>
      <c r="E14" s="394" t="s">
        <v>1258</v>
      </c>
      <c r="F14" s="397"/>
      <c r="G14" s="397"/>
      <c r="H14" s="410">
        <v>0</v>
      </c>
      <c r="I14" s="397">
        <v>5</v>
      </c>
      <c r="J14" s="397">
        <v>163.15000000000003</v>
      </c>
      <c r="K14" s="410">
        <v>1</v>
      </c>
      <c r="L14" s="397">
        <v>5</v>
      </c>
      <c r="M14" s="398">
        <v>163.15000000000003</v>
      </c>
    </row>
    <row r="15" spans="1:13" ht="14.4" customHeight="1" x14ac:dyDescent="0.3">
      <c r="A15" s="393" t="s">
        <v>1078</v>
      </c>
      <c r="B15" s="394" t="s">
        <v>943</v>
      </c>
      <c r="C15" s="394" t="s">
        <v>1239</v>
      </c>
      <c r="D15" s="394" t="s">
        <v>544</v>
      </c>
      <c r="E15" s="394" t="s">
        <v>1240</v>
      </c>
      <c r="F15" s="397"/>
      <c r="G15" s="397"/>
      <c r="H15" s="410">
        <v>0</v>
      </c>
      <c r="I15" s="397">
        <v>5</v>
      </c>
      <c r="J15" s="397">
        <v>476.19999999999993</v>
      </c>
      <c r="K15" s="410">
        <v>1</v>
      </c>
      <c r="L15" s="397">
        <v>5</v>
      </c>
      <c r="M15" s="398">
        <v>476.19999999999993</v>
      </c>
    </row>
    <row r="16" spans="1:13" ht="14.4" customHeight="1" x14ac:dyDescent="0.3">
      <c r="A16" s="393" t="s">
        <v>1078</v>
      </c>
      <c r="B16" s="394" t="s">
        <v>943</v>
      </c>
      <c r="C16" s="394" t="s">
        <v>944</v>
      </c>
      <c r="D16" s="394" t="s">
        <v>544</v>
      </c>
      <c r="E16" s="394" t="s">
        <v>545</v>
      </c>
      <c r="F16" s="397"/>
      <c r="G16" s="397"/>
      <c r="H16" s="410">
        <v>0</v>
      </c>
      <c r="I16" s="397">
        <v>1</v>
      </c>
      <c r="J16" s="397">
        <v>190.48</v>
      </c>
      <c r="K16" s="410">
        <v>1</v>
      </c>
      <c r="L16" s="397">
        <v>1</v>
      </c>
      <c r="M16" s="398">
        <v>190.48</v>
      </c>
    </row>
    <row r="17" spans="1:13" ht="14.4" customHeight="1" x14ac:dyDescent="0.3">
      <c r="A17" s="393" t="s">
        <v>1078</v>
      </c>
      <c r="B17" s="394" t="s">
        <v>943</v>
      </c>
      <c r="C17" s="394" t="s">
        <v>945</v>
      </c>
      <c r="D17" s="394" t="s">
        <v>544</v>
      </c>
      <c r="E17" s="394" t="s">
        <v>546</v>
      </c>
      <c r="F17" s="397"/>
      <c r="G17" s="397"/>
      <c r="H17" s="410">
        <v>0</v>
      </c>
      <c r="I17" s="397">
        <v>5</v>
      </c>
      <c r="J17" s="397">
        <v>3061.3</v>
      </c>
      <c r="K17" s="410">
        <v>1</v>
      </c>
      <c r="L17" s="397">
        <v>5</v>
      </c>
      <c r="M17" s="398">
        <v>3061.3</v>
      </c>
    </row>
    <row r="18" spans="1:13" ht="14.4" customHeight="1" x14ac:dyDescent="0.3">
      <c r="A18" s="393" t="s">
        <v>1078</v>
      </c>
      <c r="B18" s="394" t="s">
        <v>1259</v>
      </c>
      <c r="C18" s="394" t="s">
        <v>1260</v>
      </c>
      <c r="D18" s="394" t="s">
        <v>1261</v>
      </c>
      <c r="E18" s="394" t="s">
        <v>1262</v>
      </c>
      <c r="F18" s="397"/>
      <c r="G18" s="397"/>
      <c r="H18" s="410"/>
      <c r="I18" s="397">
        <v>1</v>
      </c>
      <c r="J18" s="397">
        <v>0</v>
      </c>
      <c r="K18" s="410"/>
      <c r="L18" s="397">
        <v>1</v>
      </c>
      <c r="M18" s="398">
        <v>0</v>
      </c>
    </row>
    <row r="19" spans="1:13" ht="14.4" customHeight="1" x14ac:dyDescent="0.3">
      <c r="A19" s="393" t="s">
        <v>1078</v>
      </c>
      <c r="B19" s="394" t="s">
        <v>1263</v>
      </c>
      <c r="C19" s="394" t="s">
        <v>1264</v>
      </c>
      <c r="D19" s="394" t="s">
        <v>1265</v>
      </c>
      <c r="E19" s="394" t="s">
        <v>1266</v>
      </c>
      <c r="F19" s="397"/>
      <c r="G19" s="397"/>
      <c r="H19" s="410">
        <v>0</v>
      </c>
      <c r="I19" s="397">
        <v>8</v>
      </c>
      <c r="J19" s="397">
        <v>1250</v>
      </c>
      <c r="K19" s="410">
        <v>1</v>
      </c>
      <c r="L19" s="397">
        <v>8</v>
      </c>
      <c r="M19" s="398">
        <v>1250</v>
      </c>
    </row>
    <row r="20" spans="1:13" ht="14.4" customHeight="1" x14ac:dyDescent="0.3">
      <c r="A20" s="393" t="s">
        <v>1078</v>
      </c>
      <c r="B20" s="394" t="s">
        <v>954</v>
      </c>
      <c r="C20" s="394" t="s">
        <v>1267</v>
      </c>
      <c r="D20" s="394" t="s">
        <v>1268</v>
      </c>
      <c r="E20" s="394" t="s">
        <v>1269</v>
      </c>
      <c r="F20" s="397"/>
      <c r="G20" s="397"/>
      <c r="H20" s="410">
        <v>0</v>
      </c>
      <c r="I20" s="397">
        <v>5</v>
      </c>
      <c r="J20" s="397">
        <v>1749.7</v>
      </c>
      <c r="K20" s="410">
        <v>1</v>
      </c>
      <c r="L20" s="397">
        <v>5</v>
      </c>
      <c r="M20" s="398">
        <v>1749.7</v>
      </c>
    </row>
    <row r="21" spans="1:13" ht="14.4" customHeight="1" x14ac:dyDescent="0.3">
      <c r="A21" s="393" t="s">
        <v>1078</v>
      </c>
      <c r="B21" s="394" t="s">
        <v>954</v>
      </c>
      <c r="C21" s="394" t="s">
        <v>1270</v>
      </c>
      <c r="D21" s="394" t="s">
        <v>1268</v>
      </c>
      <c r="E21" s="394" t="s">
        <v>1271</v>
      </c>
      <c r="F21" s="397"/>
      <c r="G21" s="397"/>
      <c r="H21" s="410">
        <v>0</v>
      </c>
      <c r="I21" s="397">
        <v>15</v>
      </c>
      <c r="J21" s="397">
        <v>6998.7</v>
      </c>
      <c r="K21" s="410">
        <v>1</v>
      </c>
      <c r="L21" s="397">
        <v>15</v>
      </c>
      <c r="M21" s="398">
        <v>6998.7</v>
      </c>
    </row>
    <row r="22" spans="1:13" ht="14.4" customHeight="1" x14ac:dyDescent="0.3">
      <c r="A22" s="393" t="s">
        <v>1078</v>
      </c>
      <c r="B22" s="394" t="s">
        <v>960</v>
      </c>
      <c r="C22" s="394" t="s">
        <v>1272</v>
      </c>
      <c r="D22" s="394" t="s">
        <v>1106</v>
      </c>
      <c r="E22" s="394"/>
      <c r="F22" s="397">
        <v>1</v>
      </c>
      <c r="G22" s="397">
        <v>497.53</v>
      </c>
      <c r="H22" s="410">
        <v>1</v>
      </c>
      <c r="I22" s="397"/>
      <c r="J22" s="397"/>
      <c r="K22" s="410">
        <v>0</v>
      </c>
      <c r="L22" s="397">
        <v>1</v>
      </c>
      <c r="M22" s="398">
        <v>497.53</v>
      </c>
    </row>
    <row r="23" spans="1:13" ht="14.4" customHeight="1" x14ac:dyDescent="0.3">
      <c r="A23" s="393" t="s">
        <v>1078</v>
      </c>
      <c r="B23" s="394" t="s">
        <v>1273</v>
      </c>
      <c r="C23" s="394" t="s">
        <v>1274</v>
      </c>
      <c r="D23" s="394" t="s">
        <v>1275</v>
      </c>
      <c r="E23" s="394" t="s">
        <v>1276</v>
      </c>
      <c r="F23" s="397"/>
      <c r="G23" s="397"/>
      <c r="H23" s="410">
        <v>0</v>
      </c>
      <c r="I23" s="397">
        <v>2</v>
      </c>
      <c r="J23" s="397">
        <v>224.9</v>
      </c>
      <c r="K23" s="410">
        <v>1</v>
      </c>
      <c r="L23" s="397">
        <v>2</v>
      </c>
      <c r="M23" s="398">
        <v>224.9</v>
      </c>
    </row>
    <row r="24" spans="1:13" ht="14.4" customHeight="1" x14ac:dyDescent="0.3">
      <c r="A24" s="393" t="s">
        <v>1078</v>
      </c>
      <c r="B24" s="394" t="s">
        <v>964</v>
      </c>
      <c r="C24" s="394" t="s">
        <v>1029</v>
      </c>
      <c r="D24" s="394" t="s">
        <v>968</v>
      </c>
      <c r="E24" s="394" t="s">
        <v>1030</v>
      </c>
      <c r="F24" s="397">
        <v>1</v>
      </c>
      <c r="G24" s="397">
        <v>200.07</v>
      </c>
      <c r="H24" s="410">
        <v>1</v>
      </c>
      <c r="I24" s="397"/>
      <c r="J24" s="397"/>
      <c r="K24" s="410">
        <v>0</v>
      </c>
      <c r="L24" s="397">
        <v>1</v>
      </c>
      <c r="M24" s="398">
        <v>200.07</v>
      </c>
    </row>
    <row r="25" spans="1:13" ht="14.4" customHeight="1" x14ac:dyDescent="0.3">
      <c r="A25" s="393" t="s">
        <v>1078</v>
      </c>
      <c r="B25" s="394" t="s">
        <v>1277</v>
      </c>
      <c r="C25" s="394" t="s">
        <v>1278</v>
      </c>
      <c r="D25" s="394" t="s">
        <v>1279</v>
      </c>
      <c r="E25" s="394" t="s">
        <v>1280</v>
      </c>
      <c r="F25" s="397"/>
      <c r="G25" s="397"/>
      <c r="H25" s="410">
        <v>0</v>
      </c>
      <c r="I25" s="397">
        <v>4</v>
      </c>
      <c r="J25" s="397">
        <v>167.56</v>
      </c>
      <c r="K25" s="410">
        <v>1</v>
      </c>
      <c r="L25" s="397">
        <v>4</v>
      </c>
      <c r="M25" s="398">
        <v>167.56</v>
      </c>
    </row>
    <row r="26" spans="1:13" ht="14.4" customHeight="1" x14ac:dyDescent="0.3">
      <c r="A26" s="393" t="s">
        <v>1078</v>
      </c>
      <c r="B26" s="394" t="s">
        <v>1277</v>
      </c>
      <c r="C26" s="394" t="s">
        <v>1281</v>
      </c>
      <c r="D26" s="394" t="s">
        <v>1279</v>
      </c>
      <c r="E26" s="394" t="s">
        <v>1282</v>
      </c>
      <c r="F26" s="397"/>
      <c r="G26" s="397"/>
      <c r="H26" s="410">
        <v>0</v>
      </c>
      <c r="I26" s="397">
        <v>1</v>
      </c>
      <c r="J26" s="397">
        <v>146.63</v>
      </c>
      <c r="K26" s="410">
        <v>1</v>
      </c>
      <c r="L26" s="397">
        <v>1</v>
      </c>
      <c r="M26" s="398">
        <v>146.63</v>
      </c>
    </row>
    <row r="27" spans="1:13" ht="14.4" customHeight="1" x14ac:dyDescent="0.3">
      <c r="A27" s="393" t="s">
        <v>1078</v>
      </c>
      <c r="B27" s="394" t="s">
        <v>1283</v>
      </c>
      <c r="C27" s="394" t="s">
        <v>1284</v>
      </c>
      <c r="D27" s="394" t="s">
        <v>1285</v>
      </c>
      <c r="E27" s="394" t="s">
        <v>548</v>
      </c>
      <c r="F27" s="397"/>
      <c r="G27" s="397"/>
      <c r="H27" s="410">
        <v>0</v>
      </c>
      <c r="I27" s="397">
        <v>1</v>
      </c>
      <c r="J27" s="397">
        <v>44.89</v>
      </c>
      <c r="K27" s="410">
        <v>1</v>
      </c>
      <c r="L27" s="397">
        <v>1</v>
      </c>
      <c r="M27" s="398">
        <v>44.89</v>
      </c>
    </row>
    <row r="28" spans="1:13" ht="14.4" customHeight="1" x14ac:dyDescent="0.3">
      <c r="A28" s="393" t="s">
        <v>1078</v>
      </c>
      <c r="B28" s="394" t="s">
        <v>1031</v>
      </c>
      <c r="C28" s="394" t="s">
        <v>1286</v>
      </c>
      <c r="D28" s="394" t="s">
        <v>1287</v>
      </c>
      <c r="E28" s="394" t="s">
        <v>1288</v>
      </c>
      <c r="F28" s="397"/>
      <c r="G28" s="397"/>
      <c r="H28" s="410">
        <v>0</v>
      </c>
      <c r="I28" s="397">
        <v>2</v>
      </c>
      <c r="J28" s="397">
        <v>541.38</v>
      </c>
      <c r="K28" s="410">
        <v>1</v>
      </c>
      <c r="L28" s="397">
        <v>2</v>
      </c>
      <c r="M28" s="398">
        <v>541.38</v>
      </c>
    </row>
    <row r="29" spans="1:13" ht="14.4" customHeight="1" x14ac:dyDescent="0.3">
      <c r="A29" s="393" t="s">
        <v>1078</v>
      </c>
      <c r="B29" s="394" t="s">
        <v>1033</v>
      </c>
      <c r="C29" s="394" t="s">
        <v>1289</v>
      </c>
      <c r="D29" s="394" t="s">
        <v>1290</v>
      </c>
      <c r="E29" s="394" t="s">
        <v>1291</v>
      </c>
      <c r="F29" s="397"/>
      <c r="G29" s="397"/>
      <c r="H29" s="410">
        <v>0</v>
      </c>
      <c r="I29" s="397">
        <v>5</v>
      </c>
      <c r="J29" s="397">
        <v>1177.71</v>
      </c>
      <c r="K29" s="410">
        <v>1</v>
      </c>
      <c r="L29" s="397">
        <v>5</v>
      </c>
      <c r="M29" s="398">
        <v>1177.71</v>
      </c>
    </row>
    <row r="30" spans="1:13" ht="14.4" customHeight="1" x14ac:dyDescent="0.3">
      <c r="A30" s="393" t="s">
        <v>1078</v>
      </c>
      <c r="B30" s="394" t="s">
        <v>1292</v>
      </c>
      <c r="C30" s="394" t="s">
        <v>1293</v>
      </c>
      <c r="D30" s="394" t="s">
        <v>1294</v>
      </c>
      <c r="E30" s="394" t="s">
        <v>1295</v>
      </c>
      <c r="F30" s="397">
        <v>1</v>
      </c>
      <c r="G30" s="397">
        <v>0</v>
      </c>
      <c r="H30" s="410"/>
      <c r="I30" s="397"/>
      <c r="J30" s="397"/>
      <c r="K30" s="410"/>
      <c r="L30" s="397">
        <v>1</v>
      </c>
      <c r="M30" s="398">
        <v>0</v>
      </c>
    </row>
    <row r="31" spans="1:13" ht="14.4" customHeight="1" x14ac:dyDescent="0.3">
      <c r="A31" s="393" t="s">
        <v>1078</v>
      </c>
      <c r="B31" s="394" t="s">
        <v>1296</v>
      </c>
      <c r="C31" s="394" t="s">
        <v>1297</v>
      </c>
      <c r="D31" s="394" t="s">
        <v>1298</v>
      </c>
      <c r="E31" s="394" t="s">
        <v>1299</v>
      </c>
      <c r="F31" s="397"/>
      <c r="G31" s="397"/>
      <c r="H31" s="410">
        <v>0</v>
      </c>
      <c r="I31" s="397">
        <v>1</v>
      </c>
      <c r="J31" s="397">
        <v>101.16</v>
      </c>
      <c r="K31" s="410">
        <v>1</v>
      </c>
      <c r="L31" s="397">
        <v>1</v>
      </c>
      <c r="M31" s="398">
        <v>101.16</v>
      </c>
    </row>
    <row r="32" spans="1:13" ht="14.4" customHeight="1" x14ac:dyDescent="0.3">
      <c r="A32" s="393" t="s">
        <v>1078</v>
      </c>
      <c r="B32" s="394" t="s">
        <v>1300</v>
      </c>
      <c r="C32" s="394" t="s">
        <v>1301</v>
      </c>
      <c r="D32" s="394" t="s">
        <v>1302</v>
      </c>
      <c r="E32" s="394" t="s">
        <v>1303</v>
      </c>
      <c r="F32" s="397"/>
      <c r="G32" s="397"/>
      <c r="H32" s="410">
        <v>0</v>
      </c>
      <c r="I32" s="397">
        <v>1</v>
      </c>
      <c r="J32" s="397">
        <v>143.71</v>
      </c>
      <c r="K32" s="410">
        <v>1</v>
      </c>
      <c r="L32" s="397">
        <v>1</v>
      </c>
      <c r="M32" s="398">
        <v>143.71</v>
      </c>
    </row>
    <row r="33" spans="1:13" ht="14.4" customHeight="1" x14ac:dyDescent="0.3">
      <c r="A33" s="393" t="s">
        <v>1078</v>
      </c>
      <c r="B33" s="394" t="s">
        <v>970</v>
      </c>
      <c r="C33" s="394" t="s">
        <v>1304</v>
      </c>
      <c r="D33" s="394" t="s">
        <v>1305</v>
      </c>
      <c r="E33" s="394" t="s">
        <v>1306</v>
      </c>
      <c r="F33" s="397">
        <v>1</v>
      </c>
      <c r="G33" s="397">
        <v>0</v>
      </c>
      <c r="H33" s="410"/>
      <c r="I33" s="397"/>
      <c r="J33" s="397"/>
      <c r="K33" s="410"/>
      <c r="L33" s="397">
        <v>1</v>
      </c>
      <c r="M33" s="398">
        <v>0</v>
      </c>
    </row>
    <row r="34" spans="1:13" ht="14.4" customHeight="1" x14ac:dyDescent="0.3">
      <c r="A34" s="393" t="s">
        <v>1078</v>
      </c>
      <c r="B34" s="394" t="s">
        <v>1307</v>
      </c>
      <c r="C34" s="394" t="s">
        <v>1308</v>
      </c>
      <c r="D34" s="394" t="s">
        <v>1309</v>
      </c>
      <c r="E34" s="394" t="s">
        <v>800</v>
      </c>
      <c r="F34" s="397"/>
      <c r="G34" s="397"/>
      <c r="H34" s="410">
        <v>0</v>
      </c>
      <c r="I34" s="397">
        <v>1</v>
      </c>
      <c r="J34" s="397">
        <v>83.54</v>
      </c>
      <c r="K34" s="410">
        <v>1</v>
      </c>
      <c r="L34" s="397">
        <v>1</v>
      </c>
      <c r="M34" s="398">
        <v>83.54</v>
      </c>
    </row>
    <row r="35" spans="1:13" ht="14.4" customHeight="1" x14ac:dyDescent="0.3">
      <c r="A35" s="393" t="s">
        <v>1078</v>
      </c>
      <c r="B35" s="394" t="s">
        <v>1307</v>
      </c>
      <c r="C35" s="394" t="s">
        <v>1310</v>
      </c>
      <c r="D35" s="394" t="s">
        <v>1309</v>
      </c>
      <c r="E35" s="394" t="s">
        <v>799</v>
      </c>
      <c r="F35" s="397"/>
      <c r="G35" s="397"/>
      <c r="H35" s="410">
        <v>0</v>
      </c>
      <c r="I35" s="397">
        <v>2</v>
      </c>
      <c r="J35" s="397">
        <v>501.24</v>
      </c>
      <c r="K35" s="410">
        <v>1</v>
      </c>
      <c r="L35" s="397">
        <v>2</v>
      </c>
      <c r="M35" s="398">
        <v>501.24</v>
      </c>
    </row>
    <row r="36" spans="1:13" ht="14.4" customHeight="1" x14ac:dyDescent="0.3">
      <c r="A36" s="393" t="s">
        <v>1078</v>
      </c>
      <c r="B36" s="394" t="s">
        <v>1311</v>
      </c>
      <c r="C36" s="394" t="s">
        <v>1312</v>
      </c>
      <c r="D36" s="394" t="s">
        <v>1313</v>
      </c>
      <c r="E36" s="394" t="s">
        <v>666</v>
      </c>
      <c r="F36" s="397"/>
      <c r="G36" s="397"/>
      <c r="H36" s="410">
        <v>0</v>
      </c>
      <c r="I36" s="397">
        <v>1</v>
      </c>
      <c r="J36" s="397">
        <v>119.41</v>
      </c>
      <c r="K36" s="410">
        <v>1</v>
      </c>
      <c r="L36" s="397">
        <v>1</v>
      </c>
      <c r="M36" s="398">
        <v>119.41</v>
      </c>
    </row>
    <row r="37" spans="1:13" ht="14.4" customHeight="1" x14ac:dyDescent="0.3">
      <c r="A37" s="393" t="s">
        <v>1078</v>
      </c>
      <c r="B37" s="394" t="s">
        <v>1314</v>
      </c>
      <c r="C37" s="394" t="s">
        <v>1315</v>
      </c>
      <c r="D37" s="394" t="s">
        <v>1316</v>
      </c>
      <c r="E37" s="394" t="s">
        <v>1317</v>
      </c>
      <c r="F37" s="397">
        <v>1</v>
      </c>
      <c r="G37" s="397">
        <v>50.57</v>
      </c>
      <c r="H37" s="410">
        <v>1</v>
      </c>
      <c r="I37" s="397"/>
      <c r="J37" s="397"/>
      <c r="K37" s="410">
        <v>0</v>
      </c>
      <c r="L37" s="397">
        <v>1</v>
      </c>
      <c r="M37" s="398">
        <v>50.57</v>
      </c>
    </row>
    <row r="38" spans="1:13" ht="14.4" customHeight="1" x14ac:dyDescent="0.3">
      <c r="A38" s="393" t="s">
        <v>1078</v>
      </c>
      <c r="B38" s="394" t="s">
        <v>983</v>
      </c>
      <c r="C38" s="394" t="s">
        <v>984</v>
      </c>
      <c r="D38" s="394" t="s">
        <v>985</v>
      </c>
      <c r="E38" s="394" t="s">
        <v>986</v>
      </c>
      <c r="F38" s="397"/>
      <c r="G38" s="397"/>
      <c r="H38" s="410">
        <v>0</v>
      </c>
      <c r="I38" s="397">
        <v>32</v>
      </c>
      <c r="J38" s="397">
        <v>10665.92</v>
      </c>
      <c r="K38" s="410">
        <v>1</v>
      </c>
      <c r="L38" s="397">
        <v>32</v>
      </c>
      <c r="M38" s="398">
        <v>10665.92</v>
      </c>
    </row>
    <row r="39" spans="1:13" ht="14.4" customHeight="1" x14ac:dyDescent="0.3">
      <c r="A39" s="393" t="s">
        <v>1078</v>
      </c>
      <c r="B39" s="394" t="s">
        <v>992</v>
      </c>
      <c r="C39" s="394" t="s">
        <v>993</v>
      </c>
      <c r="D39" s="394" t="s">
        <v>756</v>
      </c>
      <c r="E39" s="394" t="s">
        <v>994</v>
      </c>
      <c r="F39" s="397"/>
      <c r="G39" s="397"/>
      <c r="H39" s="410">
        <v>0</v>
      </c>
      <c r="I39" s="397">
        <v>3</v>
      </c>
      <c r="J39" s="397">
        <v>1199.76</v>
      </c>
      <c r="K39" s="410">
        <v>1</v>
      </c>
      <c r="L39" s="397">
        <v>3</v>
      </c>
      <c r="M39" s="398">
        <v>1199.76</v>
      </c>
    </row>
    <row r="40" spans="1:13" ht="14.4" customHeight="1" x14ac:dyDescent="0.3">
      <c r="A40" s="393" t="s">
        <v>1078</v>
      </c>
      <c r="B40" s="394" t="s">
        <v>992</v>
      </c>
      <c r="C40" s="394" t="s">
        <v>1318</v>
      </c>
      <c r="D40" s="394" t="s">
        <v>1319</v>
      </c>
      <c r="E40" s="394" t="s">
        <v>1320</v>
      </c>
      <c r="F40" s="397"/>
      <c r="G40" s="397"/>
      <c r="H40" s="410">
        <v>0</v>
      </c>
      <c r="I40" s="397">
        <v>22</v>
      </c>
      <c r="J40" s="397">
        <v>8798.24</v>
      </c>
      <c r="K40" s="410">
        <v>1</v>
      </c>
      <c r="L40" s="397">
        <v>22</v>
      </c>
      <c r="M40" s="398">
        <v>8798.24</v>
      </c>
    </row>
    <row r="41" spans="1:13" ht="14.4" customHeight="1" x14ac:dyDescent="0.3">
      <c r="A41" s="393" t="s">
        <v>1078</v>
      </c>
      <c r="B41" s="394" t="s">
        <v>995</v>
      </c>
      <c r="C41" s="394" t="s">
        <v>996</v>
      </c>
      <c r="D41" s="394" t="s">
        <v>758</v>
      </c>
      <c r="E41" s="394" t="s">
        <v>759</v>
      </c>
      <c r="F41" s="397"/>
      <c r="G41" s="397"/>
      <c r="H41" s="410">
        <v>0</v>
      </c>
      <c r="I41" s="397">
        <v>1</v>
      </c>
      <c r="J41" s="397">
        <v>222.25</v>
      </c>
      <c r="K41" s="410">
        <v>1</v>
      </c>
      <c r="L41" s="397">
        <v>1</v>
      </c>
      <c r="M41" s="398">
        <v>222.25</v>
      </c>
    </row>
    <row r="42" spans="1:13" ht="14.4" customHeight="1" x14ac:dyDescent="0.3">
      <c r="A42" s="393" t="s">
        <v>1078</v>
      </c>
      <c r="B42" s="394" t="s">
        <v>1245</v>
      </c>
      <c r="C42" s="394" t="s">
        <v>1246</v>
      </c>
      <c r="D42" s="394" t="s">
        <v>1247</v>
      </c>
      <c r="E42" s="394" t="s">
        <v>1248</v>
      </c>
      <c r="F42" s="397"/>
      <c r="G42" s="397"/>
      <c r="H42" s="410">
        <v>0</v>
      </c>
      <c r="I42" s="397">
        <v>3</v>
      </c>
      <c r="J42" s="397">
        <v>209.57999999999998</v>
      </c>
      <c r="K42" s="410">
        <v>1</v>
      </c>
      <c r="L42" s="397">
        <v>3</v>
      </c>
      <c r="M42" s="398">
        <v>209.57999999999998</v>
      </c>
    </row>
    <row r="43" spans="1:13" ht="14.4" customHeight="1" x14ac:dyDescent="0.3">
      <c r="A43" s="393" t="s">
        <v>1078</v>
      </c>
      <c r="B43" s="394" t="s">
        <v>1321</v>
      </c>
      <c r="C43" s="394" t="s">
        <v>1322</v>
      </c>
      <c r="D43" s="394" t="s">
        <v>1323</v>
      </c>
      <c r="E43" s="394" t="s">
        <v>735</v>
      </c>
      <c r="F43" s="397">
        <v>1</v>
      </c>
      <c r="G43" s="397">
        <v>89.58</v>
      </c>
      <c r="H43" s="410">
        <v>1</v>
      </c>
      <c r="I43" s="397"/>
      <c r="J43" s="397"/>
      <c r="K43" s="410">
        <v>0</v>
      </c>
      <c r="L43" s="397">
        <v>1</v>
      </c>
      <c r="M43" s="398">
        <v>89.58</v>
      </c>
    </row>
    <row r="44" spans="1:13" ht="14.4" customHeight="1" x14ac:dyDescent="0.3">
      <c r="A44" s="393" t="s">
        <v>1078</v>
      </c>
      <c r="B44" s="394" t="s">
        <v>997</v>
      </c>
      <c r="C44" s="394" t="s">
        <v>1324</v>
      </c>
      <c r="D44" s="394" t="s">
        <v>1325</v>
      </c>
      <c r="E44" s="394" t="s">
        <v>1326</v>
      </c>
      <c r="F44" s="397"/>
      <c r="G44" s="397"/>
      <c r="H44" s="410">
        <v>0</v>
      </c>
      <c r="I44" s="397">
        <v>1</v>
      </c>
      <c r="J44" s="397">
        <v>32.74</v>
      </c>
      <c r="K44" s="410">
        <v>1</v>
      </c>
      <c r="L44" s="397">
        <v>1</v>
      </c>
      <c r="M44" s="398">
        <v>32.74</v>
      </c>
    </row>
    <row r="45" spans="1:13" ht="14.4" customHeight="1" x14ac:dyDescent="0.3">
      <c r="A45" s="393" t="s">
        <v>1078</v>
      </c>
      <c r="B45" s="394" t="s">
        <v>997</v>
      </c>
      <c r="C45" s="394" t="s">
        <v>1327</v>
      </c>
      <c r="D45" s="394" t="s">
        <v>1328</v>
      </c>
      <c r="E45" s="394" t="s">
        <v>1329</v>
      </c>
      <c r="F45" s="397"/>
      <c r="G45" s="397"/>
      <c r="H45" s="410">
        <v>0</v>
      </c>
      <c r="I45" s="397">
        <v>1</v>
      </c>
      <c r="J45" s="397">
        <v>147.36000000000001</v>
      </c>
      <c r="K45" s="410">
        <v>1</v>
      </c>
      <c r="L45" s="397">
        <v>1</v>
      </c>
      <c r="M45" s="398">
        <v>147.36000000000001</v>
      </c>
    </row>
    <row r="46" spans="1:13" ht="14.4" customHeight="1" x14ac:dyDescent="0.3">
      <c r="A46" s="393" t="s">
        <v>1078</v>
      </c>
      <c r="B46" s="394" t="s">
        <v>997</v>
      </c>
      <c r="C46" s="394" t="s">
        <v>1330</v>
      </c>
      <c r="D46" s="394" t="s">
        <v>1331</v>
      </c>
      <c r="E46" s="394" t="s">
        <v>1332</v>
      </c>
      <c r="F46" s="397"/>
      <c r="G46" s="397"/>
      <c r="H46" s="410">
        <v>0</v>
      </c>
      <c r="I46" s="397">
        <v>1</v>
      </c>
      <c r="J46" s="397">
        <v>41.5</v>
      </c>
      <c r="K46" s="410">
        <v>1</v>
      </c>
      <c r="L46" s="397">
        <v>1</v>
      </c>
      <c r="M46" s="398">
        <v>41.5</v>
      </c>
    </row>
    <row r="47" spans="1:13" ht="14.4" customHeight="1" x14ac:dyDescent="0.3">
      <c r="A47" s="393" t="s">
        <v>1078</v>
      </c>
      <c r="B47" s="394" t="s">
        <v>1333</v>
      </c>
      <c r="C47" s="394" t="s">
        <v>1334</v>
      </c>
      <c r="D47" s="394" t="s">
        <v>1335</v>
      </c>
      <c r="E47" s="394" t="s">
        <v>1336</v>
      </c>
      <c r="F47" s="397"/>
      <c r="G47" s="397"/>
      <c r="H47" s="410">
        <v>0</v>
      </c>
      <c r="I47" s="397">
        <v>2</v>
      </c>
      <c r="J47" s="397">
        <v>208.38</v>
      </c>
      <c r="K47" s="410">
        <v>1</v>
      </c>
      <c r="L47" s="397">
        <v>2</v>
      </c>
      <c r="M47" s="398">
        <v>208.38</v>
      </c>
    </row>
    <row r="48" spans="1:13" ht="14.4" customHeight="1" x14ac:dyDescent="0.3">
      <c r="A48" s="393" t="s">
        <v>1078</v>
      </c>
      <c r="B48" s="394" t="s">
        <v>1010</v>
      </c>
      <c r="C48" s="394" t="s">
        <v>1011</v>
      </c>
      <c r="D48" s="394" t="s">
        <v>706</v>
      </c>
      <c r="E48" s="394" t="s">
        <v>1012</v>
      </c>
      <c r="F48" s="397"/>
      <c r="G48" s="397"/>
      <c r="H48" s="410">
        <v>0</v>
      </c>
      <c r="I48" s="397">
        <v>2</v>
      </c>
      <c r="J48" s="397">
        <v>189.6</v>
      </c>
      <c r="K48" s="410">
        <v>1</v>
      </c>
      <c r="L48" s="397">
        <v>2</v>
      </c>
      <c r="M48" s="398">
        <v>189.6</v>
      </c>
    </row>
    <row r="49" spans="1:13" ht="14.4" customHeight="1" x14ac:dyDescent="0.3">
      <c r="A49" s="393" t="s">
        <v>1078</v>
      </c>
      <c r="B49" s="394" t="s">
        <v>1017</v>
      </c>
      <c r="C49" s="394" t="s">
        <v>1337</v>
      </c>
      <c r="D49" s="394" t="s">
        <v>733</v>
      </c>
      <c r="E49" s="394" t="s">
        <v>548</v>
      </c>
      <c r="F49" s="397"/>
      <c r="G49" s="397"/>
      <c r="H49" s="410">
        <v>0</v>
      </c>
      <c r="I49" s="397">
        <v>1</v>
      </c>
      <c r="J49" s="397">
        <v>137.74</v>
      </c>
      <c r="K49" s="410">
        <v>1</v>
      </c>
      <c r="L49" s="397">
        <v>1</v>
      </c>
      <c r="M49" s="398">
        <v>137.74</v>
      </c>
    </row>
    <row r="50" spans="1:13" ht="14.4" customHeight="1" x14ac:dyDescent="0.3">
      <c r="A50" s="393" t="s">
        <v>1078</v>
      </c>
      <c r="B50" s="394" t="s">
        <v>1017</v>
      </c>
      <c r="C50" s="394" t="s">
        <v>1338</v>
      </c>
      <c r="D50" s="394" t="s">
        <v>475</v>
      </c>
      <c r="E50" s="394" t="s">
        <v>1339</v>
      </c>
      <c r="F50" s="397">
        <v>1</v>
      </c>
      <c r="G50" s="397">
        <v>0</v>
      </c>
      <c r="H50" s="410"/>
      <c r="I50" s="397"/>
      <c r="J50" s="397"/>
      <c r="K50" s="410"/>
      <c r="L50" s="397">
        <v>1</v>
      </c>
      <c r="M50" s="398">
        <v>0</v>
      </c>
    </row>
    <row r="51" spans="1:13" ht="14.4" customHeight="1" x14ac:dyDescent="0.3">
      <c r="A51" s="393" t="s">
        <v>1079</v>
      </c>
      <c r="B51" s="394" t="s">
        <v>951</v>
      </c>
      <c r="C51" s="394" t="s">
        <v>953</v>
      </c>
      <c r="D51" s="394" t="s">
        <v>726</v>
      </c>
      <c r="E51" s="394" t="s">
        <v>474</v>
      </c>
      <c r="F51" s="397"/>
      <c r="G51" s="397"/>
      <c r="H51" s="410">
        <v>0</v>
      </c>
      <c r="I51" s="397">
        <v>1</v>
      </c>
      <c r="J51" s="397">
        <v>56.01</v>
      </c>
      <c r="K51" s="410">
        <v>1</v>
      </c>
      <c r="L51" s="397">
        <v>1</v>
      </c>
      <c r="M51" s="398">
        <v>56.01</v>
      </c>
    </row>
    <row r="52" spans="1:13" ht="14.4" customHeight="1" x14ac:dyDescent="0.3">
      <c r="A52" s="393" t="s">
        <v>1079</v>
      </c>
      <c r="B52" s="394" t="s">
        <v>1259</v>
      </c>
      <c r="C52" s="394" t="s">
        <v>1340</v>
      </c>
      <c r="D52" s="394" t="s">
        <v>1261</v>
      </c>
      <c r="E52" s="394" t="s">
        <v>1341</v>
      </c>
      <c r="F52" s="397"/>
      <c r="G52" s="397"/>
      <c r="H52" s="410"/>
      <c r="I52" s="397">
        <v>2</v>
      </c>
      <c r="J52" s="397">
        <v>0</v>
      </c>
      <c r="K52" s="410"/>
      <c r="L52" s="397">
        <v>2</v>
      </c>
      <c r="M52" s="398">
        <v>0</v>
      </c>
    </row>
    <row r="53" spans="1:13" ht="14.4" customHeight="1" x14ac:dyDescent="0.3">
      <c r="A53" s="393" t="s">
        <v>1079</v>
      </c>
      <c r="B53" s="394" t="s">
        <v>983</v>
      </c>
      <c r="C53" s="394" t="s">
        <v>984</v>
      </c>
      <c r="D53" s="394" t="s">
        <v>985</v>
      </c>
      <c r="E53" s="394" t="s">
        <v>986</v>
      </c>
      <c r="F53" s="397"/>
      <c r="G53" s="397"/>
      <c r="H53" s="410">
        <v>0</v>
      </c>
      <c r="I53" s="397">
        <v>10</v>
      </c>
      <c r="J53" s="397">
        <v>3333.1000000000004</v>
      </c>
      <c r="K53" s="410">
        <v>1</v>
      </c>
      <c r="L53" s="397">
        <v>10</v>
      </c>
      <c r="M53" s="398">
        <v>3333.1000000000004</v>
      </c>
    </row>
    <row r="54" spans="1:13" ht="14.4" customHeight="1" x14ac:dyDescent="0.3">
      <c r="A54" s="393" t="s">
        <v>1079</v>
      </c>
      <c r="B54" s="394" t="s">
        <v>1342</v>
      </c>
      <c r="C54" s="394" t="s">
        <v>1343</v>
      </c>
      <c r="D54" s="394" t="s">
        <v>1344</v>
      </c>
      <c r="E54" s="394" t="s">
        <v>1345</v>
      </c>
      <c r="F54" s="397"/>
      <c r="G54" s="397"/>
      <c r="H54" s="410">
        <v>0</v>
      </c>
      <c r="I54" s="397">
        <v>1</v>
      </c>
      <c r="J54" s="397">
        <v>154.01</v>
      </c>
      <c r="K54" s="410">
        <v>1</v>
      </c>
      <c r="L54" s="397">
        <v>1</v>
      </c>
      <c r="M54" s="398">
        <v>154.01</v>
      </c>
    </row>
    <row r="55" spans="1:13" ht="14.4" customHeight="1" x14ac:dyDescent="0.3">
      <c r="A55" s="393" t="s">
        <v>1080</v>
      </c>
      <c r="B55" s="394" t="s">
        <v>983</v>
      </c>
      <c r="C55" s="394" t="s">
        <v>984</v>
      </c>
      <c r="D55" s="394" t="s">
        <v>985</v>
      </c>
      <c r="E55" s="394" t="s">
        <v>986</v>
      </c>
      <c r="F55" s="397"/>
      <c r="G55" s="397"/>
      <c r="H55" s="410">
        <v>0</v>
      </c>
      <c r="I55" s="397">
        <v>1</v>
      </c>
      <c r="J55" s="397">
        <v>333.31</v>
      </c>
      <c r="K55" s="410">
        <v>1</v>
      </c>
      <c r="L55" s="397">
        <v>1</v>
      </c>
      <c r="M55" s="398">
        <v>333.31</v>
      </c>
    </row>
    <row r="56" spans="1:13" ht="14.4" customHeight="1" x14ac:dyDescent="0.3">
      <c r="A56" s="393" t="s">
        <v>1081</v>
      </c>
      <c r="B56" s="394" t="s">
        <v>1346</v>
      </c>
      <c r="C56" s="394" t="s">
        <v>1347</v>
      </c>
      <c r="D56" s="394" t="s">
        <v>1348</v>
      </c>
      <c r="E56" s="394" t="s">
        <v>1349</v>
      </c>
      <c r="F56" s="397">
        <v>1</v>
      </c>
      <c r="G56" s="397">
        <v>848.11</v>
      </c>
      <c r="H56" s="410">
        <v>1</v>
      </c>
      <c r="I56" s="397"/>
      <c r="J56" s="397"/>
      <c r="K56" s="410">
        <v>0</v>
      </c>
      <c r="L56" s="397">
        <v>1</v>
      </c>
      <c r="M56" s="398">
        <v>848.11</v>
      </c>
    </row>
    <row r="57" spans="1:13" ht="14.4" customHeight="1" x14ac:dyDescent="0.3">
      <c r="A57" s="393" t="s">
        <v>1081</v>
      </c>
      <c r="B57" s="394" t="s">
        <v>1346</v>
      </c>
      <c r="C57" s="394" t="s">
        <v>1350</v>
      </c>
      <c r="D57" s="394" t="s">
        <v>1351</v>
      </c>
      <c r="E57" s="394" t="s">
        <v>1352</v>
      </c>
      <c r="F57" s="397"/>
      <c r="G57" s="397"/>
      <c r="H57" s="410">
        <v>0</v>
      </c>
      <c r="I57" s="397">
        <v>2</v>
      </c>
      <c r="J57" s="397">
        <v>1526.6</v>
      </c>
      <c r="K57" s="410">
        <v>1</v>
      </c>
      <c r="L57" s="397">
        <v>2</v>
      </c>
      <c r="M57" s="398">
        <v>1526.6</v>
      </c>
    </row>
    <row r="58" spans="1:13" ht="14.4" customHeight="1" x14ac:dyDescent="0.3">
      <c r="A58" s="393" t="s">
        <v>1081</v>
      </c>
      <c r="B58" s="394" t="s">
        <v>1353</v>
      </c>
      <c r="C58" s="394" t="s">
        <v>1354</v>
      </c>
      <c r="D58" s="394" t="s">
        <v>1355</v>
      </c>
      <c r="E58" s="394" t="s">
        <v>1356</v>
      </c>
      <c r="F58" s="397"/>
      <c r="G58" s="397"/>
      <c r="H58" s="410">
        <v>0</v>
      </c>
      <c r="I58" s="397">
        <v>1</v>
      </c>
      <c r="J58" s="397">
        <v>41.55</v>
      </c>
      <c r="K58" s="410">
        <v>1</v>
      </c>
      <c r="L58" s="397">
        <v>1</v>
      </c>
      <c r="M58" s="398">
        <v>41.55</v>
      </c>
    </row>
    <row r="59" spans="1:13" ht="14.4" customHeight="1" x14ac:dyDescent="0.3">
      <c r="A59" s="393" t="s">
        <v>1081</v>
      </c>
      <c r="B59" s="394" t="s">
        <v>983</v>
      </c>
      <c r="C59" s="394" t="s">
        <v>1357</v>
      </c>
      <c r="D59" s="394" t="s">
        <v>1358</v>
      </c>
      <c r="E59" s="394" t="s">
        <v>1359</v>
      </c>
      <c r="F59" s="397"/>
      <c r="G59" s="397"/>
      <c r="H59" s="410">
        <v>0</v>
      </c>
      <c r="I59" s="397">
        <v>1</v>
      </c>
      <c r="J59" s="397">
        <v>333.31</v>
      </c>
      <c r="K59" s="410">
        <v>1</v>
      </c>
      <c r="L59" s="397">
        <v>1</v>
      </c>
      <c r="M59" s="398">
        <v>333.31</v>
      </c>
    </row>
    <row r="60" spans="1:13" ht="14.4" customHeight="1" x14ac:dyDescent="0.3">
      <c r="A60" s="393" t="s">
        <v>1081</v>
      </c>
      <c r="B60" s="394" t="s">
        <v>983</v>
      </c>
      <c r="C60" s="394" t="s">
        <v>1360</v>
      </c>
      <c r="D60" s="394" t="s">
        <v>1361</v>
      </c>
      <c r="E60" s="394" t="s">
        <v>1362</v>
      </c>
      <c r="F60" s="397"/>
      <c r="G60" s="397"/>
      <c r="H60" s="410">
        <v>0</v>
      </c>
      <c r="I60" s="397">
        <v>10</v>
      </c>
      <c r="J60" s="397">
        <v>3333.1</v>
      </c>
      <c r="K60" s="410">
        <v>1</v>
      </c>
      <c r="L60" s="397">
        <v>10</v>
      </c>
      <c r="M60" s="398">
        <v>3333.1</v>
      </c>
    </row>
    <row r="61" spans="1:13" ht="14.4" customHeight="1" x14ac:dyDescent="0.3">
      <c r="A61" s="393" t="s">
        <v>1081</v>
      </c>
      <c r="B61" s="394" t="s">
        <v>990</v>
      </c>
      <c r="C61" s="394" t="s">
        <v>1363</v>
      </c>
      <c r="D61" s="394" t="s">
        <v>740</v>
      </c>
      <c r="E61" s="394" t="s">
        <v>1248</v>
      </c>
      <c r="F61" s="397">
        <v>2</v>
      </c>
      <c r="G61" s="397">
        <v>0</v>
      </c>
      <c r="H61" s="410"/>
      <c r="I61" s="397"/>
      <c r="J61" s="397"/>
      <c r="K61" s="410"/>
      <c r="L61" s="397">
        <v>2</v>
      </c>
      <c r="M61" s="398">
        <v>0</v>
      </c>
    </row>
    <row r="62" spans="1:13" ht="14.4" customHeight="1" x14ac:dyDescent="0.3">
      <c r="A62" s="393" t="s">
        <v>1081</v>
      </c>
      <c r="B62" s="394" t="s">
        <v>990</v>
      </c>
      <c r="C62" s="394" t="s">
        <v>1364</v>
      </c>
      <c r="D62" s="394" t="s">
        <v>1365</v>
      </c>
      <c r="E62" s="394" t="s">
        <v>1248</v>
      </c>
      <c r="F62" s="397"/>
      <c r="G62" s="397"/>
      <c r="H62" s="410">
        <v>0</v>
      </c>
      <c r="I62" s="397">
        <v>2</v>
      </c>
      <c r="J62" s="397">
        <v>368.44</v>
      </c>
      <c r="K62" s="410">
        <v>1</v>
      </c>
      <c r="L62" s="397">
        <v>2</v>
      </c>
      <c r="M62" s="398">
        <v>368.44</v>
      </c>
    </row>
    <row r="63" spans="1:13" ht="14.4" customHeight="1" x14ac:dyDescent="0.3">
      <c r="A63" s="393" t="s">
        <v>1081</v>
      </c>
      <c r="B63" s="394" t="s">
        <v>992</v>
      </c>
      <c r="C63" s="394" t="s">
        <v>1318</v>
      </c>
      <c r="D63" s="394" t="s">
        <v>1319</v>
      </c>
      <c r="E63" s="394" t="s">
        <v>1320</v>
      </c>
      <c r="F63" s="397"/>
      <c r="G63" s="397"/>
      <c r="H63" s="410">
        <v>0</v>
      </c>
      <c r="I63" s="397">
        <v>1</v>
      </c>
      <c r="J63" s="397">
        <v>116.8</v>
      </c>
      <c r="K63" s="410">
        <v>1</v>
      </c>
      <c r="L63" s="397">
        <v>1</v>
      </c>
      <c r="M63" s="398">
        <v>116.8</v>
      </c>
    </row>
    <row r="64" spans="1:13" ht="14.4" customHeight="1" x14ac:dyDescent="0.3">
      <c r="A64" s="393" t="s">
        <v>1081</v>
      </c>
      <c r="B64" s="394" t="s">
        <v>1241</v>
      </c>
      <c r="C64" s="394" t="s">
        <v>1242</v>
      </c>
      <c r="D64" s="394" t="s">
        <v>1243</v>
      </c>
      <c r="E64" s="394" t="s">
        <v>1244</v>
      </c>
      <c r="F64" s="397"/>
      <c r="G64" s="397"/>
      <c r="H64" s="410">
        <v>0</v>
      </c>
      <c r="I64" s="397">
        <v>7</v>
      </c>
      <c r="J64" s="397">
        <v>489.02</v>
      </c>
      <c r="K64" s="410">
        <v>1</v>
      </c>
      <c r="L64" s="397">
        <v>7</v>
      </c>
      <c r="M64" s="398">
        <v>489.02</v>
      </c>
    </row>
    <row r="65" spans="1:13" ht="14.4" customHeight="1" x14ac:dyDescent="0.3">
      <c r="A65" s="393" t="s">
        <v>1081</v>
      </c>
      <c r="B65" s="394" t="s">
        <v>1245</v>
      </c>
      <c r="C65" s="394" t="s">
        <v>1246</v>
      </c>
      <c r="D65" s="394" t="s">
        <v>1247</v>
      </c>
      <c r="E65" s="394" t="s">
        <v>1248</v>
      </c>
      <c r="F65" s="397"/>
      <c r="G65" s="397"/>
      <c r="H65" s="410">
        <v>0</v>
      </c>
      <c r="I65" s="397">
        <v>2</v>
      </c>
      <c r="J65" s="397">
        <v>139.72</v>
      </c>
      <c r="K65" s="410">
        <v>1</v>
      </c>
      <c r="L65" s="397">
        <v>2</v>
      </c>
      <c r="M65" s="398">
        <v>139.72</v>
      </c>
    </row>
    <row r="66" spans="1:13" ht="14.4" customHeight="1" x14ac:dyDescent="0.3">
      <c r="A66" s="393" t="s">
        <v>1082</v>
      </c>
      <c r="B66" s="394" t="s">
        <v>954</v>
      </c>
      <c r="C66" s="394" t="s">
        <v>955</v>
      </c>
      <c r="D66" s="394" t="s">
        <v>708</v>
      </c>
      <c r="E66" s="394" t="s">
        <v>709</v>
      </c>
      <c r="F66" s="397"/>
      <c r="G66" s="397"/>
      <c r="H66" s="410">
        <v>0</v>
      </c>
      <c r="I66" s="397">
        <v>2</v>
      </c>
      <c r="J66" s="397">
        <v>937.92</v>
      </c>
      <c r="K66" s="410">
        <v>1</v>
      </c>
      <c r="L66" s="397">
        <v>2</v>
      </c>
      <c r="M66" s="398">
        <v>937.92</v>
      </c>
    </row>
    <row r="67" spans="1:13" ht="14.4" customHeight="1" x14ac:dyDescent="0.3">
      <c r="A67" s="393" t="s">
        <v>1082</v>
      </c>
      <c r="B67" s="394" t="s">
        <v>954</v>
      </c>
      <c r="C67" s="394" t="s">
        <v>956</v>
      </c>
      <c r="D67" s="394" t="s">
        <v>708</v>
      </c>
      <c r="E67" s="394" t="s">
        <v>710</v>
      </c>
      <c r="F67" s="397"/>
      <c r="G67" s="397"/>
      <c r="H67" s="410">
        <v>0</v>
      </c>
      <c r="I67" s="397">
        <v>42</v>
      </c>
      <c r="J67" s="397">
        <v>26262.179999999997</v>
      </c>
      <c r="K67" s="410">
        <v>1</v>
      </c>
      <c r="L67" s="397">
        <v>42</v>
      </c>
      <c r="M67" s="398">
        <v>26262.179999999997</v>
      </c>
    </row>
    <row r="68" spans="1:13" ht="14.4" customHeight="1" x14ac:dyDescent="0.3">
      <c r="A68" s="393" t="s">
        <v>1082</v>
      </c>
      <c r="B68" s="394" t="s">
        <v>954</v>
      </c>
      <c r="C68" s="394" t="s">
        <v>957</v>
      </c>
      <c r="D68" s="394" t="s">
        <v>708</v>
      </c>
      <c r="E68" s="394" t="s">
        <v>711</v>
      </c>
      <c r="F68" s="397"/>
      <c r="G68" s="397"/>
      <c r="H68" s="410">
        <v>0</v>
      </c>
      <c r="I68" s="397">
        <v>8</v>
      </c>
      <c r="J68" s="397">
        <v>7503.44</v>
      </c>
      <c r="K68" s="410">
        <v>1</v>
      </c>
      <c r="L68" s="397">
        <v>8</v>
      </c>
      <c r="M68" s="398">
        <v>7503.44</v>
      </c>
    </row>
    <row r="69" spans="1:13" ht="14.4" customHeight="1" x14ac:dyDescent="0.3">
      <c r="A69" s="393" t="s">
        <v>1082</v>
      </c>
      <c r="B69" s="394" t="s">
        <v>1366</v>
      </c>
      <c r="C69" s="394" t="s">
        <v>1367</v>
      </c>
      <c r="D69" s="394" t="s">
        <v>1368</v>
      </c>
      <c r="E69" s="394" t="s">
        <v>1369</v>
      </c>
      <c r="F69" s="397">
        <v>1</v>
      </c>
      <c r="G69" s="397">
        <v>472.71</v>
      </c>
      <c r="H69" s="410">
        <v>1</v>
      </c>
      <c r="I69" s="397"/>
      <c r="J69" s="397"/>
      <c r="K69" s="410">
        <v>0</v>
      </c>
      <c r="L69" s="397">
        <v>1</v>
      </c>
      <c r="M69" s="398">
        <v>472.71</v>
      </c>
    </row>
    <row r="70" spans="1:13" ht="14.4" customHeight="1" x14ac:dyDescent="0.3">
      <c r="A70" s="393" t="s">
        <v>1082</v>
      </c>
      <c r="B70" s="394" t="s">
        <v>983</v>
      </c>
      <c r="C70" s="394" t="s">
        <v>1370</v>
      </c>
      <c r="D70" s="394" t="s">
        <v>1371</v>
      </c>
      <c r="E70" s="394" t="s">
        <v>986</v>
      </c>
      <c r="F70" s="397">
        <v>1</v>
      </c>
      <c r="G70" s="397">
        <v>333.31</v>
      </c>
      <c r="H70" s="410">
        <v>1</v>
      </c>
      <c r="I70" s="397"/>
      <c r="J70" s="397"/>
      <c r="K70" s="410">
        <v>0</v>
      </c>
      <c r="L70" s="397">
        <v>1</v>
      </c>
      <c r="M70" s="398">
        <v>333.31</v>
      </c>
    </row>
    <row r="71" spans="1:13" ht="14.4" customHeight="1" x14ac:dyDescent="0.3">
      <c r="A71" s="393" t="s">
        <v>1082</v>
      </c>
      <c r="B71" s="394" t="s">
        <v>983</v>
      </c>
      <c r="C71" s="394" t="s">
        <v>1372</v>
      </c>
      <c r="D71" s="394" t="s">
        <v>1371</v>
      </c>
      <c r="E71" s="394" t="s">
        <v>1373</v>
      </c>
      <c r="F71" s="397">
        <v>1</v>
      </c>
      <c r="G71" s="397">
        <v>333.31</v>
      </c>
      <c r="H71" s="410">
        <v>1</v>
      </c>
      <c r="I71" s="397"/>
      <c r="J71" s="397"/>
      <c r="K71" s="410">
        <v>0</v>
      </c>
      <c r="L71" s="397">
        <v>1</v>
      </c>
      <c r="M71" s="398">
        <v>333.31</v>
      </c>
    </row>
    <row r="72" spans="1:13" ht="14.4" customHeight="1" x14ac:dyDescent="0.3">
      <c r="A72" s="393" t="s">
        <v>1082</v>
      </c>
      <c r="B72" s="394" t="s">
        <v>983</v>
      </c>
      <c r="C72" s="394" t="s">
        <v>1374</v>
      </c>
      <c r="D72" s="394" t="s">
        <v>1375</v>
      </c>
      <c r="E72" s="394" t="s">
        <v>1376</v>
      </c>
      <c r="F72" s="397"/>
      <c r="G72" s="397"/>
      <c r="H72" s="410">
        <v>0</v>
      </c>
      <c r="I72" s="397">
        <v>1</v>
      </c>
      <c r="J72" s="397">
        <v>79.36</v>
      </c>
      <c r="K72" s="410">
        <v>1</v>
      </c>
      <c r="L72" s="397">
        <v>1</v>
      </c>
      <c r="M72" s="398">
        <v>79.36</v>
      </c>
    </row>
    <row r="73" spans="1:13" ht="14.4" customHeight="1" x14ac:dyDescent="0.3">
      <c r="A73" s="393" t="s">
        <v>1082</v>
      </c>
      <c r="B73" s="394" t="s">
        <v>983</v>
      </c>
      <c r="C73" s="394" t="s">
        <v>1357</v>
      </c>
      <c r="D73" s="394" t="s">
        <v>1358</v>
      </c>
      <c r="E73" s="394" t="s">
        <v>1359</v>
      </c>
      <c r="F73" s="397"/>
      <c r="G73" s="397"/>
      <c r="H73" s="410">
        <v>0</v>
      </c>
      <c r="I73" s="397">
        <v>2</v>
      </c>
      <c r="J73" s="397">
        <v>666.62</v>
      </c>
      <c r="K73" s="410">
        <v>1</v>
      </c>
      <c r="L73" s="397">
        <v>2</v>
      </c>
      <c r="M73" s="398">
        <v>666.62</v>
      </c>
    </row>
    <row r="74" spans="1:13" ht="14.4" customHeight="1" x14ac:dyDescent="0.3">
      <c r="A74" s="393" t="s">
        <v>1082</v>
      </c>
      <c r="B74" s="394" t="s">
        <v>983</v>
      </c>
      <c r="C74" s="394" t="s">
        <v>1377</v>
      </c>
      <c r="D74" s="394" t="s">
        <v>1378</v>
      </c>
      <c r="E74" s="394" t="s">
        <v>1379</v>
      </c>
      <c r="F74" s="397">
        <v>48</v>
      </c>
      <c r="G74" s="397">
        <v>15998.879999999997</v>
      </c>
      <c r="H74" s="410">
        <v>1</v>
      </c>
      <c r="I74" s="397"/>
      <c r="J74" s="397"/>
      <c r="K74" s="410">
        <v>0</v>
      </c>
      <c r="L74" s="397">
        <v>48</v>
      </c>
      <c r="M74" s="398">
        <v>15998.879999999997</v>
      </c>
    </row>
    <row r="75" spans="1:13" ht="14.4" customHeight="1" x14ac:dyDescent="0.3">
      <c r="A75" s="393" t="s">
        <v>1082</v>
      </c>
      <c r="B75" s="394" t="s">
        <v>983</v>
      </c>
      <c r="C75" s="394" t="s">
        <v>1380</v>
      </c>
      <c r="D75" s="394" t="s">
        <v>1378</v>
      </c>
      <c r="E75" s="394" t="s">
        <v>1362</v>
      </c>
      <c r="F75" s="397">
        <v>3</v>
      </c>
      <c r="G75" s="397">
        <v>999.93000000000006</v>
      </c>
      <c r="H75" s="410">
        <v>1</v>
      </c>
      <c r="I75" s="397"/>
      <c r="J75" s="397"/>
      <c r="K75" s="410">
        <v>0</v>
      </c>
      <c r="L75" s="397">
        <v>3</v>
      </c>
      <c r="M75" s="398">
        <v>999.93000000000006</v>
      </c>
    </row>
    <row r="76" spans="1:13" ht="14.4" customHeight="1" x14ac:dyDescent="0.3">
      <c r="A76" s="393" t="s">
        <v>1082</v>
      </c>
      <c r="B76" s="394" t="s">
        <v>1381</v>
      </c>
      <c r="C76" s="394" t="s">
        <v>1382</v>
      </c>
      <c r="D76" s="394" t="s">
        <v>1383</v>
      </c>
      <c r="E76" s="394" t="s">
        <v>1384</v>
      </c>
      <c r="F76" s="397">
        <v>1</v>
      </c>
      <c r="G76" s="397">
        <v>0</v>
      </c>
      <c r="H76" s="410"/>
      <c r="I76" s="397"/>
      <c r="J76" s="397"/>
      <c r="K76" s="410"/>
      <c r="L76" s="397">
        <v>1</v>
      </c>
      <c r="M76" s="398">
        <v>0</v>
      </c>
    </row>
    <row r="77" spans="1:13" ht="14.4" customHeight="1" x14ac:dyDescent="0.3">
      <c r="A77" s="393" t="s">
        <v>1082</v>
      </c>
      <c r="B77" s="394" t="s">
        <v>1381</v>
      </c>
      <c r="C77" s="394" t="s">
        <v>1385</v>
      </c>
      <c r="D77" s="394" t="s">
        <v>1386</v>
      </c>
      <c r="E77" s="394" t="s">
        <v>1387</v>
      </c>
      <c r="F77" s="397"/>
      <c r="G77" s="397"/>
      <c r="H77" s="410">
        <v>0</v>
      </c>
      <c r="I77" s="397">
        <v>1</v>
      </c>
      <c r="J77" s="397">
        <v>48.31</v>
      </c>
      <c r="K77" s="410">
        <v>1</v>
      </c>
      <c r="L77" s="397">
        <v>1</v>
      </c>
      <c r="M77" s="398">
        <v>48.31</v>
      </c>
    </row>
    <row r="78" spans="1:13" ht="14.4" customHeight="1" x14ac:dyDescent="0.3">
      <c r="A78" s="393" t="s">
        <v>1082</v>
      </c>
      <c r="B78" s="394" t="s">
        <v>1381</v>
      </c>
      <c r="C78" s="394" t="s">
        <v>1388</v>
      </c>
      <c r="D78" s="394" t="s">
        <v>1386</v>
      </c>
      <c r="E78" s="394" t="s">
        <v>1389</v>
      </c>
      <c r="F78" s="397"/>
      <c r="G78" s="397"/>
      <c r="H78" s="410">
        <v>0</v>
      </c>
      <c r="I78" s="397">
        <v>1</v>
      </c>
      <c r="J78" s="397">
        <v>193.26</v>
      </c>
      <c r="K78" s="410">
        <v>1</v>
      </c>
      <c r="L78" s="397">
        <v>1</v>
      </c>
      <c r="M78" s="398">
        <v>193.26</v>
      </c>
    </row>
    <row r="79" spans="1:13" ht="14.4" customHeight="1" x14ac:dyDescent="0.3">
      <c r="A79" s="393" t="s">
        <v>1082</v>
      </c>
      <c r="B79" s="394" t="s">
        <v>1381</v>
      </c>
      <c r="C79" s="394" t="s">
        <v>1390</v>
      </c>
      <c r="D79" s="394" t="s">
        <v>1386</v>
      </c>
      <c r="E79" s="394" t="s">
        <v>1391</v>
      </c>
      <c r="F79" s="397">
        <v>11</v>
      </c>
      <c r="G79" s="397">
        <v>0</v>
      </c>
      <c r="H79" s="410"/>
      <c r="I79" s="397"/>
      <c r="J79" s="397"/>
      <c r="K79" s="410"/>
      <c r="L79" s="397">
        <v>11</v>
      </c>
      <c r="M79" s="398">
        <v>0</v>
      </c>
    </row>
    <row r="80" spans="1:13" ht="14.4" customHeight="1" x14ac:dyDescent="0.3">
      <c r="A80" s="393" t="s">
        <v>1082</v>
      </c>
      <c r="B80" s="394" t="s">
        <v>1381</v>
      </c>
      <c r="C80" s="394" t="s">
        <v>1392</v>
      </c>
      <c r="D80" s="394" t="s">
        <v>1393</v>
      </c>
      <c r="E80" s="394" t="s">
        <v>1394</v>
      </c>
      <c r="F80" s="397">
        <v>35</v>
      </c>
      <c r="G80" s="397">
        <v>3382.0499999999997</v>
      </c>
      <c r="H80" s="410">
        <v>1</v>
      </c>
      <c r="I80" s="397"/>
      <c r="J80" s="397"/>
      <c r="K80" s="410">
        <v>0</v>
      </c>
      <c r="L80" s="397">
        <v>35</v>
      </c>
      <c r="M80" s="398">
        <v>3382.0499999999997</v>
      </c>
    </row>
    <row r="81" spans="1:13" ht="14.4" customHeight="1" x14ac:dyDescent="0.3">
      <c r="A81" s="393" t="s">
        <v>1082</v>
      </c>
      <c r="B81" s="394" t="s">
        <v>1381</v>
      </c>
      <c r="C81" s="394" t="s">
        <v>1395</v>
      </c>
      <c r="D81" s="394" t="s">
        <v>1386</v>
      </c>
      <c r="E81" s="394" t="s">
        <v>1396</v>
      </c>
      <c r="F81" s="397">
        <v>4</v>
      </c>
      <c r="G81" s="397">
        <v>0</v>
      </c>
      <c r="H81" s="410"/>
      <c r="I81" s="397"/>
      <c r="J81" s="397"/>
      <c r="K81" s="410"/>
      <c r="L81" s="397">
        <v>4</v>
      </c>
      <c r="M81" s="398">
        <v>0</v>
      </c>
    </row>
    <row r="82" spans="1:13" ht="14.4" customHeight="1" x14ac:dyDescent="0.3">
      <c r="A82" s="393" t="s">
        <v>1082</v>
      </c>
      <c r="B82" s="394" t="s">
        <v>1381</v>
      </c>
      <c r="C82" s="394" t="s">
        <v>1397</v>
      </c>
      <c r="D82" s="394" t="s">
        <v>1386</v>
      </c>
      <c r="E82" s="394" t="s">
        <v>1398</v>
      </c>
      <c r="F82" s="397">
        <v>1</v>
      </c>
      <c r="G82" s="397">
        <v>0</v>
      </c>
      <c r="H82" s="410"/>
      <c r="I82" s="397"/>
      <c r="J82" s="397"/>
      <c r="K82" s="410"/>
      <c r="L82" s="397">
        <v>1</v>
      </c>
      <c r="M82" s="398">
        <v>0</v>
      </c>
    </row>
    <row r="83" spans="1:13" ht="14.4" customHeight="1" x14ac:dyDescent="0.3">
      <c r="A83" s="393" t="s">
        <v>1082</v>
      </c>
      <c r="B83" s="394" t="s">
        <v>997</v>
      </c>
      <c r="C83" s="394" t="s">
        <v>1399</v>
      </c>
      <c r="D83" s="394" t="s">
        <v>1400</v>
      </c>
      <c r="E83" s="394" t="s">
        <v>1401</v>
      </c>
      <c r="F83" s="397">
        <v>1</v>
      </c>
      <c r="G83" s="397">
        <v>98.23</v>
      </c>
      <c r="H83" s="410">
        <v>1</v>
      </c>
      <c r="I83" s="397"/>
      <c r="J83" s="397"/>
      <c r="K83" s="410">
        <v>0</v>
      </c>
      <c r="L83" s="397">
        <v>1</v>
      </c>
      <c r="M83" s="398">
        <v>98.23</v>
      </c>
    </row>
    <row r="84" spans="1:13" ht="14.4" customHeight="1" x14ac:dyDescent="0.3">
      <c r="A84" s="393" t="s">
        <v>1083</v>
      </c>
      <c r="B84" s="394" t="s">
        <v>1255</v>
      </c>
      <c r="C84" s="394" t="s">
        <v>1402</v>
      </c>
      <c r="D84" s="394" t="s">
        <v>1403</v>
      </c>
      <c r="E84" s="394" t="s">
        <v>1404</v>
      </c>
      <c r="F84" s="397">
        <v>1</v>
      </c>
      <c r="G84" s="397">
        <v>0</v>
      </c>
      <c r="H84" s="410"/>
      <c r="I84" s="397"/>
      <c r="J84" s="397"/>
      <c r="K84" s="410"/>
      <c r="L84" s="397">
        <v>1</v>
      </c>
      <c r="M84" s="398">
        <v>0</v>
      </c>
    </row>
    <row r="85" spans="1:13" ht="14.4" customHeight="1" x14ac:dyDescent="0.3">
      <c r="A85" s="393" t="s">
        <v>1083</v>
      </c>
      <c r="B85" s="394" t="s">
        <v>943</v>
      </c>
      <c r="C85" s="394" t="s">
        <v>1239</v>
      </c>
      <c r="D85" s="394" t="s">
        <v>544</v>
      </c>
      <c r="E85" s="394" t="s">
        <v>1240</v>
      </c>
      <c r="F85" s="397"/>
      <c r="G85" s="397"/>
      <c r="H85" s="410">
        <v>0</v>
      </c>
      <c r="I85" s="397">
        <v>2</v>
      </c>
      <c r="J85" s="397">
        <v>190.48</v>
      </c>
      <c r="K85" s="410">
        <v>1</v>
      </c>
      <c r="L85" s="397">
        <v>2</v>
      </c>
      <c r="M85" s="398">
        <v>190.48</v>
      </c>
    </row>
    <row r="86" spans="1:13" ht="14.4" customHeight="1" x14ac:dyDescent="0.3">
      <c r="A86" s="393" t="s">
        <v>1083</v>
      </c>
      <c r="B86" s="394" t="s">
        <v>943</v>
      </c>
      <c r="C86" s="394" t="s">
        <v>944</v>
      </c>
      <c r="D86" s="394" t="s">
        <v>544</v>
      </c>
      <c r="E86" s="394" t="s">
        <v>545</v>
      </c>
      <c r="F86" s="397"/>
      <c r="G86" s="397"/>
      <c r="H86" s="410">
        <v>0</v>
      </c>
      <c r="I86" s="397">
        <v>3</v>
      </c>
      <c r="J86" s="397">
        <v>571.43999999999994</v>
      </c>
      <c r="K86" s="410">
        <v>1</v>
      </c>
      <c r="L86" s="397">
        <v>3</v>
      </c>
      <c r="M86" s="398">
        <v>571.43999999999994</v>
      </c>
    </row>
    <row r="87" spans="1:13" ht="14.4" customHeight="1" x14ac:dyDescent="0.3">
      <c r="A87" s="393" t="s">
        <v>1083</v>
      </c>
      <c r="B87" s="394" t="s">
        <v>951</v>
      </c>
      <c r="C87" s="394" t="s">
        <v>953</v>
      </c>
      <c r="D87" s="394" t="s">
        <v>726</v>
      </c>
      <c r="E87" s="394" t="s">
        <v>474</v>
      </c>
      <c r="F87" s="397"/>
      <c r="G87" s="397"/>
      <c r="H87" s="410">
        <v>0</v>
      </c>
      <c r="I87" s="397">
        <v>2</v>
      </c>
      <c r="J87" s="397">
        <v>112.02</v>
      </c>
      <c r="K87" s="410">
        <v>1</v>
      </c>
      <c r="L87" s="397">
        <v>2</v>
      </c>
      <c r="M87" s="398">
        <v>112.02</v>
      </c>
    </row>
    <row r="88" spans="1:13" ht="14.4" customHeight="1" x14ac:dyDescent="0.3">
      <c r="A88" s="393" t="s">
        <v>1083</v>
      </c>
      <c r="B88" s="394" t="s">
        <v>954</v>
      </c>
      <c r="C88" s="394" t="s">
        <v>958</v>
      </c>
      <c r="D88" s="394" t="s">
        <v>708</v>
      </c>
      <c r="E88" s="394" t="s">
        <v>712</v>
      </c>
      <c r="F88" s="397"/>
      <c r="G88" s="397"/>
      <c r="H88" s="410">
        <v>0</v>
      </c>
      <c r="I88" s="397">
        <v>1</v>
      </c>
      <c r="J88" s="397">
        <v>1166.47</v>
      </c>
      <c r="K88" s="410">
        <v>1</v>
      </c>
      <c r="L88" s="397">
        <v>1</v>
      </c>
      <c r="M88" s="398">
        <v>1166.47</v>
      </c>
    </row>
    <row r="89" spans="1:13" ht="14.4" customHeight="1" x14ac:dyDescent="0.3">
      <c r="A89" s="393" t="s">
        <v>1083</v>
      </c>
      <c r="B89" s="394" t="s">
        <v>1292</v>
      </c>
      <c r="C89" s="394" t="s">
        <v>1405</v>
      </c>
      <c r="D89" s="394" t="s">
        <v>1294</v>
      </c>
      <c r="E89" s="394" t="s">
        <v>1406</v>
      </c>
      <c r="F89" s="397">
        <v>1</v>
      </c>
      <c r="G89" s="397">
        <v>0</v>
      </c>
      <c r="H89" s="410"/>
      <c r="I89" s="397"/>
      <c r="J89" s="397"/>
      <c r="K89" s="410"/>
      <c r="L89" s="397">
        <v>1</v>
      </c>
      <c r="M89" s="398">
        <v>0</v>
      </c>
    </row>
    <row r="90" spans="1:13" ht="14.4" customHeight="1" x14ac:dyDescent="0.3">
      <c r="A90" s="393" t="s">
        <v>1083</v>
      </c>
      <c r="B90" s="394" t="s">
        <v>983</v>
      </c>
      <c r="C90" s="394" t="s">
        <v>984</v>
      </c>
      <c r="D90" s="394" t="s">
        <v>985</v>
      </c>
      <c r="E90" s="394" t="s">
        <v>986</v>
      </c>
      <c r="F90" s="397"/>
      <c r="G90" s="397"/>
      <c r="H90" s="410">
        <v>0</v>
      </c>
      <c r="I90" s="397">
        <v>1</v>
      </c>
      <c r="J90" s="397">
        <v>333.31</v>
      </c>
      <c r="K90" s="410">
        <v>1</v>
      </c>
      <c r="L90" s="397">
        <v>1</v>
      </c>
      <c r="M90" s="398">
        <v>333.31</v>
      </c>
    </row>
    <row r="91" spans="1:13" ht="14.4" customHeight="1" x14ac:dyDescent="0.3">
      <c r="A91" s="393" t="s">
        <v>1083</v>
      </c>
      <c r="B91" s="394" t="s">
        <v>983</v>
      </c>
      <c r="C91" s="394" t="s">
        <v>1407</v>
      </c>
      <c r="D91" s="394" t="s">
        <v>1371</v>
      </c>
      <c r="E91" s="394" t="s">
        <v>1408</v>
      </c>
      <c r="F91" s="397">
        <v>1</v>
      </c>
      <c r="G91" s="397">
        <v>0</v>
      </c>
      <c r="H91" s="410"/>
      <c r="I91" s="397"/>
      <c r="J91" s="397"/>
      <c r="K91" s="410"/>
      <c r="L91" s="397">
        <v>1</v>
      </c>
      <c r="M91" s="398">
        <v>0</v>
      </c>
    </row>
    <row r="92" spans="1:13" ht="14.4" customHeight="1" x14ac:dyDescent="0.3">
      <c r="A92" s="393" t="s">
        <v>1083</v>
      </c>
      <c r="B92" s="394" t="s">
        <v>992</v>
      </c>
      <c r="C92" s="394" t="s">
        <v>1318</v>
      </c>
      <c r="D92" s="394" t="s">
        <v>1319</v>
      </c>
      <c r="E92" s="394" t="s">
        <v>1320</v>
      </c>
      <c r="F92" s="397"/>
      <c r="G92" s="397"/>
      <c r="H92" s="410">
        <v>0</v>
      </c>
      <c r="I92" s="397">
        <v>1</v>
      </c>
      <c r="J92" s="397">
        <v>399.92</v>
      </c>
      <c r="K92" s="410">
        <v>1</v>
      </c>
      <c r="L92" s="397">
        <v>1</v>
      </c>
      <c r="M92" s="398">
        <v>399.92</v>
      </c>
    </row>
    <row r="93" spans="1:13" ht="14.4" customHeight="1" x14ac:dyDescent="0.3">
      <c r="A93" s="393" t="s">
        <v>1083</v>
      </c>
      <c r="B93" s="394" t="s">
        <v>1381</v>
      </c>
      <c r="C93" s="394" t="s">
        <v>1385</v>
      </c>
      <c r="D93" s="394" t="s">
        <v>1386</v>
      </c>
      <c r="E93" s="394" t="s">
        <v>1387</v>
      </c>
      <c r="F93" s="397"/>
      <c r="G93" s="397"/>
      <c r="H93" s="410">
        <v>0</v>
      </c>
      <c r="I93" s="397">
        <v>1</v>
      </c>
      <c r="J93" s="397">
        <v>48.31</v>
      </c>
      <c r="K93" s="410">
        <v>1</v>
      </c>
      <c r="L93" s="397">
        <v>1</v>
      </c>
      <c r="M93" s="398">
        <v>48.31</v>
      </c>
    </row>
    <row r="94" spans="1:13" ht="14.4" customHeight="1" x14ac:dyDescent="0.3">
      <c r="A94" s="393" t="s">
        <v>1083</v>
      </c>
      <c r="B94" s="394" t="s">
        <v>1381</v>
      </c>
      <c r="C94" s="394" t="s">
        <v>1409</v>
      </c>
      <c r="D94" s="394" t="s">
        <v>1386</v>
      </c>
      <c r="E94" s="394" t="s">
        <v>1384</v>
      </c>
      <c r="F94" s="397"/>
      <c r="G94" s="397"/>
      <c r="H94" s="410">
        <v>0</v>
      </c>
      <c r="I94" s="397">
        <v>48</v>
      </c>
      <c r="J94" s="397">
        <v>4638.2400000000007</v>
      </c>
      <c r="K94" s="410">
        <v>1</v>
      </c>
      <c r="L94" s="397">
        <v>48</v>
      </c>
      <c r="M94" s="398">
        <v>4638.2400000000007</v>
      </c>
    </row>
    <row r="95" spans="1:13" ht="14.4" customHeight="1" x14ac:dyDescent="0.3">
      <c r="A95" s="393" t="s">
        <v>1083</v>
      </c>
      <c r="B95" s="394" t="s">
        <v>1381</v>
      </c>
      <c r="C95" s="394" t="s">
        <v>1390</v>
      </c>
      <c r="D95" s="394" t="s">
        <v>1386</v>
      </c>
      <c r="E95" s="394" t="s">
        <v>1391</v>
      </c>
      <c r="F95" s="397">
        <v>1</v>
      </c>
      <c r="G95" s="397">
        <v>0</v>
      </c>
      <c r="H95" s="410"/>
      <c r="I95" s="397"/>
      <c r="J95" s="397"/>
      <c r="K95" s="410"/>
      <c r="L95" s="397">
        <v>1</v>
      </c>
      <c r="M95" s="398">
        <v>0</v>
      </c>
    </row>
    <row r="96" spans="1:13" ht="14.4" customHeight="1" x14ac:dyDescent="0.3">
      <c r="A96" s="393" t="s">
        <v>1083</v>
      </c>
      <c r="B96" s="394" t="s">
        <v>997</v>
      </c>
      <c r="C96" s="394" t="s">
        <v>1399</v>
      </c>
      <c r="D96" s="394" t="s">
        <v>1400</v>
      </c>
      <c r="E96" s="394" t="s">
        <v>1401</v>
      </c>
      <c r="F96" s="397">
        <v>1</v>
      </c>
      <c r="G96" s="397">
        <v>124.51</v>
      </c>
      <c r="H96" s="410">
        <v>1</v>
      </c>
      <c r="I96" s="397"/>
      <c r="J96" s="397"/>
      <c r="K96" s="410">
        <v>0</v>
      </c>
      <c r="L96" s="397">
        <v>1</v>
      </c>
      <c r="M96" s="398">
        <v>124.51</v>
      </c>
    </row>
    <row r="97" spans="1:13" ht="14.4" customHeight="1" x14ac:dyDescent="0.3">
      <c r="A97" s="393" t="s">
        <v>1083</v>
      </c>
      <c r="B97" s="394" t="s">
        <v>997</v>
      </c>
      <c r="C97" s="394" t="s">
        <v>1410</v>
      </c>
      <c r="D97" s="394" t="s">
        <v>1411</v>
      </c>
      <c r="E97" s="394" t="s">
        <v>1412</v>
      </c>
      <c r="F97" s="397">
        <v>1</v>
      </c>
      <c r="G97" s="397">
        <v>0</v>
      </c>
      <c r="H97" s="410"/>
      <c r="I97" s="397"/>
      <c r="J97" s="397"/>
      <c r="K97" s="410"/>
      <c r="L97" s="397">
        <v>1</v>
      </c>
      <c r="M97" s="398">
        <v>0</v>
      </c>
    </row>
    <row r="98" spans="1:13" ht="14.4" customHeight="1" x14ac:dyDescent="0.3">
      <c r="A98" s="393" t="s">
        <v>1083</v>
      </c>
      <c r="B98" s="394" t="s">
        <v>997</v>
      </c>
      <c r="C98" s="394" t="s">
        <v>1413</v>
      </c>
      <c r="D98" s="394" t="s">
        <v>1414</v>
      </c>
      <c r="E98" s="394" t="s">
        <v>1415</v>
      </c>
      <c r="F98" s="397"/>
      <c r="G98" s="397"/>
      <c r="H98" s="410">
        <v>0</v>
      </c>
      <c r="I98" s="397">
        <v>2</v>
      </c>
      <c r="J98" s="397">
        <v>98.24</v>
      </c>
      <c r="K98" s="410">
        <v>1</v>
      </c>
      <c r="L98" s="397">
        <v>2</v>
      </c>
      <c r="M98" s="398">
        <v>98.24</v>
      </c>
    </row>
    <row r="99" spans="1:13" ht="14.4" customHeight="1" x14ac:dyDescent="0.3">
      <c r="A99" s="393" t="s">
        <v>1083</v>
      </c>
      <c r="B99" s="394" t="s">
        <v>997</v>
      </c>
      <c r="C99" s="394" t="s">
        <v>1416</v>
      </c>
      <c r="D99" s="394" t="s">
        <v>1411</v>
      </c>
      <c r="E99" s="394" t="s">
        <v>1417</v>
      </c>
      <c r="F99" s="397">
        <v>1</v>
      </c>
      <c r="G99" s="397">
        <v>49.12</v>
      </c>
      <c r="H99" s="410">
        <v>1</v>
      </c>
      <c r="I99" s="397"/>
      <c r="J99" s="397"/>
      <c r="K99" s="410">
        <v>0</v>
      </c>
      <c r="L99" s="397">
        <v>1</v>
      </c>
      <c r="M99" s="398">
        <v>49.12</v>
      </c>
    </row>
    <row r="100" spans="1:13" ht="14.4" customHeight="1" x14ac:dyDescent="0.3">
      <c r="A100" s="393" t="s">
        <v>1083</v>
      </c>
      <c r="B100" s="394" t="s">
        <v>1000</v>
      </c>
      <c r="C100" s="394" t="s">
        <v>1418</v>
      </c>
      <c r="D100" s="394" t="s">
        <v>1419</v>
      </c>
      <c r="E100" s="394" t="s">
        <v>1420</v>
      </c>
      <c r="F100" s="397"/>
      <c r="G100" s="397"/>
      <c r="H100" s="410">
        <v>0</v>
      </c>
      <c r="I100" s="397">
        <v>1</v>
      </c>
      <c r="J100" s="397">
        <v>465.7</v>
      </c>
      <c r="K100" s="410">
        <v>1</v>
      </c>
      <c r="L100" s="397">
        <v>1</v>
      </c>
      <c r="M100" s="398">
        <v>465.7</v>
      </c>
    </row>
    <row r="101" spans="1:13" ht="14.4" customHeight="1" x14ac:dyDescent="0.3">
      <c r="A101" s="393" t="s">
        <v>1083</v>
      </c>
      <c r="B101" s="394" t="s">
        <v>1421</v>
      </c>
      <c r="C101" s="394" t="s">
        <v>1422</v>
      </c>
      <c r="D101" s="394" t="s">
        <v>1423</v>
      </c>
      <c r="E101" s="394" t="s">
        <v>735</v>
      </c>
      <c r="F101" s="397"/>
      <c r="G101" s="397"/>
      <c r="H101" s="410">
        <v>0</v>
      </c>
      <c r="I101" s="397">
        <v>1</v>
      </c>
      <c r="J101" s="397">
        <v>578.23</v>
      </c>
      <c r="K101" s="410">
        <v>1</v>
      </c>
      <c r="L101" s="397">
        <v>1</v>
      </c>
      <c r="M101" s="398">
        <v>578.23</v>
      </c>
    </row>
    <row r="102" spans="1:13" ht="14.4" customHeight="1" x14ac:dyDescent="0.3">
      <c r="A102" s="393" t="s">
        <v>1083</v>
      </c>
      <c r="B102" s="394" t="s">
        <v>1421</v>
      </c>
      <c r="C102" s="394" t="s">
        <v>1424</v>
      </c>
      <c r="D102" s="394" t="s">
        <v>1425</v>
      </c>
      <c r="E102" s="394" t="s">
        <v>1384</v>
      </c>
      <c r="F102" s="397">
        <v>1</v>
      </c>
      <c r="G102" s="397">
        <v>173.47</v>
      </c>
      <c r="H102" s="410">
        <v>1</v>
      </c>
      <c r="I102" s="397"/>
      <c r="J102" s="397"/>
      <c r="K102" s="410">
        <v>0</v>
      </c>
      <c r="L102" s="397">
        <v>1</v>
      </c>
      <c r="M102" s="398">
        <v>173.47</v>
      </c>
    </row>
    <row r="103" spans="1:13" ht="14.4" customHeight="1" x14ac:dyDescent="0.3">
      <c r="A103" s="393" t="s">
        <v>1083</v>
      </c>
      <c r="B103" s="394" t="s">
        <v>1426</v>
      </c>
      <c r="C103" s="394" t="s">
        <v>1427</v>
      </c>
      <c r="D103" s="394" t="s">
        <v>1428</v>
      </c>
      <c r="E103" s="394" t="s">
        <v>1429</v>
      </c>
      <c r="F103" s="397"/>
      <c r="G103" s="397"/>
      <c r="H103" s="410">
        <v>0</v>
      </c>
      <c r="I103" s="397">
        <v>1</v>
      </c>
      <c r="J103" s="397">
        <v>443.52</v>
      </c>
      <c r="K103" s="410">
        <v>1</v>
      </c>
      <c r="L103" s="397">
        <v>1</v>
      </c>
      <c r="M103" s="398">
        <v>443.52</v>
      </c>
    </row>
    <row r="104" spans="1:13" ht="14.4" customHeight="1" x14ac:dyDescent="0.3">
      <c r="A104" s="393" t="s">
        <v>1083</v>
      </c>
      <c r="B104" s="394" t="s">
        <v>1426</v>
      </c>
      <c r="C104" s="394" t="s">
        <v>1430</v>
      </c>
      <c r="D104" s="394" t="s">
        <v>1428</v>
      </c>
      <c r="E104" s="394" t="s">
        <v>1431</v>
      </c>
      <c r="F104" s="397"/>
      <c r="G104" s="397"/>
      <c r="H104" s="410">
        <v>0</v>
      </c>
      <c r="I104" s="397">
        <v>6</v>
      </c>
      <c r="J104" s="397">
        <v>5322.3</v>
      </c>
      <c r="K104" s="410">
        <v>1</v>
      </c>
      <c r="L104" s="397">
        <v>6</v>
      </c>
      <c r="M104" s="398">
        <v>5322.3</v>
      </c>
    </row>
    <row r="105" spans="1:13" ht="14.4" customHeight="1" x14ac:dyDescent="0.3">
      <c r="A105" s="393" t="s">
        <v>1083</v>
      </c>
      <c r="B105" s="394" t="s">
        <v>1432</v>
      </c>
      <c r="C105" s="394" t="s">
        <v>1433</v>
      </c>
      <c r="D105" s="394" t="s">
        <v>1434</v>
      </c>
      <c r="E105" s="394" t="s">
        <v>1435</v>
      </c>
      <c r="F105" s="397"/>
      <c r="G105" s="397"/>
      <c r="H105" s="410">
        <v>0</v>
      </c>
      <c r="I105" s="397">
        <v>5</v>
      </c>
      <c r="J105" s="397">
        <v>6723.3000000000011</v>
      </c>
      <c r="K105" s="410">
        <v>1</v>
      </c>
      <c r="L105" s="397">
        <v>5</v>
      </c>
      <c r="M105" s="398">
        <v>6723.3000000000011</v>
      </c>
    </row>
    <row r="106" spans="1:13" ht="14.4" customHeight="1" x14ac:dyDescent="0.3">
      <c r="A106" s="393" t="s">
        <v>1083</v>
      </c>
      <c r="B106" s="394" t="s">
        <v>1432</v>
      </c>
      <c r="C106" s="394" t="s">
        <v>1436</v>
      </c>
      <c r="D106" s="394" t="s">
        <v>1437</v>
      </c>
      <c r="E106" s="394" t="s">
        <v>1438</v>
      </c>
      <c r="F106" s="397"/>
      <c r="G106" s="397"/>
      <c r="H106" s="410">
        <v>0</v>
      </c>
      <c r="I106" s="397">
        <v>4</v>
      </c>
      <c r="J106" s="397">
        <v>7173.84</v>
      </c>
      <c r="K106" s="410">
        <v>1</v>
      </c>
      <c r="L106" s="397">
        <v>4</v>
      </c>
      <c r="M106" s="398">
        <v>7173.84</v>
      </c>
    </row>
    <row r="107" spans="1:13" ht="14.4" customHeight="1" x14ac:dyDescent="0.3">
      <c r="A107" s="393" t="s">
        <v>1083</v>
      </c>
      <c r="B107" s="394" t="s">
        <v>1439</v>
      </c>
      <c r="C107" s="394" t="s">
        <v>1440</v>
      </c>
      <c r="D107" s="394" t="s">
        <v>1441</v>
      </c>
      <c r="E107" s="394" t="s">
        <v>1442</v>
      </c>
      <c r="F107" s="397"/>
      <c r="G107" s="397"/>
      <c r="H107" s="410">
        <v>0</v>
      </c>
      <c r="I107" s="397">
        <v>1</v>
      </c>
      <c r="J107" s="397">
        <v>432.32</v>
      </c>
      <c r="K107" s="410">
        <v>1</v>
      </c>
      <c r="L107" s="397">
        <v>1</v>
      </c>
      <c r="M107" s="398">
        <v>432.32</v>
      </c>
    </row>
    <row r="108" spans="1:13" ht="14.4" customHeight="1" x14ac:dyDescent="0.3">
      <c r="A108" s="393" t="s">
        <v>1083</v>
      </c>
      <c r="B108" s="394" t="s">
        <v>1443</v>
      </c>
      <c r="C108" s="394" t="s">
        <v>1444</v>
      </c>
      <c r="D108" s="394" t="s">
        <v>1445</v>
      </c>
      <c r="E108" s="394" t="s">
        <v>1446</v>
      </c>
      <c r="F108" s="397">
        <v>1</v>
      </c>
      <c r="G108" s="397">
        <v>0</v>
      </c>
      <c r="H108" s="410"/>
      <c r="I108" s="397"/>
      <c r="J108" s="397"/>
      <c r="K108" s="410"/>
      <c r="L108" s="397">
        <v>1</v>
      </c>
      <c r="M108" s="398">
        <v>0</v>
      </c>
    </row>
    <row r="109" spans="1:13" ht="14.4" customHeight="1" x14ac:dyDescent="0.3">
      <c r="A109" s="393" t="s">
        <v>1083</v>
      </c>
      <c r="B109" s="394" t="s">
        <v>1447</v>
      </c>
      <c r="C109" s="394" t="s">
        <v>1448</v>
      </c>
      <c r="D109" s="394" t="s">
        <v>1449</v>
      </c>
      <c r="E109" s="394" t="s">
        <v>1450</v>
      </c>
      <c r="F109" s="397">
        <v>1</v>
      </c>
      <c r="G109" s="397">
        <v>0</v>
      </c>
      <c r="H109" s="410"/>
      <c r="I109" s="397"/>
      <c r="J109" s="397"/>
      <c r="K109" s="410"/>
      <c r="L109" s="397">
        <v>1</v>
      </c>
      <c r="M109" s="398">
        <v>0</v>
      </c>
    </row>
    <row r="110" spans="1:13" ht="14.4" customHeight="1" x14ac:dyDescent="0.3">
      <c r="A110" s="393" t="s">
        <v>1083</v>
      </c>
      <c r="B110" s="394" t="s">
        <v>1027</v>
      </c>
      <c r="C110" s="394" t="s">
        <v>1028</v>
      </c>
      <c r="D110" s="394" t="s">
        <v>790</v>
      </c>
      <c r="E110" s="394" t="s">
        <v>791</v>
      </c>
      <c r="F110" s="397"/>
      <c r="G110" s="397"/>
      <c r="H110" s="410">
        <v>0</v>
      </c>
      <c r="I110" s="397">
        <v>1</v>
      </c>
      <c r="J110" s="397">
        <v>137.6</v>
      </c>
      <c r="K110" s="410">
        <v>1</v>
      </c>
      <c r="L110" s="397">
        <v>1</v>
      </c>
      <c r="M110" s="398">
        <v>137.6</v>
      </c>
    </row>
    <row r="111" spans="1:13" ht="14.4" customHeight="1" x14ac:dyDescent="0.3">
      <c r="A111" s="393" t="s">
        <v>1083</v>
      </c>
      <c r="B111" s="394" t="s">
        <v>1027</v>
      </c>
      <c r="C111" s="394" t="s">
        <v>1451</v>
      </c>
      <c r="D111" s="394" t="s">
        <v>1452</v>
      </c>
      <c r="E111" s="394" t="s">
        <v>1453</v>
      </c>
      <c r="F111" s="397">
        <v>1</v>
      </c>
      <c r="G111" s="397">
        <v>172</v>
      </c>
      <c r="H111" s="410">
        <v>1</v>
      </c>
      <c r="I111" s="397"/>
      <c r="J111" s="397"/>
      <c r="K111" s="410">
        <v>0</v>
      </c>
      <c r="L111" s="397">
        <v>1</v>
      </c>
      <c r="M111" s="398">
        <v>172</v>
      </c>
    </row>
    <row r="112" spans="1:13" ht="14.4" customHeight="1" x14ac:dyDescent="0.3">
      <c r="A112" s="393" t="s">
        <v>1084</v>
      </c>
      <c r="B112" s="394" t="s">
        <v>954</v>
      </c>
      <c r="C112" s="394" t="s">
        <v>956</v>
      </c>
      <c r="D112" s="394" t="s">
        <v>708</v>
      </c>
      <c r="E112" s="394" t="s">
        <v>710</v>
      </c>
      <c r="F112" s="397"/>
      <c r="G112" s="397"/>
      <c r="H112" s="410">
        <v>0</v>
      </c>
      <c r="I112" s="397">
        <v>45</v>
      </c>
      <c r="J112" s="397">
        <v>28138.050000000007</v>
      </c>
      <c r="K112" s="410">
        <v>1</v>
      </c>
      <c r="L112" s="397">
        <v>45</v>
      </c>
      <c r="M112" s="398">
        <v>28138.050000000007</v>
      </c>
    </row>
    <row r="113" spans="1:13" ht="14.4" customHeight="1" x14ac:dyDescent="0.3">
      <c r="A113" s="393" t="s">
        <v>1084</v>
      </c>
      <c r="B113" s="394" t="s">
        <v>1366</v>
      </c>
      <c r="C113" s="394" t="s">
        <v>1454</v>
      </c>
      <c r="D113" s="394" t="s">
        <v>1368</v>
      </c>
      <c r="E113" s="394" t="s">
        <v>1455</v>
      </c>
      <c r="F113" s="397">
        <v>1</v>
      </c>
      <c r="G113" s="397">
        <v>375.54</v>
      </c>
      <c r="H113" s="410">
        <v>1</v>
      </c>
      <c r="I113" s="397"/>
      <c r="J113" s="397"/>
      <c r="K113" s="410">
        <v>0</v>
      </c>
      <c r="L113" s="397">
        <v>1</v>
      </c>
      <c r="M113" s="398">
        <v>375.54</v>
      </c>
    </row>
    <row r="114" spans="1:13" ht="14.4" customHeight="1" x14ac:dyDescent="0.3">
      <c r="A114" s="393" t="s">
        <v>1084</v>
      </c>
      <c r="B114" s="394" t="s">
        <v>1366</v>
      </c>
      <c r="C114" s="394" t="s">
        <v>1367</v>
      </c>
      <c r="D114" s="394" t="s">
        <v>1368</v>
      </c>
      <c r="E114" s="394" t="s">
        <v>1369</v>
      </c>
      <c r="F114" s="397">
        <v>7</v>
      </c>
      <c r="G114" s="397">
        <v>3308.97</v>
      </c>
      <c r="H114" s="410">
        <v>1</v>
      </c>
      <c r="I114" s="397"/>
      <c r="J114" s="397"/>
      <c r="K114" s="410">
        <v>0</v>
      </c>
      <c r="L114" s="397">
        <v>7</v>
      </c>
      <c r="M114" s="398">
        <v>3308.97</v>
      </c>
    </row>
    <row r="115" spans="1:13" ht="14.4" customHeight="1" x14ac:dyDescent="0.3">
      <c r="A115" s="393" t="s">
        <v>1084</v>
      </c>
      <c r="B115" s="394" t="s">
        <v>983</v>
      </c>
      <c r="C115" s="394" t="s">
        <v>1456</v>
      </c>
      <c r="D115" s="394" t="s">
        <v>985</v>
      </c>
      <c r="E115" s="394" t="s">
        <v>1457</v>
      </c>
      <c r="F115" s="397">
        <v>2</v>
      </c>
      <c r="G115" s="397">
        <v>0</v>
      </c>
      <c r="H115" s="410"/>
      <c r="I115" s="397"/>
      <c r="J115" s="397"/>
      <c r="K115" s="410"/>
      <c r="L115" s="397">
        <v>2</v>
      </c>
      <c r="M115" s="398">
        <v>0</v>
      </c>
    </row>
    <row r="116" spans="1:13" ht="14.4" customHeight="1" x14ac:dyDescent="0.3">
      <c r="A116" s="393" t="s">
        <v>1084</v>
      </c>
      <c r="B116" s="394" t="s">
        <v>983</v>
      </c>
      <c r="C116" s="394" t="s">
        <v>984</v>
      </c>
      <c r="D116" s="394" t="s">
        <v>985</v>
      </c>
      <c r="E116" s="394" t="s">
        <v>986</v>
      </c>
      <c r="F116" s="397"/>
      <c r="G116" s="397"/>
      <c r="H116" s="410">
        <v>0</v>
      </c>
      <c r="I116" s="397">
        <v>13</v>
      </c>
      <c r="J116" s="397">
        <v>4333.03</v>
      </c>
      <c r="K116" s="410">
        <v>1</v>
      </c>
      <c r="L116" s="397">
        <v>13</v>
      </c>
      <c r="M116" s="398">
        <v>4333.03</v>
      </c>
    </row>
    <row r="117" spans="1:13" ht="14.4" customHeight="1" x14ac:dyDescent="0.3">
      <c r="A117" s="393" t="s">
        <v>1084</v>
      </c>
      <c r="B117" s="394" t="s">
        <v>983</v>
      </c>
      <c r="C117" s="394" t="s">
        <v>1377</v>
      </c>
      <c r="D117" s="394" t="s">
        <v>1378</v>
      </c>
      <c r="E117" s="394" t="s">
        <v>1379</v>
      </c>
      <c r="F117" s="397">
        <v>1</v>
      </c>
      <c r="G117" s="397">
        <v>333.31</v>
      </c>
      <c r="H117" s="410">
        <v>1</v>
      </c>
      <c r="I117" s="397"/>
      <c r="J117" s="397"/>
      <c r="K117" s="410">
        <v>0</v>
      </c>
      <c r="L117" s="397">
        <v>1</v>
      </c>
      <c r="M117" s="398">
        <v>333.31</v>
      </c>
    </row>
    <row r="118" spans="1:13" ht="14.4" customHeight="1" x14ac:dyDescent="0.3">
      <c r="A118" s="393" t="s">
        <v>1084</v>
      </c>
      <c r="B118" s="394" t="s">
        <v>983</v>
      </c>
      <c r="C118" s="394" t="s">
        <v>1458</v>
      </c>
      <c r="D118" s="394" t="s">
        <v>1459</v>
      </c>
      <c r="E118" s="394" t="s">
        <v>1460</v>
      </c>
      <c r="F118" s="397"/>
      <c r="G118" s="397"/>
      <c r="H118" s="410">
        <v>0</v>
      </c>
      <c r="I118" s="397">
        <v>3</v>
      </c>
      <c r="J118" s="397">
        <v>457.08000000000004</v>
      </c>
      <c r="K118" s="410">
        <v>1</v>
      </c>
      <c r="L118" s="397">
        <v>3</v>
      </c>
      <c r="M118" s="398">
        <v>457.08000000000004</v>
      </c>
    </row>
    <row r="119" spans="1:13" ht="14.4" customHeight="1" x14ac:dyDescent="0.3">
      <c r="A119" s="393" t="s">
        <v>1084</v>
      </c>
      <c r="B119" s="394" t="s">
        <v>983</v>
      </c>
      <c r="C119" s="394" t="s">
        <v>1461</v>
      </c>
      <c r="D119" s="394" t="s">
        <v>1459</v>
      </c>
      <c r="E119" s="394" t="s">
        <v>1462</v>
      </c>
      <c r="F119" s="397"/>
      <c r="G119" s="397"/>
      <c r="H119" s="410">
        <v>0</v>
      </c>
      <c r="I119" s="397">
        <v>1</v>
      </c>
      <c r="J119" s="397">
        <v>304.74</v>
      </c>
      <c r="K119" s="410">
        <v>1</v>
      </c>
      <c r="L119" s="397">
        <v>1</v>
      </c>
      <c r="M119" s="398">
        <v>304.74</v>
      </c>
    </row>
    <row r="120" spans="1:13" ht="14.4" customHeight="1" x14ac:dyDescent="0.3">
      <c r="A120" s="393" t="s">
        <v>1084</v>
      </c>
      <c r="B120" s="394" t="s">
        <v>1463</v>
      </c>
      <c r="C120" s="394" t="s">
        <v>1464</v>
      </c>
      <c r="D120" s="394" t="s">
        <v>1465</v>
      </c>
      <c r="E120" s="394" t="s">
        <v>1466</v>
      </c>
      <c r="F120" s="397"/>
      <c r="G120" s="397"/>
      <c r="H120" s="410">
        <v>0</v>
      </c>
      <c r="I120" s="397">
        <v>1</v>
      </c>
      <c r="J120" s="397">
        <v>193.26</v>
      </c>
      <c r="K120" s="410">
        <v>1</v>
      </c>
      <c r="L120" s="397">
        <v>1</v>
      </c>
      <c r="M120" s="398">
        <v>193.26</v>
      </c>
    </row>
    <row r="121" spans="1:13" ht="14.4" customHeight="1" x14ac:dyDescent="0.3">
      <c r="A121" s="393" t="s">
        <v>1084</v>
      </c>
      <c r="B121" s="394" t="s">
        <v>1463</v>
      </c>
      <c r="C121" s="394" t="s">
        <v>1467</v>
      </c>
      <c r="D121" s="394" t="s">
        <v>1465</v>
      </c>
      <c r="E121" s="394" t="s">
        <v>1468</v>
      </c>
      <c r="F121" s="397"/>
      <c r="G121" s="397"/>
      <c r="H121" s="410">
        <v>0</v>
      </c>
      <c r="I121" s="397">
        <v>5</v>
      </c>
      <c r="J121" s="397">
        <v>644.20000000000005</v>
      </c>
      <c r="K121" s="410">
        <v>1</v>
      </c>
      <c r="L121" s="397">
        <v>5</v>
      </c>
      <c r="M121" s="398">
        <v>644.20000000000005</v>
      </c>
    </row>
    <row r="122" spans="1:13" ht="14.4" customHeight="1" x14ac:dyDescent="0.3">
      <c r="A122" s="393" t="s">
        <v>1084</v>
      </c>
      <c r="B122" s="394" t="s">
        <v>1381</v>
      </c>
      <c r="C122" s="394" t="s">
        <v>1409</v>
      </c>
      <c r="D122" s="394" t="s">
        <v>1386</v>
      </c>
      <c r="E122" s="394" t="s">
        <v>1384</v>
      </c>
      <c r="F122" s="397"/>
      <c r="G122" s="397"/>
      <c r="H122" s="410">
        <v>0</v>
      </c>
      <c r="I122" s="397">
        <v>6</v>
      </c>
      <c r="J122" s="397">
        <v>579.78</v>
      </c>
      <c r="K122" s="410">
        <v>1</v>
      </c>
      <c r="L122" s="397">
        <v>6</v>
      </c>
      <c r="M122" s="398">
        <v>579.78</v>
      </c>
    </row>
    <row r="123" spans="1:13" ht="14.4" customHeight="1" x14ac:dyDescent="0.3">
      <c r="A123" s="393" t="s">
        <v>1084</v>
      </c>
      <c r="B123" s="394" t="s">
        <v>1381</v>
      </c>
      <c r="C123" s="394" t="s">
        <v>1469</v>
      </c>
      <c r="D123" s="394" t="s">
        <v>1393</v>
      </c>
      <c r="E123" s="394" t="s">
        <v>1470</v>
      </c>
      <c r="F123" s="397">
        <v>8</v>
      </c>
      <c r="G123" s="397">
        <v>0</v>
      </c>
      <c r="H123" s="410"/>
      <c r="I123" s="397"/>
      <c r="J123" s="397"/>
      <c r="K123" s="410"/>
      <c r="L123" s="397">
        <v>8</v>
      </c>
      <c r="M123" s="398">
        <v>0</v>
      </c>
    </row>
    <row r="124" spans="1:13" ht="14.4" customHeight="1" x14ac:dyDescent="0.3">
      <c r="A124" s="393" t="s">
        <v>1084</v>
      </c>
      <c r="B124" s="394" t="s">
        <v>1381</v>
      </c>
      <c r="C124" s="394" t="s">
        <v>1392</v>
      </c>
      <c r="D124" s="394" t="s">
        <v>1393</v>
      </c>
      <c r="E124" s="394" t="s">
        <v>1394</v>
      </c>
      <c r="F124" s="397">
        <v>15</v>
      </c>
      <c r="G124" s="397">
        <v>1449.4499999999998</v>
      </c>
      <c r="H124" s="410">
        <v>1</v>
      </c>
      <c r="I124" s="397"/>
      <c r="J124" s="397"/>
      <c r="K124" s="410">
        <v>0</v>
      </c>
      <c r="L124" s="397">
        <v>15</v>
      </c>
      <c r="M124" s="398">
        <v>1449.4499999999998</v>
      </c>
    </row>
    <row r="125" spans="1:13" ht="14.4" customHeight="1" x14ac:dyDescent="0.3">
      <c r="A125" s="393" t="s">
        <v>1084</v>
      </c>
      <c r="B125" s="394" t="s">
        <v>997</v>
      </c>
      <c r="C125" s="394" t="s">
        <v>1413</v>
      </c>
      <c r="D125" s="394" t="s">
        <v>1414</v>
      </c>
      <c r="E125" s="394" t="s">
        <v>1415</v>
      </c>
      <c r="F125" s="397"/>
      <c r="G125" s="397"/>
      <c r="H125" s="410">
        <v>0</v>
      </c>
      <c r="I125" s="397">
        <v>6</v>
      </c>
      <c r="J125" s="397">
        <v>294.71999999999997</v>
      </c>
      <c r="K125" s="410">
        <v>1</v>
      </c>
      <c r="L125" s="397">
        <v>6</v>
      </c>
      <c r="M125" s="398">
        <v>294.71999999999997</v>
      </c>
    </row>
    <row r="126" spans="1:13" ht="14.4" customHeight="1" x14ac:dyDescent="0.3">
      <c r="A126" s="393" t="s">
        <v>1084</v>
      </c>
      <c r="B126" s="394" t="s">
        <v>1002</v>
      </c>
      <c r="C126" s="394" t="s">
        <v>1471</v>
      </c>
      <c r="D126" s="394" t="s">
        <v>1472</v>
      </c>
      <c r="E126" s="394" t="s">
        <v>1005</v>
      </c>
      <c r="F126" s="397">
        <v>1</v>
      </c>
      <c r="G126" s="397">
        <v>6.98</v>
      </c>
      <c r="H126" s="410">
        <v>1</v>
      </c>
      <c r="I126" s="397"/>
      <c r="J126" s="397"/>
      <c r="K126" s="410">
        <v>0</v>
      </c>
      <c r="L126" s="397">
        <v>1</v>
      </c>
      <c r="M126" s="398">
        <v>6.98</v>
      </c>
    </row>
    <row r="127" spans="1:13" ht="14.4" customHeight="1" x14ac:dyDescent="0.3">
      <c r="A127" s="393" t="s">
        <v>1085</v>
      </c>
      <c r="B127" s="394" t="s">
        <v>954</v>
      </c>
      <c r="C127" s="394" t="s">
        <v>956</v>
      </c>
      <c r="D127" s="394" t="s">
        <v>708</v>
      </c>
      <c r="E127" s="394" t="s">
        <v>710</v>
      </c>
      <c r="F127" s="397"/>
      <c r="G127" s="397"/>
      <c r="H127" s="410">
        <v>0</v>
      </c>
      <c r="I127" s="397">
        <v>12</v>
      </c>
      <c r="J127" s="397">
        <v>7503.48</v>
      </c>
      <c r="K127" s="410">
        <v>1</v>
      </c>
      <c r="L127" s="397">
        <v>12</v>
      </c>
      <c r="M127" s="398">
        <v>7503.48</v>
      </c>
    </row>
    <row r="128" spans="1:13" ht="14.4" customHeight="1" x14ac:dyDescent="0.3">
      <c r="A128" s="393" t="s">
        <v>1085</v>
      </c>
      <c r="B128" s="394" t="s">
        <v>954</v>
      </c>
      <c r="C128" s="394" t="s">
        <v>957</v>
      </c>
      <c r="D128" s="394" t="s">
        <v>708</v>
      </c>
      <c r="E128" s="394" t="s">
        <v>711</v>
      </c>
      <c r="F128" s="397"/>
      <c r="G128" s="397"/>
      <c r="H128" s="410">
        <v>0</v>
      </c>
      <c r="I128" s="397">
        <v>3</v>
      </c>
      <c r="J128" s="397">
        <v>2813.79</v>
      </c>
      <c r="K128" s="410">
        <v>1</v>
      </c>
      <c r="L128" s="397">
        <v>3</v>
      </c>
      <c r="M128" s="398">
        <v>2813.79</v>
      </c>
    </row>
    <row r="129" spans="1:13" ht="14.4" customHeight="1" x14ac:dyDescent="0.3">
      <c r="A129" s="393" t="s">
        <v>1085</v>
      </c>
      <c r="B129" s="394" t="s">
        <v>983</v>
      </c>
      <c r="C129" s="394" t="s">
        <v>984</v>
      </c>
      <c r="D129" s="394" t="s">
        <v>985</v>
      </c>
      <c r="E129" s="394" t="s">
        <v>986</v>
      </c>
      <c r="F129" s="397"/>
      <c r="G129" s="397"/>
      <c r="H129" s="410">
        <v>0</v>
      </c>
      <c r="I129" s="397">
        <v>2</v>
      </c>
      <c r="J129" s="397">
        <v>666.62</v>
      </c>
      <c r="K129" s="410">
        <v>1</v>
      </c>
      <c r="L129" s="397">
        <v>2</v>
      </c>
      <c r="M129" s="398">
        <v>666.62</v>
      </c>
    </row>
    <row r="130" spans="1:13" ht="14.4" customHeight="1" x14ac:dyDescent="0.3">
      <c r="A130" s="393" t="s">
        <v>1085</v>
      </c>
      <c r="B130" s="394" t="s">
        <v>983</v>
      </c>
      <c r="C130" s="394" t="s">
        <v>1360</v>
      </c>
      <c r="D130" s="394" t="s">
        <v>1361</v>
      </c>
      <c r="E130" s="394" t="s">
        <v>1362</v>
      </c>
      <c r="F130" s="397"/>
      <c r="G130" s="397"/>
      <c r="H130" s="410">
        <v>0</v>
      </c>
      <c r="I130" s="397">
        <v>2</v>
      </c>
      <c r="J130" s="397">
        <v>666.62</v>
      </c>
      <c r="K130" s="410">
        <v>1</v>
      </c>
      <c r="L130" s="397">
        <v>2</v>
      </c>
      <c r="M130" s="398">
        <v>666.62</v>
      </c>
    </row>
    <row r="131" spans="1:13" ht="14.4" customHeight="1" x14ac:dyDescent="0.3">
      <c r="A131" s="393" t="s">
        <v>1085</v>
      </c>
      <c r="B131" s="394" t="s">
        <v>990</v>
      </c>
      <c r="C131" s="394" t="s">
        <v>1473</v>
      </c>
      <c r="D131" s="394" t="s">
        <v>1365</v>
      </c>
      <c r="E131" s="394" t="s">
        <v>1320</v>
      </c>
      <c r="F131" s="397">
        <v>1</v>
      </c>
      <c r="G131" s="397">
        <v>0</v>
      </c>
      <c r="H131" s="410"/>
      <c r="I131" s="397"/>
      <c r="J131" s="397"/>
      <c r="K131" s="410"/>
      <c r="L131" s="397">
        <v>1</v>
      </c>
      <c r="M131" s="398">
        <v>0</v>
      </c>
    </row>
    <row r="132" spans="1:13" ht="14.4" customHeight="1" x14ac:dyDescent="0.3">
      <c r="A132" s="393" t="s">
        <v>1085</v>
      </c>
      <c r="B132" s="394" t="s">
        <v>1381</v>
      </c>
      <c r="C132" s="394" t="s">
        <v>1392</v>
      </c>
      <c r="D132" s="394" t="s">
        <v>1393</v>
      </c>
      <c r="E132" s="394" t="s">
        <v>1394</v>
      </c>
      <c r="F132" s="397">
        <v>1</v>
      </c>
      <c r="G132" s="397">
        <v>96.63</v>
      </c>
      <c r="H132" s="410">
        <v>1</v>
      </c>
      <c r="I132" s="397"/>
      <c r="J132" s="397"/>
      <c r="K132" s="410">
        <v>0</v>
      </c>
      <c r="L132" s="397">
        <v>1</v>
      </c>
      <c r="M132" s="398">
        <v>96.63</v>
      </c>
    </row>
    <row r="133" spans="1:13" ht="14.4" customHeight="1" x14ac:dyDescent="0.3">
      <c r="A133" s="393" t="s">
        <v>1085</v>
      </c>
      <c r="B133" s="394" t="s">
        <v>997</v>
      </c>
      <c r="C133" s="394" t="s">
        <v>1474</v>
      </c>
      <c r="D133" s="394" t="s">
        <v>1400</v>
      </c>
      <c r="E133" s="394" t="s">
        <v>1332</v>
      </c>
      <c r="F133" s="397">
        <v>1</v>
      </c>
      <c r="G133" s="397">
        <v>41.5</v>
      </c>
      <c r="H133" s="410">
        <v>1</v>
      </c>
      <c r="I133" s="397"/>
      <c r="J133" s="397"/>
      <c r="K133" s="410">
        <v>0</v>
      </c>
      <c r="L133" s="397">
        <v>1</v>
      </c>
      <c r="M133" s="398">
        <v>41.5</v>
      </c>
    </row>
    <row r="134" spans="1:13" ht="14.4" customHeight="1" x14ac:dyDescent="0.3">
      <c r="A134" s="393" t="s">
        <v>1086</v>
      </c>
      <c r="B134" s="394" t="s">
        <v>943</v>
      </c>
      <c r="C134" s="394" t="s">
        <v>1239</v>
      </c>
      <c r="D134" s="394" t="s">
        <v>544</v>
      </c>
      <c r="E134" s="394" t="s">
        <v>1240</v>
      </c>
      <c r="F134" s="397"/>
      <c r="G134" s="397"/>
      <c r="H134" s="410">
        <v>0</v>
      </c>
      <c r="I134" s="397">
        <v>4</v>
      </c>
      <c r="J134" s="397">
        <v>380.96</v>
      </c>
      <c r="K134" s="410">
        <v>1</v>
      </c>
      <c r="L134" s="397">
        <v>4</v>
      </c>
      <c r="M134" s="398">
        <v>380.96</v>
      </c>
    </row>
    <row r="135" spans="1:13" ht="14.4" customHeight="1" x14ac:dyDescent="0.3">
      <c r="A135" s="393" t="s">
        <v>1086</v>
      </c>
      <c r="B135" s="394" t="s">
        <v>943</v>
      </c>
      <c r="C135" s="394" t="s">
        <v>944</v>
      </c>
      <c r="D135" s="394" t="s">
        <v>544</v>
      </c>
      <c r="E135" s="394" t="s">
        <v>545</v>
      </c>
      <c r="F135" s="397"/>
      <c r="G135" s="397"/>
      <c r="H135" s="410">
        <v>0</v>
      </c>
      <c r="I135" s="397">
        <v>7</v>
      </c>
      <c r="J135" s="397">
        <v>1333.36</v>
      </c>
      <c r="K135" s="410">
        <v>1</v>
      </c>
      <c r="L135" s="397">
        <v>7</v>
      </c>
      <c r="M135" s="398">
        <v>1333.36</v>
      </c>
    </row>
    <row r="136" spans="1:13" ht="14.4" customHeight="1" x14ac:dyDescent="0.3">
      <c r="A136" s="393" t="s">
        <v>1086</v>
      </c>
      <c r="B136" s="394" t="s">
        <v>1475</v>
      </c>
      <c r="C136" s="394" t="s">
        <v>1476</v>
      </c>
      <c r="D136" s="394" t="s">
        <v>1477</v>
      </c>
      <c r="E136" s="394" t="s">
        <v>1478</v>
      </c>
      <c r="F136" s="397">
        <v>1</v>
      </c>
      <c r="G136" s="397">
        <v>123.71</v>
      </c>
      <c r="H136" s="410">
        <v>1</v>
      </c>
      <c r="I136" s="397"/>
      <c r="J136" s="397"/>
      <c r="K136" s="410">
        <v>0</v>
      </c>
      <c r="L136" s="397">
        <v>1</v>
      </c>
      <c r="M136" s="398">
        <v>123.71</v>
      </c>
    </row>
    <row r="137" spans="1:13" ht="14.4" customHeight="1" x14ac:dyDescent="0.3">
      <c r="A137" s="393" t="s">
        <v>1086</v>
      </c>
      <c r="B137" s="394" t="s">
        <v>1479</v>
      </c>
      <c r="C137" s="394" t="s">
        <v>1480</v>
      </c>
      <c r="D137" s="394" t="s">
        <v>682</v>
      </c>
      <c r="E137" s="394" t="s">
        <v>1481</v>
      </c>
      <c r="F137" s="397">
        <v>1</v>
      </c>
      <c r="G137" s="397">
        <v>937.93</v>
      </c>
      <c r="H137" s="410">
        <v>1</v>
      </c>
      <c r="I137" s="397"/>
      <c r="J137" s="397"/>
      <c r="K137" s="410">
        <v>0</v>
      </c>
      <c r="L137" s="397">
        <v>1</v>
      </c>
      <c r="M137" s="398">
        <v>937.93</v>
      </c>
    </row>
    <row r="138" spans="1:13" ht="14.4" customHeight="1" x14ac:dyDescent="0.3">
      <c r="A138" s="393" t="s">
        <v>1086</v>
      </c>
      <c r="B138" s="394" t="s">
        <v>1296</v>
      </c>
      <c r="C138" s="394" t="s">
        <v>1482</v>
      </c>
      <c r="D138" s="394" t="s">
        <v>1483</v>
      </c>
      <c r="E138" s="394" t="s">
        <v>1484</v>
      </c>
      <c r="F138" s="397"/>
      <c r="G138" s="397"/>
      <c r="H138" s="410">
        <v>0</v>
      </c>
      <c r="I138" s="397">
        <v>2</v>
      </c>
      <c r="J138" s="397">
        <v>151.72</v>
      </c>
      <c r="K138" s="410">
        <v>1</v>
      </c>
      <c r="L138" s="397">
        <v>2</v>
      </c>
      <c r="M138" s="398">
        <v>151.72</v>
      </c>
    </row>
    <row r="139" spans="1:13" ht="14.4" customHeight="1" x14ac:dyDescent="0.3">
      <c r="A139" s="393" t="s">
        <v>1086</v>
      </c>
      <c r="B139" s="394" t="s">
        <v>1300</v>
      </c>
      <c r="C139" s="394" t="s">
        <v>1485</v>
      </c>
      <c r="D139" s="394" t="s">
        <v>1486</v>
      </c>
      <c r="E139" s="394" t="s">
        <v>1487</v>
      </c>
      <c r="F139" s="397">
        <v>1</v>
      </c>
      <c r="G139" s="397">
        <v>0</v>
      </c>
      <c r="H139" s="410"/>
      <c r="I139" s="397"/>
      <c r="J139" s="397"/>
      <c r="K139" s="410"/>
      <c r="L139" s="397">
        <v>1</v>
      </c>
      <c r="M139" s="398">
        <v>0</v>
      </c>
    </row>
    <row r="140" spans="1:13" ht="14.4" customHeight="1" x14ac:dyDescent="0.3">
      <c r="A140" s="393" t="s">
        <v>1086</v>
      </c>
      <c r="B140" s="394" t="s">
        <v>1314</v>
      </c>
      <c r="C140" s="394" t="s">
        <v>1488</v>
      </c>
      <c r="D140" s="394" t="s">
        <v>1489</v>
      </c>
      <c r="E140" s="394" t="s">
        <v>1490</v>
      </c>
      <c r="F140" s="397">
        <v>1</v>
      </c>
      <c r="G140" s="397">
        <v>108.46</v>
      </c>
      <c r="H140" s="410">
        <v>1</v>
      </c>
      <c r="I140" s="397"/>
      <c r="J140" s="397"/>
      <c r="K140" s="410">
        <v>0</v>
      </c>
      <c r="L140" s="397">
        <v>1</v>
      </c>
      <c r="M140" s="398">
        <v>108.46</v>
      </c>
    </row>
    <row r="141" spans="1:13" ht="14.4" customHeight="1" x14ac:dyDescent="0.3">
      <c r="A141" s="393" t="s">
        <v>1086</v>
      </c>
      <c r="B141" s="394" t="s">
        <v>1353</v>
      </c>
      <c r="C141" s="394" t="s">
        <v>1491</v>
      </c>
      <c r="D141" s="394" t="s">
        <v>1492</v>
      </c>
      <c r="E141" s="394" t="s">
        <v>1493</v>
      </c>
      <c r="F141" s="397">
        <v>9</v>
      </c>
      <c r="G141" s="397">
        <v>0</v>
      </c>
      <c r="H141" s="410"/>
      <c r="I141" s="397"/>
      <c r="J141" s="397"/>
      <c r="K141" s="410"/>
      <c r="L141" s="397">
        <v>9</v>
      </c>
      <c r="M141" s="398">
        <v>0</v>
      </c>
    </row>
    <row r="142" spans="1:13" ht="14.4" customHeight="1" x14ac:dyDescent="0.3">
      <c r="A142" s="393" t="s">
        <v>1086</v>
      </c>
      <c r="B142" s="394" t="s">
        <v>1353</v>
      </c>
      <c r="C142" s="394" t="s">
        <v>1354</v>
      </c>
      <c r="D142" s="394" t="s">
        <v>1355</v>
      </c>
      <c r="E142" s="394" t="s">
        <v>1356</v>
      </c>
      <c r="F142" s="397"/>
      <c r="G142" s="397"/>
      <c r="H142" s="410">
        <v>0</v>
      </c>
      <c r="I142" s="397">
        <v>2</v>
      </c>
      <c r="J142" s="397">
        <v>83.1</v>
      </c>
      <c r="K142" s="410">
        <v>1</v>
      </c>
      <c r="L142" s="397">
        <v>2</v>
      </c>
      <c r="M142" s="398">
        <v>83.1</v>
      </c>
    </row>
    <row r="143" spans="1:13" ht="14.4" customHeight="1" x14ac:dyDescent="0.3">
      <c r="A143" s="393" t="s">
        <v>1086</v>
      </c>
      <c r="B143" s="394" t="s">
        <v>1353</v>
      </c>
      <c r="C143" s="394" t="s">
        <v>1494</v>
      </c>
      <c r="D143" s="394" t="s">
        <v>1495</v>
      </c>
      <c r="E143" s="394" t="s">
        <v>1496</v>
      </c>
      <c r="F143" s="397">
        <v>1</v>
      </c>
      <c r="G143" s="397">
        <v>41.55</v>
      </c>
      <c r="H143" s="410">
        <v>1</v>
      </c>
      <c r="I143" s="397"/>
      <c r="J143" s="397"/>
      <c r="K143" s="410">
        <v>0</v>
      </c>
      <c r="L143" s="397">
        <v>1</v>
      </c>
      <c r="M143" s="398">
        <v>41.55</v>
      </c>
    </row>
    <row r="144" spans="1:13" ht="14.4" customHeight="1" x14ac:dyDescent="0.3">
      <c r="A144" s="393" t="s">
        <v>1086</v>
      </c>
      <c r="B144" s="394" t="s">
        <v>983</v>
      </c>
      <c r="C144" s="394" t="s">
        <v>984</v>
      </c>
      <c r="D144" s="394" t="s">
        <v>985</v>
      </c>
      <c r="E144" s="394" t="s">
        <v>986</v>
      </c>
      <c r="F144" s="397"/>
      <c r="G144" s="397"/>
      <c r="H144" s="410">
        <v>0</v>
      </c>
      <c r="I144" s="397">
        <v>9</v>
      </c>
      <c r="J144" s="397">
        <v>2999.79</v>
      </c>
      <c r="K144" s="410">
        <v>1</v>
      </c>
      <c r="L144" s="397">
        <v>9</v>
      </c>
      <c r="M144" s="398">
        <v>2999.79</v>
      </c>
    </row>
    <row r="145" spans="1:13" ht="14.4" customHeight="1" x14ac:dyDescent="0.3">
      <c r="A145" s="393" t="s">
        <v>1086</v>
      </c>
      <c r="B145" s="394" t="s">
        <v>983</v>
      </c>
      <c r="C145" s="394" t="s">
        <v>1360</v>
      </c>
      <c r="D145" s="394" t="s">
        <v>1361</v>
      </c>
      <c r="E145" s="394" t="s">
        <v>1362</v>
      </c>
      <c r="F145" s="397"/>
      <c r="G145" s="397"/>
      <c r="H145" s="410">
        <v>0</v>
      </c>
      <c r="I145" s="397">
        <v>6</v>
      </c>
      <c r="J145" s="397">
        <v>1999.86</v>
      </c>
      <c r="K145" s="410">
        <v>1</v>
      </c>
      <c r="L145" s="397">
        <v>6</v>
      </c>
      <c r="M145" s="398">
        <v>1999.86</v>
      </c>
    </row>
    <row r="146" spans="1:13" ht="14.4" customHeight="1" x14ac:dyDescent="0.3">
      <c r="A146" s="393" t="s">
        <v>1086</v>
      </c>
      <c r="B146" s="394" t="s">
        <v>990</v>
      </c>
      <c r="C146" s="394" t="s">
        <v>1364</v>
      </c>
      <c r="D146" s="394" t="s">
        <v>1365</v>
      </c>
      <c r="E146" s="394" t="s">
        <v>1248</v>
      </c>
      <c r="F146" s="397"/>
      <c r="G146" s="397"/>
      <c r="H146" s="410">
        <v>0</v>
      </c>
      <c r="I146" s="397">
        <v>4</v>
      </c>
      <c r="J146" s="397">
        <v>736.88</v>
      </c>
      <c r="K146" s="410">
        <v>1</v>
      </c>
      <c r="L146" s="397">
        <v>4</v>
      </c>
      <c r="M146" s="398">
        <v>736.88</v>
      </c>
    </row>
    <row r="147" spans="1:13" ht="14.4" customHeight="1" x14ac:dyDescent="0.3">
      <c r="A147" s="393" t="s">
        <v>1086</v>
      </c>
      <c r="B147" s="394" t="s">
        <v>990</v>
      </c>
      <c r="C147" s="394" t="s">
        <v>1473</v>
      </c>
      <c r="D147" s="394" t="s">
        <v>1365</v>
      </c>
      <c r="E147" s="394" t="s">
        <v>1320</v>
      </c>
      <c r="F147" s="397">
        <v>1</v>
      </c>
      <c r="G147" s="397">
        <v>0</v>
      </c>
      <c r="H147" s="410"/>
      <c r="I147" s="397"/>
      <c r="J147" s="397"/>
      <c r="K147" s="410"/>
      <c r="L147" s="397">
        <v>1</v>
      </c>
      <c r="M147" s="398">
        <v>0</v>
      </c>
    </row>
    <row r="148" spans="1:13" ht="14.4" customHeight="1" x14ac:dyDescent="0.3">
      <c r="A148" s="393" t="s">
        <v>1086</v>
      </c>
      <c r="B148" s="394" t="s">
        <v>992</v>
      </c>
      <c r="C148" s="394" t="s">
        <v>1318</v>
      </c>
      <c r="D148" s="394" t="s">
        <v>1319</v>
      </c>
      <c r="E148" s="394" t="s">
        <v>1320</v>
      </c>
      <c r="F148" s="397"/>
      <c r="G148" s="397"/>
      <c r="H148" s="410">
        <v>0</v>
      </c>
      <c r="I148" s="397">
        <v>7</v>
      </c>
      <c r="J148" s="397">
        <v>2799.44</v>
      </c>
      <c r="K148" s="410">
        <v>1</v>
      </c>
      <c r="L148" s="397">
        <v>7</v>
      </c>
      <c r="M148" s="398">
        <v>2799.44</v>
      </c>
    </row>
    <row r="149" spans="1:13" ht="14.4" customHeight="1" x14ac:dyDescent="0.3">
      <c r="A149" s="393" t="s">
        <v>1086</v>
      </c>
      <c r="B149" s="394" t="s">
        <v>1245</v>
      </c>
      <c r="C149" s="394" t="s">
        <v>1497</v>
      </c>
      <c r="D149" s="394" t="s">
        <v>1498</v>
      </c>
      <c r="E149" s="394" t="s">
        <v>1248</v>
      </c>
      <c r="F149" s="397">
        <v>1</v>
      </c>
      <c r="G149" s="397">
        <v>69.86</v>
      </c>
      <c r="H149" s="410">
        <v>1</v>
      </c>
      <c r="I149" s="397"/>
      <c r="J149" s="397"/>
      <c r="K149" s="410">
        <v>0</v>
      </c>
      <c r="L149" s="397">
        <v>1</v>
      </c>
      <c r="M149" s="398">
        <v>69.86</v>
      </c>
    </row>
    <row r="150" spans="1:13" ht="14.4" customHeight="1" x14ac:dyDescent="0.3">
      <c r="A150" s="393" t="s">
        <v>1086</v>
      </c>
      <c r="B150" s="394" t="s">
        <v>1381</v>
      </c>
      <c r="C150" s="394" t="s">
        <v>1385</v>
      </c>
      <c r="D150" s="394" t="s">
        <v>1386</v>
      </c>
      <c r="E150" s="394" t="s">
        <v>1387</v>
      </c>
      <c r="F150" s="397"/>
      <c r="G150" s="397"/>
      <c r="H150" s="410">
        <v>0</v>
      </c>
      <c r="I150" s="397">
        <v>5</v>
      </c>
      <c r="J150" s="397">
        <v>241.55</v>
      </c>
      <c r="K150" s="410">
        <v>1</v>
      </c>
      <c r="L150" s="397">
        <v>5</v>
      </c>
      <c r="M150" s="398">
        <v>241.55</v>
      </c>
    </row>
    <row r="151" spans="1:13" ht="14.4" customHeight="1" x14ac:dyDescent="0.3">
      <c r="A151" s="393" t="s">
        <v>1086</v>
      </c>
      <c r="B151" s="394" t="s">
        <v>1381</v>
      </c>
      <c r="C151" s="394" t="s">
        <v>1409</v>
      </c>
      <c r="D151" s="394" t="s">
        <v>1386</v>
      </c>
      <c r="E151" s="394" t="s">
        <v>1384</v>
      </c>
      <c r="F151" s="397"/>
      <c r="G151" s="397"/>
      <c r="H151" s="410">
        <v>0</v>
      </c>
      <c r="I151" s="397">
        <v>1</v>
      </c>
      <c r="J151" s="397">
        <v>96.63</v>
      </c>
      <c r="K151" s="410">
        <v>1</v>
      </c>
      <c r="L151" s="397">
        <v>1</v>
      </c>
      <c r="M151" s="398">
        <v>96.63</v>
      </c>
    </row>
    <row r="152" spans="1:13" ht="14.4" customHeight="1" x14ac:dyDescent="0.3">
      <c r="A152" s="393" t="s">
        <v>1086</v>
      </c>
      <c r="B152" s="394" t="s">
        <v>1381</v>
      </c>
      <c r="C152" s="394" t="s">
        <v>1392</v>
      </c>
      <c r="D152" s="394" t="s">
        <v>1393</v>
      </c>
      <c r="E152" s="394" t="s">
        <v>1394</v>
      </c>
      <c r="F152" s="397">
        <v>1</v>
      </c>
      <c r="G152" s="397">
        <v>96.63</v>
      </c>
      <c r="H152" s="410">
        <v>1</v>
      </c>
      <c r="I152" s="397"/>
      <c r="J152" s="397"/>
      <c r="K152" s="410">
        <v>0</v>
      </c>
      <c r="L152" s="397">
        <v>1</v>
      </c>
      <c r="M152" s="398">
        <v>96.63</v>
      </c>
    </row>
    <row r="153" spans="1:13" ht="14.4" customHeight="1" x14ac:dyDescent="0.3">
      <c r="A153" s="393" t="s">
        <v>1086</v>
      </c>
      <c r="B153" s="394" t="s">
        <v>1381</v>
      </c>
      <c r="C153" s="394" t="s">
        <v>1397</v>
      </c>
      <c r="D153" s="394" t="s">
        <v>1386</v>
      </c>
      <c r="E153" s="394" t="s">
        <v>1398</v>
      </c>
      <c r="F153" s="397">
        <v>1</v>
      </c>
      <c r="G153" s="397">
        <v>0</v>
      </c>
      <c r="H153" s="410"/>
      <c r="I153" s="397"/>
      <c r="J153" s="397"/>
      <c r="K153" s="410"/>
      <c r="L153" s="397">
        <v>1</v>
      </c>
      <c r="M153" s="398">
        <v>0</v>
      </c>
    </row>
    <row r="154" spans="1:13" ht="14.4" customHeight="1" x14ac:dyDescent="0.3">
      <c r="A154" s="393" t="s">
        <v>1086</v>
      </c>
      <c r="B154" s="394" t="s">
        <v>997</v>
      </c>
      <c r="C154" s="394" t="s">
        <v>1499</v>
      </c>
      <c r="D154" s="394" t="s">
        <v>1500</v>
      </c>
      <c r="E154" s="394" t="s">
        <v>802</v>
      </c>
      <c r="F154" s="397">
        <v>1</v>
      </c>
      <c r="G154" s="397">
        <v>0</v>
      </c>
      <c r="H154" s="410"/>
      <c r="I154" s="397"/>
      <c r="J154" s="397"/>
      <c r="K154" s="410"/>
      <c r="L154" s="397">
        <v>1</v>
      </c>
      <c r="M154" s="398">
        <v>0</v>
      </c>
    </row>
    <row r="155" spans="1:13" ht="14.4" customHeight="1" x14ac:dyDescent="0.3">
      <c r="A155" s="393" t="s">
        <v>1086</v>
      </c>
      <c r="B155" s="394" t="s">
        <v>997</v>
      </c>
      <c r="C155" s="394" t="s">
        <v>1501</v>
      </c>
      <c r="D155" s="394" t="s">
        <v>1502</v>
      </c>
      <c r="E155" s="394" t="s">
        <v>1503</v>
      </c>
      <c r="F155" s="397">
        <v>1</v>
      </c>
      <c r="G155" s="397">
        <v>327.45</v>
      </c>
      <c r="H155" s="410">
        <v>1</v>
      </c>
      <c r="I155" s="397"/>
      <c r="J155" s="397"/>
      <c r="K155" s="410">
        <v>0</v>
      </c>
      <c r="L155" s="397">
        <v>1</v>
      </c>
      <c r="M155" s="398">
        <v>327.45</v>
      </c>
    </row>
    <row r="156" spans="1:13" ht="14.4" customHeight="1" x14ac:dyDescent="0.3">
      <c r="A156" s="393" t="s">
        <v>1086</v>
      </c>
      <c r="B156" s="394" t="s">
        <v>997</v>
      </c>
      <c r="C156" s="394" t="s">
        <v>1474</v>
      </c>
      <c r="D156" s="394" t="s">
        <v>1400</v>
      </c>
      <c r="E156" s="394" t="s">
        <v>1332</v>
      </c>
      <c r="F156" s="397">
        <v>1</v>
      </c>
      <c r="G156" s="397">
        <v>41.5</v>
      </c>
      <c r="H156" s="410">
        <v>1</v>
      </c>
      <c r="I156" s="397"/>
      <c r="J156" s="397"/>
      <c r="K156" s="410">
        <v>0</v>
      </c>
      <c r="L156" s="397">
        <v>1</v>
      </c>
      <c r="M156" s="398">
        <v>41.5</v>
      </c>
    </row>
    <row r="157" spans="1:13" ht="14.4" customHeight="1" x14ac:dyDescent="0.3">
      <c r="A157" s="393" t="s">
        <v>1086</v>
      </c>
      <c r="B157" s="394" t="s">
        <v>997</v>
      </c>
      <c r="C157" s="394" t="s">
        <v>1399</v>
      </c>
      <c r="D157" s="394" t="s">
        <v>1400</v>
      </c>
      <c r="E157" s="394" t="s">
        <v>1401</v>
      </c>
      <c r="F157" s="397">
        <v>1</v>
      </c>
      <c r="G157" s="397">
        <v>124.51</v>
      </c>
      <c r="H157" s="410">
        <v>1</v>
      </c>
      <c r="I157" s="397"/>
      <c r="J157" s="397"/>
      <c r="K157" s="410">
        <v>0</v>
      </c>
      <c r="L157" s="397">
        <v>1</v>
      </c>
      <c r="M157" s="398">
        <v>124.51</v>
      </c>
    </row>
    <row r="158" spans="1:13" ht="14.4" customHeight="1" x14ac:dyDescent="0.3">
      <c r="A158" s="393" t="s">
        <v>1086</v>
      </c>
      <c r="B158" s="394" t="s">
        <v>997</v>
      </c>
      <c r="C158" s="394" t="s">
        <v>1324</v>
      </c>
      <c r="D158" s="394" t="s">
        <v>1325</v>
      </c>
      <c r="E158" s="394" t="s">
        <v>1326</v>
      </c>
      <c r="F158" s="397"/>
      <c r="G158" s="397"/>
      <c r="H158" s="410">
        <v>0</v>
      </c>
      <c r="I158" s="397">
        <v>1</v>
      </c>
      <c r="J158" s="397">
        <v>32.74</v>
      </c>
      <c r="K158" s="410">
        <v>1</v>
      </c>
      <c r="L158" s="397">
        <v>1</v>
      </c>
      <c r="M158" s="398">
        <v>32.74</v>
      </c>
    </row>
    <row r="159" spans="1:13" ht="14.4" customHeight="1" x14ac:dyDescent="0.3">
      <c r="A159" s="393" t="s">
        <v>1086</v>
      </c>
      <c r="B159" s="394" t="s">
        <v>997</v>
      </c>
      <c r="C159" s="394" t="s">
        <v>1504</v>
      </c>
      <c r="D159" s="394" t="s">
        <v>1331</v>
      </c>
      <c r="E159" s="394" t="s">
        <v>1401</v>
      </c>
      <c r="F159" s="397"/>
      <c r="G159" s="397"/>
      <c r="H159" s="410">
        <v>0</v>
      </c>
      <c r="I159" s="397">
        <v>3</v>
      </c>
      <c r="J159" s="397">
        <v>373.53000000000003</v>
      </c>
      <c r="K159" s="410">
        <v>1</v>
      </c>
      <c r="L159" s="397">
        <v>3</v>
      </c>
      <c r="M159" s="398">
        <v>373.53000000000003</v>
      </c>
    </row>
    <row r="160" spans="1:13" ht="14.4" customHeight="1" x14ac:dyDescent="0.3">
      <c r="A160" s="393" t="s">
        <v>1086</v>
      </c>
      <c r="B160" s="394" t="s">
        <v>997</v>
      </c>
      <c r="C160" s="394" t="s">
        <v>1505</v>
      </c>
      <c r="D160" s="394" t="s">
        <v>1506</v>
      </c>
      <c r="E160" s="394" t="s">
        <v>1507</v>
      </c>
      <c r="F160" s="397">
        <v>1</v>
      </c>
      <c r="G160" s="397">
        <v>0</v>
      </c>
      <c r="H160" s="410"/>
      <c r="I160" s="397"/>
      <c r="J160" s="397"/>
      <c r="K160" s="410"/>
      <c r="L160" s="397">
        <v>1</v>
      </c>
      <c r="M160" s="398">
        <v>0</v>
      </c>
    </row>
    <row r="161" spans="1:13" ht="14.4" customHeight="1" x14ac:dyDescent="0.3">
      <c r="A161" s="393" t="s">
        <v>1086</v>
      </c>
      <c r="B161" s="394" t="s">
        <v>1000</v>
      </c>
      <c r="C161" s="394" t="s">
        <v>1508</v>
      </c>
      <c r="D161" s="394" t="s">
        <v>1509</v>
      </c>
      <c r="E161" s="394" t="s">
        <v>1510</v>
      </c>
      <c r="F161" s="397">
        <v>1</v>
      </c>
      <c r="G161" s="397">
        <v>188.38</v>
      </c>
      <c r="H161" s="410">
        <v>1</v>
      </c>
      <c r="I161" s="397"/>
      <c r="J161" s="397"/>
      <c r="K161" s="410">
        <v>0</v>
      </c>
      <c r="L161" s="397">
        <v>1</v>
      </c>
      <c r="M161" s="398">
        <v>188.38</v>
      </c>
    </row>
    <row r="162" spans="1:13" ht="14.4" customHeight="1" x14ac:dyDescent="0.3">
      <c r="A162" s="393" t="s">
        <v>1086</v>
      </c>
      <c r="B162" s="394" t="s">
        <v>1002</v>
      </c>
      <c r="C162" s="394" t="s">
        <v>1511</v>
      </c>
      <c r="D162" s="394" t="s">
        <v>1512</v>
      </c>
      <c r="E162" s="394" t="s">
        <v>1513</v>
      </c>
      <c r="F162" s="397"/>
      <c r="G162" s="397"/>
      <c r="H162" s="410">
        <v>0</v>
      </c>
      <c r="I162" s="397">
        <v>1</v>
      </c>
      <c r="J162" s="397">
        <v>10.73</v>
      </c>
      <c r="K162" s="410">
        <v>1</v>
      </c>
      <c r="L162" s="397">
        <v>1</v>
      </c>
      <c r="M162" s="398">
        <v>10.73</v>
      </c>
    </row>
    <row r="163" spans="1:13" ht="14.4" customHeight="1" x14ac:dyDescent="0.3">
      <c r="A163" s="393" t="s">
        <v>1086</v>
      </c>
      <c r="B163" s="394" t="s">
        <v>1002</v>
      </c>
      <c r="C163" s="394" t="s">
        <v>1471</v>
      </c>
      <c r="D163" s="394" t="s">
        <v>1472</v>
      </c>
      <c r="E163" s="394" t="s">
        <v>1005</v>
      </c>
      <c r="F163" s="397">
        <v>8</v>
      </c>
      <c r="G163" s="397">
        <v>55.840000000000018</v>
      </c>
      <c r="H163" s="410">
        <v>1</v>
      </c>
      <c r="I163" s="397"/>
      <c r="J163" s="397"/>
      <c r="K163" s="410">
        <v>0</v>
      </c>
      <c r="L163" s="397">
        <v>8</v>
      </c>
      <c r="M163" s="398">
        <v>55.840000000000018</v>
      </c>
    </row>
    <row r="164" spans="1:13" ht="14.4" customHeight="1" x14ac:dyDescent="0.3">
      <c r="A164" s="393" t="s">
        <v>1086</v>
      </c>
      <c r="B164" s="394" t="s">
        <v>1010</v>
      </c>
      <c r="C164" s="394" t="s">
        <v>1011</v>
      </c>
      <c r="D164" s="394" t="s">
        <v>706</v>
      </c>
      <c r="E164" s="394" t="s">
        <v>1012</v>
      </c>
      <c r="F164" s="397"/>
      <c r="G164" s="397"/>
      <c r="H164" s="410">
        <v>0</v>
      </c>
      <c r="I164" s="397">
        <v>4</v>
      </c>
      <c r="J164" s="397">
        <v>379.2</v>
      </c>
      <c r="K164" s="410">
        <v>1</v>
      </c>
      <c r="L164" s="397">
        <v>4</v>
      </c>
      <c r="M164" s="398">
        <v>379.2</v>
      </c>
    </row>
    <row r="165" spans="1:13" ht="14.4" customHeight="1" x14ac:dyDescent="0.3">
      <c r="A165" s="393" t="s">
        <v>1086</v>
      </c>
      <c r="B165" s="394" t="s">
        <v>1514</v>
      </c>
      <c r="C165" s="394" t="s">
        <v>1515</v>
      </c>
      <c r="D165" s="394" t="s">
        <v>1516</v>
      </c>
      <c r="E165" s="394" t="s">
        <v>1517</v>
      </c>
      <c r="F165" s="397">
        <v>1</v>
      </c>
      <c r="G165" s="397">
        <v>0</v>
      </c>
      <c r="H165" s="410"/>
      <c r="I165" s="397"/>
      <c r="J165" s="397"/>
      <c r="K165" s="410"/>
      <c r="L165" s="397">
        <v>1</v>
      </c>
      <c r="M165" s="398">
        <v>0</v>
      </c>
    </row>
    <row r="166" spans="1:13" ht="14.4" customHeight="1" x14ac:dyDescent="0.3">
      <c r="A166" s="393" t="s">
        <v>1086</v>
      </c>
      <c r="B166" s="394" t="s">
        <v>1014</v>
      </c>
      <c r="C166" s="394" t="s">
        <v>1518</v>
      </c>
      <c r="D166" s="394" t="s">
        <v>1519</v>
      </c>
      <c r="E166" s="394" t="s">
        <v>1520</v>
      </c>
      <c r="F166" s="397"/>
      <c r="G166" s="397"/>
      <c r="H166" s="410">
        <v>0</v>
      </c>
      <c r="I166" s="397">
        <v>1</v>
      </c>
      <c r="J166" s="397">
        <v>1309.48</v>
      </c>
      <c r="K166" s="410">
        <v>1</v>
      </c>
      <c r="L166" s="397">
        <v>1</v>
      </c>
      <c r="M166" s="398">
        <v>1309.48</v>
      </c>
    </row>
    <row r="167" spans="1:13" ht="14.4" customHeight="1" x14ac:dyDescent="0.3">
      <c r="A167" s="393" t="s">
        <v>1086</v>
      </c>
      <c r="B167" s="394" t="s">
        <v>1017</v>
      </c>
      <c r="C167" s="394" t="s">
        <v>1521</v>
      </c>
      <c r="D167" s="394" t="s">
        <v>733</v>
      </c>
      <c r="E167" s="394" t="s">
        <v>1522</v>
      </c>
      <c r="F167" s="397"/>
      <c r="G167" s="397"/>
      <c r="H167" s="410"/>
      <c r="I167" s="397">
        <v>8</v>
      </c>
      <c r="J167" s="397">
        <v>0</v>
      </c>
      <c r="K167" s="410"/>
      <c r="L167" s="397">
        <v>8</v>
      </c>
      <c r="M167" s="398">
        <v>0</v>
      </c>
    </row>
    <row r="168" spans="1:13" ht="14.4" customHeight="1" x14ac:dyDescent="0.3">
      <c r="A168" s="393" t="s">
        <v>1086</v>
      </c>
      <c r="B168" s="394" t="s">
        <v>1017</v>
      </c>
      <c r="C168" s="394" t="s">
        <v>1337</v>
      </c>
      <c r="D168" s="394" t="s">
        <v>733</v>
      </c>
      <c r="E168" s="394" t="s">
        <v>548</v>
      </c>
      <c r="F168" s="397"/>
      <c r="G168" s="397"/>
      <c r="H168" s="410">
        <v>0</v>
      </c>
      <c r="I168" s="397">
        <v>13</v>
      </c>
      <c r="J168" s="397">
        <v>1790.6200000000001</v>
      </c>
      <c r="K168" s="410">
        <v>1</v>
      </c>
      <c r="L168" s="397">
        <v>13</v>
      </c>
      <c r="M168" s="398">
        <v>1790.6200000000001</v>
      </c>
    </row>
    <row r="169" spans="1:13" ht="14.4" customHeight="1" x14ac:dyDescent="0.3">
      <c r="A169" s="393" t="s">
        <v>1086</v>
      </c>
      <c r="B169" s="394" t="s">
        <v>1017</v>
      </c>
      <c r="C169" s="394" t="s">
        <v>1523</v>
      </c>
      <c r="D169" s="394" t="s">
        <v>475</v>
      </c>
      <c r="E169" s="394" t="s">
        <v>1524</v>
      </c>
      <c r="F169" s="397">
        <v>1</v>
      </c>
      <c r="G169" s="397">
        <v>0</v>
      </c>
      <c r="H169" s="410"/>
      <c r="I169" s="397"/>
      <c r="J169" s="397"/>
      <c r="K169" s="410"/>
      <c r="L169" s="397">
        <v>1</v>
      </c>
      <c r="M169" s="398">
        <v>0</v>
      </c>
    </row>
    <row r="170" spans="1:13" ht="14.4" customHeight="1" x14ac:dyDescent="0.3">
      <c r="A170" s="393" t="s">
        <v>1086</v>
      </c>
      <c r="B170" s="394" t="s">
        <v>1017</v>
      </c>
      <c r="C170" s="394" t="s">
        <v>1525</v>
      </c>
      <c r="D170" s="394" t="s">
        <v>1526</v>
      </c>
      <c r="E170" s="394" t="s">
        <v>1522</v>
      </c>
      <c r="F170" s="397">
        <v>3</v>
      </c>
      <c r="G170" s="397">
        <v>0</v>
      </c>
      <c r="H170" s="410"/>
      <c r="I170" s="397"/>
      <c r="J170" s="397"/>
      <c r="K170" s="410"/>
      <c r="L170" s="397">
        <v>3</v>
      </c>
      <c r="M170" s="398">
        <v>0</v>
      </c>
    </row>
    <row r="171" spans="1:13" ht="14.4" customHeight="1" x14ac:dyDescent="0.3">
      <c r="A171" s="393" t="s">
        <v>1086</v>
      </c>
      <c r="B171" s="394" t="s">
        <v>1017</v>
      </c>
      <c r="C171" s="394" t="s">
        <v>1527</v>
      </c>
      <c r="D171" s="394" t="s">
        <v>1526</v>
      </c>
      <c r="E171" s="394" t="s">
        <v>548</v>
      </c>
      <c r="F171" s="397">
        <v>9</v>
      </c>
      <c r="G171" s="397">
        <v>0</v>
      </c>
      <c r="H171" s="410"/>
      <c r="I171" s="397"/>
      <c r="J171" s="397"/>
      <c r="K171" s="410"/>
      <c r="L171" s="397">
        <v>9</v>
      </c>
      <c r="M171" s="398">
        <v>0</v>
      </c>
    </row>
    <row r="172" spans="1:13" ht="14.4" customHeight="1" x14ac:dyDescent="0.3">
      <c r="A172" s="393" t="s">
        <v>1087</v>
      </c>
      <c r="B172" s="394" t="s">
        <v>943</v>
      </c>
      <c r="C172" s="394" t="s">
        <v>944</v>
      </c>
      <c r="D172" s="394" t="s">
        <v>544</v>
      </c>
      <c r="E172" s="394" t="s">
        <v>545</v>
      </c>
      <c r="F172" s="397"/>
      <c r="G172" s="397"/>
      <c r="H172" s="410">
        <v>0</v>
      </c>
      <c r="I172" s="397">
        <v>1</v>
      </c>
      <c r="J172" s="397">
        <v>190.48</v>
      </c>
      <c r="K172" s="410">
        <v>1</v>
      </c>
      <c r="L172" s="397">
        <v>1</v>
      </c>
      <c r="M172" s="398">
        <v>190.48</v>
      </c>
    </row>
    <row r="173" spans="1:13" ht="14.4" customHeight="1" x14ac:dyDescent="0.3">
      <c r="A173" s="393" t="s">
        <v>1087</v>
      </c>
      <c r="B173" s="394" t="s">
        <v>1039</v>
      </c>
      <c r="C173" s="394" t="s">
        <v>1528</v>
      </c>
      <c r="D173" s="394" t="s">
        <v>1529</v>
      </c>
      <c r="E173" s="394" t="s">
        <v>800</v>
      </c>
      <c r="F173" s="397">
        <v>1</v>
      </c>
      <c r="G173" s="397">
        <v>101.68</v>
      </c>
      <c r="H173" s="410">
        <v>1</v>
      </c>
      <c r="I173" s="397"/>
      <c r="J173" s="397"/>
      <c r="K173" s="410">
        <v>0</v>
      </c>
      <c r="L173" s="397">
        <v>1</v>
      </c>
      <c r="M173" s="398">
        <v>101.68</v>
      </c>
    </row>
    <row r="174" spans="1:13" ht="14.4" customHeight="1" x14ac:dyDescent="0.3">
      <c r="A174" s="393" t="s">
        <v>1087</v>
      </c>
      <c r="B174" s="394" t="s">
        <v>970</v>
      </c>
      <c r="C174" s="394" t="s">
        <v>971</v>
      </c>
      <c r="D174" s="394" t="s">
        <v>466</v>
      </c>
      <c r="E174" s="394" t="s">
        <v>467</v>
      </c>
      <c r="F174" s="397">
        <v>9</v>
      </c>
      <c r="G174" s="397">
        <v>1207.17</v>
      </c>
      <c r="H174" s="410">
        <v>1</v>
      </c>
      <c r="I174" s="397"/>
      <c r="J174" s="397"/>
      <c r="K174" s="410">
        <v>0</v>
      </c>
      <c r="L174" s="397">
        <v>9</v>
      </c>
      <c r="M174" s="398">
        <v>1207.17</v>
      </c>
    </row>
    <row r="175" spans="1:13" ht="14.4" customHeight="1" x14ac:dyDescent="0.3">
      <c r="A175" s="393" t="s">
        <v>1087</v>
      </c>
      <c r="B175" s="394" t="s">
        <v>983</v>
      </c>
      <c r="C175" s="394" t="s">
        <v>984</v>
      </c>
      <c r="D175" s="394" t="s">
        <v>985</v>
      </c>
      <c r="E175" s="394" t="s">
        <v>986</v>
      </c>
      <c r="F175" s="397"/>
      <c r="G175" s="397"/>
      <c r="H175" s="410">
        <v>0</v>
      </c>
      <c r="I175" s="397">
        <v>2</v>
      </c>
      <c r="J175" s="397">
        <v>666.62</v>
      </c>
      <c r="K175" s="410">
        <v>1</v>
      </c>
      <c r="L175" s="397">
        <v>2</v>
      </c>
      <c r="M175" s="398">
        <v>666.62</v>
      </c>
    </row>
    <row r="176" spans="1:13" ht="14.4" customHeight="1" x14ac:dyDescent="0.3">
      <c r="A176" s="393" t="s">
        <v>1087</v>
      </c>
      <c r="B176" s="394" t="s">
        <v>990</v>
      </c>
      <c r="C176" s="394" t="s">
        <v>1530</v>
      </c>
      <c r="D176" s="394" t="s">
        <v>1531</v>
      </c>
      <c r="E176" s="394" t="s">
        <v>1532</v>
      </c>
      <c r="F176" s="397"/>
      <c r="G176" s="397"/>
      <c r="H176" s="410">
        <v>0</v>
      </c>
      <c r="I176" s="397">
        <v>1</v>
      </c>
      <c r="J176" s="397">
        <v>103.71</v>
      </c>
      <c r="K176" s="410">
        <v>1</v>
      </c>
      <c r="L176" s="397">
        <v>1</v>
      </c>
      <c r="M176" s="398">
        <v>103.71</v>
      </c>
    </row>
    <row r="177" spans="1:13" ht="14.4" customHeight="1" x14ac:dyDescent="0.3">
      <c r="A177" s="393" t="s">
        <v>1087</v>
      </c>
      <c r="B177" s="394" t="s">
        <v>992</v>
      </c>
      <c r="C177" s="394" t="s">
        <v>1318</v>
      </c>
      <c r="D177" s="394" t="s">
        <v>1319</v>
      </c>
      <c r="E177" s="394" t="s">
        <v>1320</v>
      </c>
      <c r="F177" s="397"/>
      <c r="G177" s="397"/>
      <c r="H177" s="410">
        <v>0</v>
      </c>
      <c r="I177" s="397">
        <v>1</v>
      </c>
      <c r="J177" s="397">
        <v>399.92</v>
      </c>
      <c r="K177" s="410">
        <v>1</v>
      </c>
      <c r="L177" s="397">
        <v>1</v>
      </c>
      <c r="M177" s="398">
        <v>399.92</v>
      </c>
    </row>
    <row r="178" spans="1:13" ht="14.4" customHeight="1" x14ac:dyDescent="0.3">
      <c r="A178" s="393" t="s">
        <v>1089</v>
      </c>
      <c r="B178" s="394" t="s">
        <v>1381</v>
      </c>
      <c r="C178" s="394" t="s">
        <v>1382</v>
      </c>
      <c r="D178" s="394" t="s">
        <v>1383</v>
      </c>
      <c r="E178" s="394" t="s">
        <v>1384</v>
      </c>
      <c r="F178" s="397">
        <v>3</v>
      </c>
      <c r="G178" s="397">
        <v>0</v>
      </c>
      <c r="H178" s="410"/>
      <c r="I178" s="397"/>
      <c r="J178" s="397"/>
      <c r="K178" s="410"/>
      <c r="L178" s="397">
        <v>3</v>
      </c>
      <c r="M178" s="398">
        <v>0</v>
      </c>
    </row>
    <row r="179" spans="1:13" ht="14.4" customHeight="1" x14ac:dyDescent="0.3">
      <c r="A179" s="393" t="s">
        <v>1089</v>
      </c>
      <c r="B179" s="394" t="s">
        <v>1381</v>
      </c>
      <c r="C179" s="394" t="s">
        <v>1409</v>
      </c>
      <c r="D179" s="394" t="s">
        <v>1386</v>
      </c>
      <c r="E179" s="394" t="s">
        <v>1384</v>
      </c>
      <c r="F179" s="397"/>
      <c r="G179" s="397"/>
      <c r="H179" s="410">
        <v>0</v>
      </c>
      <c r="I179" s="397">
        <v>1</v>
      </c>
      <c r="J179" s="397">
        <v>96.63</v>
      </c>
      <c r="K179" s="410">
        <v>1</v>
      </c>
      <c r="L179" s="397">
        <v>1</v>
      </c>
      <c r="M179" s="398">
        <v>96.63</v>
      </c>
    </row>
    <row r="180" spans="1:13" ht="14.4" customHeight="1" x14ac:dyDescent="0.3">
      <c r="A180" s="393" t="s">
        <v>1089</v>
      </c>
      <c r="B180" s="394" t="s">
        <v>997</v>
      </c>
      <c r="C180" s="394" t="s">
        <v>1399</v>
      </c>
      <c r="D180" s="394" t="s">
        <v>1400</v>
      </c>
      <c r="E180" s="394" t="s">
        <v>1401</v>
      </c>
      <c r="F180" s="397">
        <v>2</v>
      </c>
      <c r="G180" s="397">
        <v>249.02</v>
      </c>
      <c r="H180" s="410">
        <v>1</v>
      </c>
      <c r="I180" s="397"/>
      <c r="J180" s="397"/>
      <c r="K180" s="410">
        <v>0</v>
      </c>
      <c r="L180" s="397">
        <v>2</v>
      </c>
      <c r="M180" s="398">
        <v>249.02</v>
      </c>
    </row>
    <row r="181" spans="1:13" ht="14.4" customHeight="1" x14ac:dyDescent="0.3">
      <c r="A181" s="393" t="s">
        <v>1089</v>
      </c>
      <c r="B181" s="394" t="s">
        <v>1421</v>
      </c>
      <c r="C181" s="394" t="s">
        <v>1533</v>
      </c>
      <c r="D181" s="394" t="s">
        <v>1534</v>
      </c>
      <c r="E181" s="394" t="s">
        <v>1535</v>
      </c>
      <c r="F181" s="397"/>
      <c r="G181" s="397"/>
      <c r="H181" s="410">
        <v>0</v>
      </c>
      <c r="I181" s="397">
        <v>1</v>
      </c>
      <c r="J181" s="397">
        <v>182.14</v>
      </c>
      <c r="K181" s="410">
        <v>1</v>
      </c>
      <c r="L181" s="397">
        <v>1</v>
      </c>
      <c r="M181" s="398">
        <v>182.14</v>
      </c>
    </row>
    <row r="182" spans="1:13" ht="14.4" customHeight="1" x14ac:dyDescent="0.3">
      <c r="A182" s="393" t="s">
        <v>1089</v>
      </c>
      <c r="B182" s="394" t="s">
        <v>1536</v>
      </c>
      <c r="C182" s="394" t="s">
        <v>1537</v>
      </c>
      <c r="D182" s="394" t="s">
        <v>1538</v>
      </c>
      <c r="E182" s="394" t="s">
        <v>1539</v>
      </c>
      <c r="F182" s="397">
        <v>1</v>
      </c>
      <c r="G182" s="397">
        <v>0</v>
      </c>
      <c r="H182" s="410"/>
      <c r="I182" s="397"/>
      <c r="J182" s="397"/>
      <c r="K182" s="410"/>
      <c r="L182" s="397">
        <v>1</v>
      </c>
      <c r="M182" s="398">
        <v>0</v>
      </c>
    </row>
    <row r="183" spans="1:13" ht="14.4" customHeight="1" x14ac:dyDescent="0.3">
      <c r="A183" s="393" t="s">
        <v>1089</v>
      </c>
      <c r="B183" s="394" t="s">
        <v>1536</v>
      </c>
      <c r="C183" s="394" t="s">
        <v>1540</v>
      </c>
      <c r="D183" s="394" t="s">
        <v>1541</v>
      </c>
      <c r="E183" s="394" t="s">
        <v>1542</v>
      </c>
      <c r="F183" s="397">
        <v>1</v>
      </c>
      <c r="G183" s="397">
        <v>1319.81</v>
      </c>
      <c r="H183" s="410">
        <v>1</v>
      </c>
      <c r="I183" s="397"/>
      <c r="J183" s="397"/>
      <c r="K183" s="410">
        <v>0</v>
      </c>
      <c r="L183" s="397">
        <v>1</v>
      </c>
      <c r="M183" s="398">
        <v>1319.81</v>
      </c>
    </row>
    <row r="184" spans="1:13" ht="14.4" customHeight="1" x14ac:dyDescent="0.3">
      <c r="A184" s="393" t="s">
        <v>1089</v>
      </c>
      <c r="B184" s="394" t="s">
        <v>1536</v>
      </c>
      <c r="C184" s="394" t="s">
        <v>1543</v>
      </c>
      <c r="D184" s="394" t="s">
        <v>1541</v>
      </c>
      <c r="E184" s="394" t="s">
        <v>1544</v>
      </c>
      <c r="F184" s="397">
        <v>1</v>
      </c>
      <c r="G184" s="397">
        <v>1692.37</v>
      </c>
      <c r="H184" s="410">
        <v>1</v>
      </c>
      <c r="I184" s="397"/>
      <c r="J184" s="397"/>
      <c r="K184" s="410">
        <v>0</v>
      </c>
      <c r="L184" s="397">
        <v>1</v>
      </c>
      <c r="M184" s="398">
        <v>1692.37</v>
      </c>
    </row>
    <row r="185" spans="1:13" ht="14.4" customHeight="1" x14ac:dyDescent="0.3">
      <c r="A185" s="393" t="s">
        <v>1089</v>
      </c>
      <c r="B185" s="394" t="s">
        <v>1027</v>
      </c>
      <c r="C185" s="394" t="s">
        <v>1056</v>
      </c>
      <c r="D185" s="394" t="s">
        <v>792</v>
      </c>
      <c r="E185" s="394" t="s">
        <v>791</v>
      </c>
      <c r="F185" s="397">
        <v>1</v>
      </c>
      <c r="G185" s="397">
        <v>137.6</v>
      </c>
      <c r="H185" s="410">
        <v>1</v>
      </c>
      <c r="I185" s="397"/>
      <c r="J185" s="397"/>
      <c r="K185" s="410">
        <v>0</v>
      </c>
      <c r="L185" s="397">
        <v>1</v>
      </c>
      <c r="M185" s="398">
        <v>137.6</v>
      </c>
    </row>
    <row r="186" spans="1:13" ht="14.4" customHeight="1" x14ac:dyDescent="0.3">
      <c r="A186" s="393" t="s">
        <v>1089</v>
      </c>
      <c r="B186" s="394" t="s">
        <v>1027</v>
      </c>
      <c r="C186" s="394" t="s">
        <v>1545</v>
      </c>
      <c r="D186" s="394" t="s">
        <v>792</v>
      </c>
      <c r="E186" s="394" t="s">
        <v>791</v>
      </c>
      <c r="F186" s="397">
        <v>1</v>
      </c>
      <c r="G186" s="397">
        <v>136.41</v>
      </c>
      <c r="H186" s="410">
        <v>1</v>
      </c>
      <c r="I186" s="397"/>
      <c r="J186" s="397"/>
      <c r="K186" s="410">
        <v>0</v>
      </c>
      <c r="L186" s="397">
        <v>1</v>
      </c>
      <c r="M186" s="398">
        <v>136.41</v>
      </c>
    </row>
    <row r="187" spans="1:13" ht="14.4" customHeight="1" x14ac:dyDescent="0.3">
      <c r="A187" s="393" t="s">
        <v>1090</v>
      </c>
      <c r="B187" s="394" t="s">
        <v>954</v>
      </c>
      <c r="C187" s="394" t="s">
        <v>956</v>
      </c>
      <c r="D187" s="394" t="s">
        <v>708</v>
      </c>
      <c r="E187" s="394" t="s">
        <v>710</v>
      </c>
      <c r="F187" s="397"/>
      <c r="G187" s="397"/>
      <c r="H187" s="410">
        <v>0</v>
      </c>
      <c r="I187" s="397">
        <v>14</v>
      </c>
      <c r="J187" s="397">
        <v>8754.06</v>
      </c>
      <c r="K187" s="410">
        <v>1</v>
      </c>
      <c r="L187" s="397">
        <v>14</v>
      </c>
      <c r="M187" s="398">
        <v>8754.06</v>
      </c>
    </row>
    <row r="188" spans="1:13" ht="14.4" customHeight="1" x14ac:dyDescent="0.3">
      <c r="A188" s="393" t="s">
        <v>1090</v>
      </c>
      <c r="B188" s="394" t="s">
        <v>1366</v>
      </c>
      <c r="C188" s="394" t="s">
        <v>1367</v>
      </c>
      <c r="D188" s="394" t="s">
        <v>1368</v>
      </c>
      <c r="E188" s="394" t="s">
        <v>1369</v>
      </c>
      <c r="F188" s="397">
        <v>1</v>
      </c>
      <c r="G188" s="397">
        <v>472.71</v>
      </c>
      <c r="H188" s="410">
        <v>1</v>
      </c>
      <c r="I188" s="397"/>
      <c r="J188" s="397"/>
      <c r="K188" s="410">
        <v>0</v>
      </c>
      <c r="L188" s="397">
        <v>1</v>
      </c>
      <c r="M188" s="398">
        <v>472.71</v>
      </c>
    </row>
    <row r="189" spans="1:13" ht="14.4" customHeight="1" x14ac:dyDescent="0.3">
      <c r="A189" s="393" t="s">
        <v>1090</v>
      </c>
      <c r="B189" s="394" t="s">
        <v>983</v>
      </c>
      <c r="C189" s="394" t="s">
        <v>1370</v>
      </c>
      <c r="D189" s="394" t="s">
        <v>1371</v>
      </c>
      <c r="E189" s="394" t="s">
        <v>986</v>
      </c>
      <c r="F189" s="397">
        <v>1</v>
      </c>
      <c r="G189" s="397">
        <v>333.31</v>
      </c>
      <c r="H189" s="410">
        <v>1</v>
      </c>
      <c r="I189" s="397"/>
      <c r="J189" s="397"/>
      <c r="K189" s="410">
        <v>0</v>
      </c>
      <c r="L189" s="397">
        <v>1</v>
      </c>
      <c r="M189" s="398">
        <v>333.31</v>
      </c>
    </row>
    <row r="190" spans="1:13" ht="14.4" customHeight="1" x14ac:dyDescent="0.3">
      <c r="A190" s="393" t="s">
        <v>1090</v>
      </c>
      <c r="B190" s="394" t="s">
        <v>983</v>
      </c>
      <c r="C190" s="394" t="s">
        <v>1456</v>
      </c>
      <c r="D190" s="394" t="s">
        <v>985</v>
      </c>
      <c r="E190" s="394" t="s">
        <v>1457</v>
      </c>
      <c r="F190" s="397">
        <v>1</v>
      </c>
      <c r="G190" s="397">
        <v>0</v>
      </c>
      <c r="H190" s="410"/>
      <c r="I190" s="397"/>
      <c r="J190" s="397"/>
      <c r="K190" s="410"/>
      <c r="L190" s="397">
        <v>1</v>
      </c>
      <c r="M190" s="398">
        <v>0</v>
      </c>
    </row>
    <row r="191" spans="1:13" ht="14.4" customHeight="1" x14ac:dyDescent="0.3">
      <c r="A191" s="393" t="s">
        <v>1090</v>
      </c>
      <c r="B191" s="394" t="s">
        <v>983</v>
      </c>
      <c r="C191" s="394" t="s">
        <v>984</v>
      </c>
      <c r="D191" s="394" t="s">
        <v>985</v>
      </c>
      <c r="E191" s="394" t="s">
        <v>986</v>
      </c>
      <c r="F191" s="397"/>
      <c r="G191" s="397"/>
      <c r="H191" s="410">
        <v>0</v>
      </c>
      <c r="I191" s="397">
        <v>1</v>
      </c>
      <c r="J191" s="397">
        <v>333.31</v>
      </c>
      <c r="K191" s="410">
        <v>1</v>
      </c>
      <c r="L191" s="397">
        <v>1</v>
      </c>
      <c r="M191" s="398">
        <v>333.31</v>
      </c>
    </row>
    <row r="192" spans="1:13" ht="14.4" customHeight="1" x14ac:dyDescent="0.3">
      <c r="A192" s="393" t="s">
        <v>1090</v>
      </c>
      <c r="B192" s="394" t="s">
        <v>983</v>
      </c>
      <c r="C192" s="394" t="s">
        <v>1360</v>
      </c>
      <c r="D192" s="394" t="s">
        <v>1361</v>
      </c>
      <c r="E192" s="394" t="s">
        <v>1362</v>
      </c>
      <c r="F192" s="397"/>
      <c r="G192" s="397"/>
      <c r="H192" s="410">
        <v>0</v>
      </c>
      <c r="I192" s="397">
        <v>2</v>
      </c>
      <c r="J192" s="397">
        <v>666.62</v>
      </c>
      <c r="K192" s="410">
        <v>1</v>
      </c>
      <c r="L192" s="397">
        <v>2</v>
      </c>
      <c r="M192" s="398">
        <v>666.62</v>
      </c>
    </row>
    <row r="193" spans="1:13" ht="14.4" customHeight="1" x14ac:dyDescent="0.3">
      <c r="A193" s="393" t="s">
        <v>1090</v>
      </c>
      <c r="B193" s="394" t="s">
        <v>1342</v>
      </c>
      <c r="C193" s="394" t="s">
        <v>1343</v>
      </c>
      <c r="D193" s="394" t="s">
        <v>1344</v>
      </c>
      <c r="E193" s="394" t="s">
        <v>1345</v>
      </c>
      <c r="F193" s="397"/>
      <c r="G193" s="397"/>
      <c r="H193" s="410">
        <v>0</v>
      </c>
      <c r="I193" s="397">
        <v>1</v>
      </c>
      <c r="J193" s="397">
        <v>154.01</v>
      </c>
      <c r="K193" s="410">
        <v>1</v>
      </c>
      <c r="L193" s="397">
        <v>1</v>
      </c>
      <c r="M193" s="398">
        <v>154.01</v>
      </c>
    </row>
    <row r="194" spans="1:13" ht="14.4" customHeight="1" x14ac:dyDescent="0.3">
      <c r="A194" s="393" t="s">
        <v>1090</v>
      </c>
      <c r="B194" s="394" t="s">
        <v>1381</v>
      </c>
      <c r="C194" s="394" t="s">
        <v>1385</v>
      </c>
      <c r="D194" s="394" t="s">
        <v>1386</v>
      </c>
      <c r="E194" s="394" t="s">
        <v>1387</v>
      </c>
      <c r="F194" s="397"/>
      <c r="G194" s="397"/>
      <c r="H194" s="410">
        <v>0</v>
      </c>
      <c r="I194" s="397">
        <v>1</v>
      </c>
      <c r="J194" s="397">
        <v>48.31</v>
      </c>
      <c r="K194" s="410">
        <v>1</v>
      </c>
      <c r="L194" s="397">
        <v>1</v>
      </c>
      <c r="M194" s="398">
        <v>48.31</v>
      </c>
    </row>
    <row r="195" spans="1:13" ht="14.4" customHeight="1" x14ac:dyDescent="0.3">
      <c r="A195" s="393" t="s">
        <v>1090</v>
      </c>
      <c r="B195" s="394" t="s">
        <v>1381</v>
      </c>
      <c r="C195" s="394" t="s">
        <v>1409</v>
      </c>
      <c r="D195" s="394" t="s">
        <v>1386</v>
      </c>
      <c r="E195" s="394" t="s">
        <v>1384</v>
      </c>
      <c r="F195" s="397"/>
      <c r="G195" s="397"/>
      <c r="H195" s="410">
        <v>0</v>
      </c>
      <c r="I195" s="397">
        <v>1</v>
      </c>
      <c r="J195" s="397">
        <v>96.63</v>
      </c>
      <c r="K195" s="410">
        <v>1</v>
      </c>
      <c r="L195" s="397">
        <v>1</v>
      </c>
      <c r="M195" s="398">
        <v>96.63</v>
      </c>
    </row>
    <row r="196" spans="1:13" ht="14.4" customHeight="1" x14ac:dyDescent="0.3">
      <c r="A196" s="393" t="s">
        <v>1090</v>
      </c>
      <c r="B196" s="394" t="s">
        <v>1381</v>
      </c>
      <c r="C196" s="394" t="s">
        <v>1392</v>
      </c>
      <c r="D196" s="394" t="s">
        <v>1393</v>
      </c>
      <c r="E196" s="394" t="s">
        <v>1394</v>
      </c>
      <c r="F196" s="397">
        <v>10</v>
      </c>
      <c r="G196" s="397">
        <v>966.3</v>
      </c>
      <c r="H196" s="410">
        <v>1</v>
      </c>
      <c r="I196" s="397"/>
      <c r="J196" s="397"/>
      <c r="K196" s="410">
        <v>0</v>
      </c>
      <c r="L196" s="397">
        <v>10</v>
      </c>
      <c r="M196" s="398">
        <v>966.3</v>
      </c>
    </row>
    <row r="197" spans="1:13" ht="14.4" customHeight="1" x14ac:dyDescent="0.3">
      <c r="A197" s="393" t="s">
        <v>1090</v>
      </c>
      <c r="B197" s="394" t="s">
        <v>997</v>
      </c>
      <c r="C197" s="394" t="s">
        <v>1399</v>
      </c>
      <c r="D197" s="394" t="s">
        <v>1400</v>
      </c>
      <c r="E197" s="394" t="s">
        <v>1401</v>
      </c>
      <c r="F197" s="397">
        <v>1</v>
      </c>
      <c r="G197" s="397">
        <v>124.51</v>
      </c>
      <c r="H197" s="410">
        <v>1</v>
      </c>
      <c r="I197" s="397"/>
      <c r="J197" s="397"/>
      <c r="K197" s="410">
        <v>0</v>
      </c>
      <c r="L197" s="397">
        <v>1</v>
      </c>
      <c r="M197" s="398">
        <v>124.51</v>
      </c>
    </row>
    <row r="198" spans="1:13" ht="14.4" customHeight="1" x14ac:dyDescent="0.3">
      <c r="A198" s="393" t="s">
        <v>1091</v>
      </c>
      <c r="B198" s="394" t="s">
        <v>943</v>
      </c>
      <c r="C198" s="394" t="s">
        <v>944</v>
      </c>
      <c r="D198" s="394" t="s">
        <v>544</v>
      </c>
      <c r="E198" s="394" t="s">
        <v>545</v>
      </c>
      <c r="F198" s="397"/>
      <c r="G198" s="397"/>
      <c r="H198" s="410">
        <v>0</v>
      </c>
      <c r="I198" s="397">
        <v>1</v>
      </c>
      <c r="J198" s="397">
        <v>190.48</v>
      </c>
      <c r="K198" s="410">
        <v>1</v>
      </c>
      <c r="L198" s="397">
        <v>1</v>
      </c>
      <c r="M198" s="398">
        <v>190.48</v>
      </c>
    </row>
    <row r="199" spans="1:13" ht="14.4" customHeight="1" x14ac:dyDescent="0.3">
      <c r="A199" s="393" t="s">
        <v>1092</v>
      </c>
      <c r="B199" s="394" t="s">
        <v>983</v>
      </c>
      <c r="C199" s="394" t="s">
        <v>1360</v>
      </c>
      <c r="D199" s="394" t="s">
        <v>1361</v>
      </c>
      <c r="E199" s="394" t="s">
        <v>1362</v>
      </c>
      <c r="F199" s="397"/>
      <c r="G199" s="397"/>
      <c r="H199" s="410">
        <v>0</v>
      </c>
      <c r="I199" s="397">
        <v>9</v>
      </c>
      <c r="J199" s="397">
        <v>2999.79</v>
      </c>
      <c r="K199" s="410">
        <v>1</v>
      </c>
      <c r="L199" s="397">
        <v>9</v>
      </c>
      <c r="M199" s="398">
        <v>2999.79</v>
      </c>
    </row>
    <row r="200" spans="1:13" ht="14.4" customHeight="1" x14ac:dyDescent="0.3">
      <c r="A200" s="393" t="s">
        <v>1092</v>
      </c>
      <c r="B200" s="394" t="s">
        <v>990</v>
      </c>
      <c r="C200" s="394" t="s">
        <v>1364</v>
      </c>
      <c r="D200" s="394" t="s">
        <v>1365</v>
      </c>
      <c r="E200" s="394" t="s">
        <v>1248</v>
      </c>
      <c r="F200" s="397"/>
      <c r="G200" s="397"/>
      <c r="H200" s="410">
        <v>0</v>
      </c>
      <c r="I200" s="397">
        <v>2</v>
      </c>
      <c r="J200" s="397">
        <v>368.44</v>
      </c>
      <c r="K200" s="410">
        <v>1</v>
      </c>
      <c r="L200" s="397">
        <v>2</v>
      </c>
      <c r="M200" s="398">
        <v>368.44</v>
      </c>
    </row>
    <row r="201" spans="1:13" ht="14.4" customHeight="1" x14ac:dyDescent="0.3">
      <c r="A201" s="393" t="s">
        <v>1092</v>
      </c>
      <c r="B201" s="394" t="s">
        <v>1241</v>
      </c>
      <c r="C201" s="394" t="s">
        <v>1242</v>
      </c>
      <c r="D201" s="394" t="s">
        <v>1243</v>
      </c>
      <c r="E201" s="394" t="s">
        <v>1244</v>
      </c>
      <c r="F201" s="397"/>
      <c r="G201" s="397"/>
      <c r="H201" s="410">
        <v>0</v>
      </c>
      <c r="I201" s="397">
        <v>2</v>
      </c>
      <c r="J201" s="397">
        <v>139.72</v>
      </c>
      <c r="K201" s="410">
        <v>1</v>
      </c>
      <c r="L201" s="397">
        <v>2</v>
      </c>
      <c r="M201" s="398">
        <v>139.72</v>
      </c>
    </row>
    <row r="202" spans="1:13" ht="14.4" customHeight="1" x14ac:dyDescent="0.3">
      <c r="A202" s="393" t="s">
        <v>1092</v>
      </c>
      <c r="B202" s="394" t="s">
        <v>1245</v>
      </c>
      <c r="C202" s="394" t="s">
        <v>1246</v>
      </c>
      <c r="D202" s="394" t="s">
        <v>1247</v>
      </c>
      <c r="E202" s="394" t="s">
        <v>1248</v>
      </c>
      <c r="F202" s="397"/>
      <c r="G202" s="397"/>
      <c r="H202" s="410">
        <v>0</v>
      </c>
      <c r="I202" s="397">
        <v>2</v>
      </c>
      <c r="J202" s="397">
        <v>139.72</v>
      </c>
      <c r="K202" s="410">
        <v>1</v>
      </c>
      <c r="L202" s="397">
        <v>2</v>
      </c>
      <c r="M202" s="398">
        <v>139.72</v>
      </c>
    </row>
    <row r="203" spans="1:13" ht="14.4" customHeight="1" x14ac:dyDescent="0.3">
      <c r="A203" s="393" t="s">
        <v>1093</v>
      </c>
      <c r="B203" s="394" t="s">
        <v>943</v>
      </c>
      <c r="C203" s="394" t="s">
        <v>945</v>
      </c>
      <c r="D203" s="394" t="s">
        <v>544</v>
      </c>
      <c r="E203" s="394" t="s">
        <v>546</v>
      </c>
      <c r="F203" s="397"/>
      <c r="G203" s="397"/>
      <c r="H203" s="410">
        <v>0</v>
      </c>
      <c r="I203" s="397">
        <v>1</v>
      </c>
      <c r="J203" s="397">
        <v>612.26</v>
      </c>
      <c r="K203" s="410">
        <v>1</v>
      </c>
      <c r="L203" s="397">
        <v>1</v>
      </c>
      <c r="M203" s="398">
        <v>612.26</v>
      </c>
    </row>
    <row r="204" spans="1:13" ht="14.4" customHeight="1" x14ac:dyDescent="0.3">
      <c r="A204" s="393" t="s">
        <v>1093</v>
      </c>
      <c r="B204" s="394" t="s">
        <v>983</v>
      </c>
      <c r="C204" s="394" t="s">
        <v>984</v>
      </c>
      <c r="D204" s="394" t="s">
        <v>985</v>
      </c>
      <c r="E204" s="394" t="s">
        <v>986</v>
      </c>
      <c r="F204" s="397"/>
      <c r="G204" s="397"/>
      <c r="H204" s="410">
        <v>0</v>
      </c>
      <c r="I204" s="397">
        <v>1</v>
      </c>
      <c r="J204" s="397">
        <v>333.31</v>
      </c>
      <c r="K204" s="410">
        <v>1</v>
      </c>
      <c r="L204" s="397">
        <v>1</v>
      </c>
      <c r="M204" s="398">
        <v>333.31</v>
      </c>
    </row>
    <row r="205" spans="1:13" ht="14.4" customHeight="1" x14ac:dyDescent="0.3">
      <c r="A205" s="393" t="s">
        <v>1094</v>
      </c>
      <c r="B205" s="394" t="s">
        <v>1346</v>
      </c>
      <c r="C205" s="394" t="s">
        <v>1546</v>
      </c>
      <c r="D205" s="394" t="s">
        <v>1351</v>
      </c>
      <c r="E205" s="394" t="s">
        <v>1547</v>
      </c>
      <c r="F205" s="397"/>
      <c r="G205" s="397"/>
      <c r="H205" s="410">
        <v>0</v>
      </c>
      <c r="I205" s="397">
        <v>2</v>
      </c>
      <c r="J205" s="397">
        <v>508.86</v>
      </c>
      <c r="K205" s="410">
        <v>1</v>
      </c>
      <c r="L205" s="397">
        <v>2</v>
      </c>
      <c r="M205" s="398">
        <v>508.86</v>
      </c>
    </row>
    <row r="206" spans="1:13" ht="14.4" customHeight="1" x14ac:dyDescent="0.3">
      <c r="A206" s="393" t="s">
        <v>1094</v>
      </c>
      <c r="B206" s="394" t="s">
        <v>983</v>
      </c>
      <c r="C206" s="394" t="s">
        <v>984</v>
      </c>
      <c r="D206" s="394" t="s">
        <v>985</v>
      </c>
      <c r="E206" s="394" t="s">
        <v>986</v>
      </c>
      <c r="F206" s="397"/>
      <c r="G206" s="397"/>
      <c r="H206" s="410">
        <v>0</v>
      </c>
      <c r="I206" s="397">
        <v>2</v>
      </c>
      <c r="J206" s="397">
        <v>666.62</v>
      </c>
      <c r="K206" s="410">
        <v>1</v>
      </c>
      <c r="L206" s="397">
        <v>2</v>
      </c>
      <c r="M206" s="398">
        <v>666.62</v>
      </c>
    </row>
    <row r="207" spans="1:13" ht="14.4" customHeight="1" x14ac:dyDescent="0.3">
      <c r="A207" s="393" t="s">
        <v>1094</v>
      </c>
      <c r="B207" s="394" t="s">
        <v>983</v>
      </c>
      <c r="C207" s="394" t="s">
        <v>1360</v>
      </c>
      <c r="D207" s="394" t="s">
        <v>1361</v>
      </c>
      <c r="E207" s="394" t="s">
        <v>1362</v>
      </c>
      <c r="F207" s="397"/>
      <c r="G207" s="397"/>
      <c r="H207" s="410">
        <v>0</v>
      </c>
      <c r="I207" s="397">
        <v>6</v>
      </c>
      <c r="J207" s="397">
        <v>1999.8600000000001</v>
      </c>
      <c r="K207" s="410">
        <v>1</v>
      </c>
      <c r="L207" s="397">
        <v>6</v>
      </c>
      <c r="M207" s="398">
        <v>1999.8600000000001</v>
      </c>
    </row>
    <row r="208" spans="1:13" ht="14.4" customHeight="1" x14ac:dyDescent="0.3">
      <c r="A208" s="393" t="s">
        <v>1094</v>
      </c>
      <c r="B208" s="394" t="s">
        <v>990</v>
      </c>
      <c r="C208" s="394" t="s">
        <v>1548</v>
      </c>
      <c r="D208" s="394" t="s">
        <v>1549</v>
      </c>
      <c r="E208" s="394" t="s">
        <v>1550</v>
      </c>
      <c r="F208" s="397"/>
      <c r="G208" s="397"/>
      <c r="H208" s="410">
        <v>0</v>
      </c>
      <c r="I208" s="397">
        <v>1</v>
      </c>
      <c r="J208" s="397">
        <v>138.16</v>
      </c>
      <c r="K208" s="410">
        <v>1</v>
      </c>
      <c r="L208" s="397">
        <v>1</v>
      </c>
      <c r="M208" s="398">
        <v>138.16</v>
      </c>
    </row>
    <row r="209" spans="1:13" ht="14.4" customHeight="1" x14ac:dyDescent="0.3">
      <c r="A209" s="393" t="s">
        <v>1094</v>
      </c>
      <c r="B209" s="394" t="s">
        <v>990</v>
      </c>
      <c r="C209" s="394" t="s">
        <v>1364</v>
      </c>
      <c r="D209" s="394" t="s">
        <v>1365</v>
      </c>
      <c r="E209" s="394" t="s">
        <v>1248</v>
      </c>
      <c r="F209" s="397"/>
      <c r="G209" s="397"/>
      <c r="H209" s="410">
        <v>0</v>
      </c>
      <c r="I209" s="397">
        <v>5</v>
      </c>
      <c r="J209" s="397">
        <v>921.1</v>
      </c>
      <c r="K209" s="410">
        <v>1</v>
      </c>
      <c r="L209" s="397">
        <v>5</v>
      </c>
      <c r="M209" s="398">
        <v>921.1</v>
      </c>
    </row>
    <row r="210" spans="1:13" ht="14.4" customHeight="1" x14ac:dyDescent="0.3">
      <c r="A210" s="393" t="s">
        <v>1094</v>
      </c>
      <c r="B210" s="394" t="s">
        <v>990</v>
      </c>
      <c r="C210" s="394" t="s">
        <v>1530</v>
      </c>
      <c r="D210" s="394" t="s">
        <v>1531</v>
      </c>
      <c r="E210" s="394" t="s">
        <v>1532</v>
      </c>
      <c r="F210" s="397"/>
      <c r="G210" s="397"/>
      <c r="H210" s="410">
        <v>0</v>
      </c>
      <c r="I210" s="397">
        <v>1</v>
      </c>
      <c r="J210" s="397">
        <v>103.71</v>
      </c>
      <c r="K210" s="410">
        <v>1</v>
      </c>
      <c r="L210" s="397">
        <v>1</v>
      </c>
      <c r="M210" s="398">
        <v>103.71</v>
      </c>
    </row>
    <row r="211" spans="1:13" ht="14.4" customHeight="1" x14ac:dyDescent="0.3">
      <c r="A211" s="393" t="s">
        <v>1094</v>
      </c>
      <c r="B211" s="394" t="s">
        <v>1245</v>
      </c>
      <c r="C211" s="394" t="s">
        <v>1551</v>
      </c>
      <c r="D211" s="394" t="s">
        <v>1552</v>
      </c>
      <c r="E211" s="394" t="s">
        <v>1553</v>
      </c>
      <c r="F211" s="397">
        <v>1</v>
      </c>
      <c r="G211" s="397">
        <v>261.98</v>
      </c>
      <c r="H211" s="410">
        <v>1</v>
      </c>
      <c r="I211" s="397"/>
      <c r="J211" s="397"/>
      <c r="K211" s="410">
        <v>0</v>
      </c>
      <c r="L211" s="397">
        <v>1</v>
      </c>
      <c r="M211" s="398">
        <v>261.98</v>
      </c>
    </row>
    <row r="212" spans="1:13" ht="14.4" customHeight="1" x14ac:dyDescent="0.3">
      <c r="A212" s="393" t="s">
        <v>1094</v>
      </c>
      <c r="B212" s="394" t="s">
        <v>1245</v>
      </c>
      <c r="C212" s="394" t="s">
        <v>1246</v>
      </c>
      <c r="D212" s="394" t="s">
        <v>1247</v>
      </c>
      <c r="E212" s="394" t="s">
        <v>1248</v>
      </c>
      <c r="F212" s="397"/>
      <c r="G212" s="397"/>
      <c r="H212" s="410">
        <v>0</v>
      </c>
      <c r="I212" s="397">
        <v>7</v>
      </c>
      <c r="J212" s="397">
        <v>489.02</v>
      </c>
      <c r="K212" s="410">
        <v>1</v>
      </c>
      <c r="L212" s="397">
        <v>7</v>
      </c>
      <c r="M212" s="398">
        <v>489.02</v>
      </c>
    </row>
    <row r="213" spans="1:13" ht="14.4" customHeight="1" x14ac:dyDescent="0.3">
      <c r="A213" s="393" t="s">
        <v>1095</v>
      </c>
      <c r="B213" s="394" t="s">
        <v>997</v>
      </c>
      <c r="C213" s="394" t="s">
        <v>1413</v>
      </c>
      <c r="D213" s="394" t="s">
        <v>1414</v>
      </c>
      <c r="E213" s="394" t="s">
        <v>1415</v>
      </c>
      <c r="F213" s="397"/>
      <c r="G213" s="397"/>
      <c r="H213" s="410">
        <v>0</v>
      </c>
      <c r="I213" s="397">
        <v>5</v>
      </c>
      <c r="J213" s="397">
        <v>245.59999999999997</v>
      </c>
      <c r="K213" s="410">
        <v>1</v>
      </c>
      <c r="L213" s="397">
        <v>5</v>
      </c>
      <c r="M213" s="398">
        <v>245.59999999999997</v>
      </c>
    </row>
    <row r="214" spans="1:13" ht="14.4" customHeight="1" x14ac:dyDescent="0.3">
      <c r="A214" s="393" t="s">
        <v>1095</v>
      </c>
      <c r="B214" s="394" t="s">
        <v>1020</v>
      </c>
      <c r="C214" s="394" t="s">
        <v>1554</v>
      </c>
      <c r="D214" s="394" t="s">
        <v>1555</v>
      </c>
      <c r="E214" s="394" t="s">
        <v>1556</v>
      </c>
      <c r="F214" s="397"/>
      <c r="G214" s="397"/>
      <c r="H214" s="410"/>
      <c r="I214" s="397">
        <v>2</v>
      </c>
      <c r="J214" s="397">
        <v>0</v>
      </c>
      <c r="K214" s="410"/>
      <c r="L214" s="397">
        <v>2</v>
      </c>
      <c r="M214" s="398">
        <v>0</v>
      </c>
    </row>
    <row r="215" spans="1:13" ht="14.4" customHeight="1" x14ac:dyDescent="0.3">
      <c r="A215" s="393" t="s">
        <v>1096</v>
      </c>
      <c r="B215" s="394" t="s">
        <v>1017</v>
      </c>
      <c r="C215" s="394" t="s">
        <v>1557</v>
      </c>
      <c r="D215" s="394" t="s">
        <v>1526</v>
      </c>
      <c r="E215" s="394" t="s">
        <v>550</v>
      </c>
      <c r="F215" s="397">
        <v>1</v>
      </c>
      <c r="G215" s="397">
        <v>413.22</v>
      </c>
      <c r="H215" s="410">
        <v>1</v>
      </c>
      <c r="I215" s="397"/>
      <c r="J215" s="397"/>
      <c r="K215" s="410">
        <v>0</v>
      </c>
      <c r="L215" s="397">
        <v>1</v>
      </c>
      <c r="M215" s="398">
        <v>413.22</v>
      </c>
    </row>
    <row r="216" spans="1:13" ht="14.4" customHeight="1" x14ac:dyDescent="0.3">
      <c r="A216" s="393" t="s">
        <v>1097</v>
      </c>
      <c r="B216" s="394" t="s">
        <v>1381</v>
      </c>
      <c r="C216" s="394" t="s">
        <v>1385</v>
      </c>
      <c r="D216" s="394" t="s">
        <v>1386</v>
      </c>
      <c r="E216" s="394" t="s">
        <v>1387</v>
      </c>
      <c r="F216" s="397"/>
      <c r="G216" s="397"/>
      <c r="H216" s="410">
        <v>0</v>
      </c>
      <c r="I216" s="397">
        <v>2</v>
      </c>
      <c r="J216" s="397">
        <v>96.62</v>
      </c>
      <c r="K216" s="410">
        <v>1</v>
      </c>
      <c r="L216" s="397">
        <v>2</v>
      </c>
      <c r="M216" s="398">
        <v>96.62</v>
      </c>
    </row>
    <row r="217" spans="1:13" ht="14.4" customHeight="1" x14ac:dyDescent="0.3">
      <c r="A217" s="393" t="s">
        <v>1097</v>
      </c>
      <c r="B217" s="394" t="s">
        <v>1002</v>
      </c>
      <c r="C217" s="394" t="s">
        <v>1558</v>
      </c>
      <c r="D217" s="394" t="s">
        <v>1559</v>
      </c>
      <c r="E217" s="394" t="s">
        <v>1560</v>
      </c>
      <c r="F217" s="397"/>
      <c r="G217" s="397"/>
      <c r="H217" s="410">
        <v>0</v>
      </c>
      <c r="I217" s="397">
        <v>1</v>
      </c>
      <c r="J217" s="397">
        <v>16.27</v>
      </c>
      <c r="K217" s="410">
        <v>1</v>
      </c>
      <c r="L217" s="397">
        <v>1</v>
      </c>
      <c r="M217" s="398">
        <v>16.27</v>
      </c>
    </row>
    <row r="218" spans="1:13" ht="14.4" customHeight="1" x14ac:dyDescent="0.3">
      <c r="A218" s="393" t="s">
        <v>1097</v>
      </c>
      <c r="B218" s="394" t="s">
        <v>1439</v>
      </c>
      <c r="C218" s="394" t="s">
        <v>1561</v>
      </c>
      <c r="D218" s="394" t="s">
        <v>1562</v>
      </c>
      <c r="E218" s="394" t="s">
        <v>1563</v>
      </c>
      <c r="F218" s="397"/>
      <c r="G218" s="397"/>
      <c r="H218" s="410">
        <v>0</v>
      </c>
      <c r="I218" s="397">
        <v>1</v>
      </c>
      <c r="J218" s="397">
        <v>162.13</v>
      </c>
      <c r="K218" s="410">
        <v>1</v>
      </c>
      <c r="L218" s="397">
        <v>1</v>
      </c>
      <c r="M218" s="398">
        <v>162.13</v>
      </c>
    </row>
    <row r="219" spans="1:13" ht="14.4" customHeight="1" x14ac:dyDescent="0.3">
      <c r="A219" s="393" t="s">
        <v>1098</v>
      </c>
      <c r="B219" s="394" t="s">
        <v>954</v>
      </c>
      <c r="C219" s="394" t="s">
        <v>956</v>
      </c>
      <c r="D219" s="394" t="s">
        <v>708</v>
      </c>
      <c r="E219" s="394" t="s">
        <v>710</v>
      </c>
      <c r="F219" s="397"/>
      <c r="G219" s="397"/>
      <c r="H219" s="410">
        <v>0</v>
      </c>
      <c r="I219" s="397">
        <v>17</v>
      </c>
      <c r="J219" s="397">
        <v>10629.93</v>
      </c>
      <c r="K219" s="410">
        <v>1</v>
      </c>
      <c r="L219" s="397">
        <v>17</v>
      </c>
      <c r="M219" s="398">
        <v>10629.93</v>
      </c>
    </row>
    <row r="220" spans="1:13" ht="14.4" customHeight="1" x14ac:dyDescent="0.3">
      <c r="A220" s="393" t="s">
        <v>1098</v>
      </c>
      <c r="B220" s="394" t="s">
        <v>1366</v>
      </c>
      <c r="C220" s="394" t="s">
        <v>1367</v>
      </c>
      <c r="D220" s="394" t="s">
        <v>1368</v>
      </c>
      <c r="E220" s="394" t="s">
        <v>1369</v>
      </c>
      <c r="F220" s="397">
        <v>5</v>
      </c>
      <c r="G220" s="397">
        <v>2363.5499999999997</v>
      </c>
      <c r="H220" s="410">
        <v>1</v>
      </c>
      <c r="I220" s="397"/>
      <c r="J220" s="397"/>
      <c r="K220" s="410">
        <v>0</v>
      </c>
      <c r="L220" s="397">
        <v>5</v>
      </c>
      <c r="M220" s="398">
        <v>2363.5499999999997</v>
      </c>
    </row>
    <row r="221" spans="1:13" ht="14.4" customHeight="1" x14ac:dyDescent="0.3">
      <c r="A221" s="393" t="s">
        <v>1098</v>
      </c>
      <c r="B221" s="394" t="s">
        <v>983</v>
      </c>
      <c r="C221" s="394" t="s">
        <v>1360</v>
      </c>
      <c r="D221" s="394" t="s">
        <v>1361</v>
      </c>
      <c r="E221" s="394" t="s">
        <v>1362</v>
      </c>
      <c r="F221" s="397"/>
      <c r="G221" s="397"/>
      <c r="H221" s="410">
        <v>0</v>
      </c>
      <c r="I221" s="397">
        <v>4</v>
      </c>
      <c r="J221" s="397">
        <v>1333.24</v>
      </c>
      <c r="K221" s="410">
        <v>1</v>
      </c>
      <c r="L221" s="397">
        <v>4</v>
      </c>
      <c r="M221" s="398">
        <v>1333.24</v>
      </c>
    </row>
    <row r="222" spans="1:13" ht="14.4" customHeight="1" x14ac:dyDescent="0.3">
      <c r="A222" s="393" t="s">
        <v>1098</v>
      </c>
      <c r="B222" s="394" t="s">
        <v>983</v>
      </c>
      <c r="C222" s="394" t="s">
        <v>1377</v>
      </c>
      <c r="D222" s="394" t="s">
        <v>1378</v>
      </c>
      <c r="E222" s="394" t="s">
        <v>1379</v>
      </c>
      <c r="F222" s="397">
        <v>2</v>
      </c>
      <c r="G222" s="397">
        <v>666.62</v>
      </c>
      <c r="H222" s="410">
        <v>1</v>
      </c>
      <c r="I222" s="397"/>
      <c r="J222" s="397"/>
      <c r="K222" s="410">
        <v>0</v>
      </c>
      <c r="L222" s="397">
        <v>2</v>
      </c>
      <c r="M222" s="398">
        <v>666.62</v>
      </c>
    </row>
    <row r="223" spans="1:13" ht="14.4" customHeight="1" x14ac:dyDescent="0.3">
      <c r="A223" s="393" t="s">
        <v>1098</v>
      </c>
      <c r="B223" s="394" t="s">
        <v>1381</v>
      </c>
      <c r="C223" s="394" t="s">
        <v>1385</v>
      </c>
      <c r="D223" s="394" t="s">
        <v>1386</v>
      </c>
      <c r="E223" s="394" t="s">
        <v>1387</v>
      </c>
      <c r="F223" s="397"/>
      <c r="G223" s="397"/>
      <c r="H223" s="410">
        <v>0</v>
      </c>
      <c r="I223" s="397">
        <v>1</v>
      </c>
      <c r="J223" s="397">
        <v>48.31</v>
      </c>
      <c r="K223" s="410">
        <v>1</v>
      </c>
      <c r="L223" s="397">
        <v>1</v>
      </c>
      <c r="M223" s="398">
        <v>48.31</v>
      </c>
    </row>
    <row r="224" spans="1:13" ht="14.4" customHeight="1" x14ac:dyDescent="0.3">
      <c r="A224" s="393" t="s">
        <v>1099</v>
      </c>
      <c r="B224" s="394" t="s">
        <v>943</v>
      </c>
      <c r="C224" s="394" t="s">
        <v>1239</v>
      </c>
      <c r="D224" s="394" t="s">
        <v>544</v>
      </c>
      <c r="E224" s="394" t="s">
        <v>1240</v>
      </c>
      <c r="F224" s="397"/>
      <c r="G224" s="397"/>
      <c r="H224" s="410">
        <v>0</v>
      </c>
      <c r="I224" s="397">
        <v>24</v>
      </c>
      <c r="J224" s="397">
        <v>2285.7599999999998</v>
      </c>
      <c r="K224" s="410">
        <v>1</v>
      </c>
      <c r="L224" s="397">
        <v>24</v>
      </c>
      <c r="M224" s="398">
        <v>2285.7599999999998</v>
      </c>
    </row>
    <row r="225" spans="1:13" ht="14.4" customHeight="1" x14ac:dyDescent="0.3">
      <c r="A225" s="393" t="s">
        <v>1099</v>
      </c>
      <c r="B225" s="394" t="s">
        <v>943</v>
      </c>
      <c r="C225" s="394" t="s">
        <v>944</v>
      </c>
      <c r="D225" s="394" t="s">
        <v>544</v>
      </c>
      <c r="E225" s="394" t="s">
        <v>545</v>
      </c>
      <c r="F225" s="397"/>
      <c r="G225" s="397"/>
      <c r="H225" s="410">
        <v>0</v>
      </c>
      <c r="I225" s="397">
        <v>5</v>
      </c>
      <c r="J225" s="397">
        <v>952.4</v>
      </c>
      <c r="K225" s="410">
        <v>1</v>
      </c>
      <c r="L225" s="397">
        <v>5</v>
      </c>
      <c r="M225" s="398">
        <v>952.4</v>
      </c>
    </row>
    <row r="226" spans="1:13" ht="14.4" customHeight="1" x14ac:dyDescent="0.3">
      <c r="A226" s="393" t="s">
        <v>1099</v>
      </c>
      <c r="B226" s="394" t="s">
        <v>943</v>
      </c>
      <c r="C226" s="394" t="s">
        <v>945</v>
      </c>
      <c r="D226" s="394" t="s">
        <v>544</v>
      </c>
      <c r="E226" s="394" t="s">
        <v>546</v>
      </c>
      <c r="F226" s="397"/>
      <c r="G226" s="397"/>
      <c r="H226" s="410">
        <v>0</v>
      </c>
      <c r="I226" s="397">
        <v>4</v>
      </c>
      <c r="J226" s="397">
        <v>2449.04</v>
      </c>
      <c r="K226" s="410">
        <v>1</v>
      </c>
      <c r="L226" s="397">
        <v>4</v>
      </c>
      <c r="M226" s="398">
        <v>2449.04</v>
      </c>
    </row>
    <row r="227" spans="1:13" ht="14.4" customHeight="1" x14ac:dyDescent="0.3">
      <c r="A227" s="393" t="s">
        <v>1099</v>
      </c>
      <c r="B227" s="394" t="s">
        <v>951</v>
      </c>
      <c r="C227" s="394" t="s">
        <v>953</v>
      </c>
      <c r="D227" s="394" t="s">
        <v>726</v>
      </c>
      <c r="E227" s="394" t="s">
        <v>474</v>
      </c>
      <c r="F227" s="397"/>
      <c r="G227" s="397"/>
      <c r="H227" s="410">
        <v>0</v>
      </c>
      <c r="I227" s="397">
        <v>23</v>
      </c>
      <c r="J227" s="397">
        <v>1288.23</v>
      </c>
      <c r="K227" s="410">
        <v>1</v>
      </c>
      <c r="L227" s="397">
        <v>23</v>
      </c>
      <c r="M227" s="398">
        <v>1288.23</v>
      </c>
    </row>
    <row r="228" spans="1:13" ht="14.4" customHeight="1" x14ac:dyDescent="0.3">
      <c r="A228" s="393" t="s">
        <v>1099</v>
      </c>
      <c r="B228" s="394" t="s">
        <v>951</v>
      </c>
      <c r="C228" s="394" t="s">
        <v>1564</v>
      </c>
      <c r="D228" s="394" t="s">
        <v>726</v>
      </c>
      <c r="E228" s="394" t="s">
        <v>1565</v>
      </c>
      <c r="F228" s="397"/>
      <c r="G228" s="397"/>
      <c r="H228" s="410">
        <v>0</v>
      </c>
      <c r="I228" s="397">
        <v>3</v>
      </c>
      <c r="J228" s="397">
        <v>420.09000000000003</v>
      </c>
      <c r="K228" s="410">
        <v>1</v>
      </c>
      <c r="L228" s="397">
        <v>3</v>
      </c>
      <c r="M228" s="398">
        <v>420.09000000000003</v>
      </c>
    </row>
    <row r="229" spans="1:13" ht="14.4" customHeight="1" x14ac:dyDescent="0.3">
      <c r="A229" s="393" t="s">
        <v>1099</v>
      </c>
      <c r="B229" s="394" t="s">
        <v>951</v>
      </c>
      <c r="C229" s="394" t="s">
        <v>1566</v>
      </c>
      <c r="D229" s="394" t="s">
        <v>1567</v>
      </c>
      <c r="E229" s="394" t="s">
        <v>1568</v>
      </c>
      <c r="F229" s="397">
        <v>1</v>
      </c>
      <c r="G229" s="397">
        <v>140.03</v>
      </c>
      <c r="H229" s="410">
        <v>1</v>
      </c>
      <c r="I229" s="397"/>
      <c r="J229" s="397"/>
      <c r="K229" s="410">
        <v>0</v>
      </c>
      <c r="L229" s="397">
        <v>1</v>
      </c>
      <c r="M229" s="398">
        <v>140.03</v>
      </c>
    </row>
    <row r="230" spans="1:13" ht="14.4" customHeight="1" x14ac:dyDescent="0.3">
      <c r="A230" s="393" t="s">
        <v>1099</v>
      </c>
      <c r="B230" s="394" t="s">
        <v>1259</v>
      </c>
      <c r="C230" s="394" t="s">
        <v>1260</v>
      </c>
      <c r="D230" s="394" t="s">
        <v>1261</v>
      </c>
      <c r="E230" s="394" t="s">
        <v>1262</v>
      </c>
      <c r="F230" s="397"/>
      <c r="G230" s="397"/>
      <c r="H230" s="410"/>
      <c r="I230" s="397">
        <v>3</v>
      </c>
      <c r="J230" s="397">
        <v>0</v>
      </c>
      <c r="K230" s="410"/>
      <c r="L230" s="397">
        <v>3</v>
      </c>
      <c r="M230" s="398">
        <v>0</v>
      </c>
    </row>
    <row r="231" spans="1:13" ht="14.4" customHeight="1" x14ac:dyDescent="0.3">
      <c r="A231" s="393" t="s">
        <v>1099</v>
      </c>
      <c r="B231" s="394" t="s">
        <v>1263</v>
      </c>
      <c r="C231" s="394" t="s">
        <v>1569</v>
      </c>
      <c r="D231" s="394" t="s">
        <v>1570</v>
      </c>
      <c r="E231" s="394" t="s">
        <v>907</v>
      </c>
      <c r="F231" s="397">
        <v>1</v>
      </c>
      <c r="G231" s="397">
        <v>193.14</v>
      </c>
      <c r="H231" s="410">
        <v>1</v>
      </c>
      <c r="I231" s="397"/>
      <c r="J231" s="397"/>
      <c r="K231" s="410">
        <v>0</v>
      </c>
      <c r="L231" s="397">
        <v>1</v>
      </c>
      <c r="M231" s="398">
        <v>193.14</v>
      </c>
    </row>
    <row r="232" spans="1:13" ht="14.4" customHeight="1" x14ac:dyDescent="0.3">
      <c r="A232" s="393" t="s">
        <v>1099</v>
      </c>
      <c r="B232" s="394" t="s">
        <v>1263</v>
      </c>
      <c r="C232" s="394" t="s">
        <v>1571</v>
      </c>
      <c r="D232" s="394" t="s">
        <v>1572</v>
      </c>
      <c r="E232" s="394" t="s">
        <v>907</v>
      </c>
      <c r="F232" s="397"/>
      <c r="G232" s="397"/>
      <c r="H232" s="410">
        <v>0</v>
      </c>
      <c r="I232" s="397">
        <v>1</v>
      </c>
      <c r="J232" s="397">
        <v>193.14</v>
      </c>
      <c r="K232" s="410">
        <v>1</v>
      </c>
      <c r="L232" s="397">
        <v>1</v>
      </c>
      <c r="M232" s="398">
        <v>193.14</v>
      </c>
    </row>
    <row r="233" spans="1:13" ht="14.4" customHeight="1" x14ac:dyDescent="0.3">
      <c r="A233" s="393" t="s">
        <v>1099</v>
      </c>
      <c r="B233" s="394" t="s">
        <v>954</v>
      </c>
      <c r="C233" s="394" t="s">
        <v>957</v>
      </c>
      <c r="D233" s="394" t="s">
        <v>708</v>
      </c>
      <c r="E233" s="394" t="s">
        <v>711</v>
      </c>
      <c r="F233" s="397"/>
      <c r="G233" s="397"/>
      <c r="H233" s="410">
        <v>0</v>
      </c>
      <c r="I233" s="397">
        <v>1</v>
      </c>
      <c r="J233" s="397">
        <v>937.93</v>
      </c>
      <c r="K233" s="410">
        <v>1</v>
      </c>
      <c r="L233" s="397">
        <v>1</v>
      </c>
      <c r="M233" s="398">
        <v>937.93</v>
      </c>
    </row>
    <row r="234" spans="1:13" ht="14.4" customHeight="1" x14ac:dyDescent="0.3">
      <c r="A234" s="393" t="s">
        <v>1099</v>
      </c>
      <c r="B234" s="394" t="s">
        <v>954</v>
      </c>
      <c r="C234" s="394" t="s">
        <v>1573</v>
      </c>
      <c r="D234" s="394" t="s">
        <v>1268</v>
      </c>
      <c r="E234" s="394" t="s">
        <v>711</v>
      </c>
      <c r="F234" s="397"/>
      <c r="G234" s="397"/>
      <c r="H234" s="410">
        <v>0</v>
      </c>
      <c r="I234" s="397">
        <v>9</v>
      </c>
      <c r="J234" s="397">
        <v>15747.210000000003</v>
      </c>
      <c r="K234" s="410">
        <v>1</v>
      </c>
      <c r="L234" s="397">
        <v>9</v>
      </c>
      <c r="M234" s="398">
        <v>15747.210000000003</v>
      </c>
    </row>
    <row r="235" spans="1:13" ht="14.4" customHeight="1" x14ac:dyDescent="0.3">
      <c r="A235" s="393" t="s">
        <v>1099</v>
      </c>
      <c r="B235" s="394" t="s">
        <v>954</v>
      </c>
      <c r="C235" s="394" t="s">
        <v>1574</v>
      </c>
      <c r="D235" s="394" t="s">
        <v>1268</v>
      </c>
      <c r="E235" s="394" t="s">
        <v>712</v>
      </c>
      <c r="F235" s="397"/>
      <c r="G235" s="397"/>
      <c r="H235" s="410">
        <v>0</v>
      </c>
      <c r="I235" s="397">
        <v>3</v>
      </c>
      <c r="J235" s="397">
        <v>6998.76</v>
      </c>
      <c r="K235" s="410">
        <v>1</v>
      </c>
      <c r="L235" s="397">
        <v>3</v>
      </c>
      <c r="M235" s="398">
        <v>6998.76</v>
      </c>
    </row>
    <row r="236" spans="1:13" ht="14.4" customHeight="1" x14ac:dyDescent="0.3">
      <c r="A236" s="393" t="s">
        <v>1099</v>
      </c>
      <c r="B236" s="394" t="s">
        <v>1575</v>
      </c>
      <c r="C236" s="394" t="s">
        <v>1576</v>
      </c>
      <c r="D236" s="394" t="s">
        <v>1577</v>
      </c>
      <c r="E236" s="394" t="s">
        <v>1578</v>
      </c>
      <c r="F236" s="397"/>
      <c r="G236" s="397"/>
      <c r="H236" s="410">
        <v>0</v>
      </c>
      <c r="I236" s="397">
        <v>6</v>
      </c>
      <c r="J236" s="397">
        <v>782.64</v>
      </c>
      <c r="K236" s="410">
        <v>1</v>
      </c>
      <c r="L236" s="397">
        <v>6</v>
      </c>
      <c r="M236" s="398">
        <v>782.64</v>
      </c>
    </row>
    <row r="237" spans="1:13" ht="14.4" customHeight="1" x14ac:dyDescent="0.3">
      <c r="A237" s="393" t="s">
        <v>1099</v>
      </c>
      <c r="B237" s="394" t="s">
        <v>1575</v>
      </c>
      <c r="C237" s="394" t="s">
        <v>1579</v>
      </c>
      <c r="D237" s="394" t="s">
        <v>1577</v>
      </c>
      <c r="E237" s="394" t="s">
        <v>1580</v>
      </c>
      <c r="F237" s="397"/>
      <c r="G237" s="397"/>
      <c r="H237" s="410">
        <v>0</v>
      </c>
      <c r="I237" s="397">
        <v>3</v>
      </c>
      <c r="J237" s="397">
        <v>1304.4000000000001</v>
      </c>
      <c r="K237" s="410">
        <v>1</v>
      </c>
      <c r="L237" s="397">
        <v>3</v>
      </c>
      <c r="M237" s="398">
        <v>1304.4000000000001</v>
      </c>
    </row>
    <row r="238" spans="1:13" ht="14.4" customHeight="1" x14ac:dyDescent="0.3">
      <c r="A238" s="393" t="s">
        <v>1099</v>
      </c>
      <c r="B238" s="394" t="s">
        <v>1273</v>
      </c>
      <c r="C238" s="394" t="s">
        <v>1274</v>
      </c>
      <c r="D238" s="394" t="s">
        <v>1275</v>
      </c>
      <c r="E238" s="394" t="s">
        <v>1276</v>
      </c>
      <c r="F238" s="397"/>
      <c r="G238" s="397"/>
      <c r="H238" s="410">
        <v>0</v>
      </c>
      <c r="I238" s="397">
        <v>4</v>
      </c>
      <c r="J238" s="397">
        <v>449.8</v>
      </c>
      <c r="K238" s="410">
        <v>1</v>
      </c>
      <c r="L238" s="397">
        <v>4</v>
      </c>
      <c r="M238" s="398">
        <v>449.8</v>
      </c>
    </row>
    <row r="239" spans="1:13" ht="14.4" customHeight="1" x14ac:dyDescent="0.3">
      <c r="A239" s="393" t="s">
        <v>1099</v>
      </c>
      <c r="B239" s="394" t="s">
        <v>1273</v>
      </c>
      <c r="C239" s="394" t="s">
        <v>1581</v>
      </c>
      <c r="D239" s="394" t="s">
        <v>1582</v>
      </c>
      <c r="E239" s="394" t="s">
        <v>1583</v>
      </c>
      <c r="F239" s="397">
        <v>3</v>
      </c>
      <c r="G239" s="397">
        <v>101.19</v>
      </c>
      <c r="H239" s="410">
        <v>1</v>
      </c>
      <c r="I239" s="397"/>
      <c r="J239" s="397"/>
      <c r="K239" s="410">
        <v>0</v>
      </c>
      <c r="L239" s="397">
        <v>3</v>
      </c>
      <c r="M239" s="398">
        <v>101.19</v>
      </c>
    </row>
    <row r="240" spans="1:13" ht="14.4" customHeight="1" x14ac:dyDescent="0.3">
      <c r="A240" s="393" t="s">
        <v>1099</v>
      </c>
      <c r="B240" s="394" t="s">
        <v>1277</v>
      </c>
      <c r="C240" s="394" t="s">
        <v>1278</v>
      </c>
      <c r="D240" s="394" t="s">
        <v>1279</v>
      </c>
      <c r="E240" s="394" t="s">
        <v>1280</v>
      </c>
      <c r="F240" s="397"/>
      <c r="G240" s="397"/>
      <c r="H240" s="410">
        <v>0</v>
      </c>
      <c r="I240" s="397">
        <v>1</v>
      </c>
      <c r="J240" s="397">
        <v>41.89</v>
      </c>
      <c r="K240" s="410">
        <v>1</v>
      </c>
      <c r="L240" s="397">
        <v>1</v>
      </c>
      <c r="M240" s="398">
        <v>41.89</v>
      </c>
    </row>
    <row r="241" spans="1:13" ht="14.4" customHeight="1" x14ac:dyDescent="0.3">
      <c r="A241" s="393" t="s">
        <v>1099</v>
      </c>
      <c r="B241" s="394" t="s">
        <v>1031</v>
      </c>
      <c r="C241" s="394" t="s">
        <v>1584</v>
      </c>
      <c r="D241" s="394" t="s">
        <v>1287</v>
      </c>
      <c r="E241" s="394" t="s">
        <v>1585</v>
      </c>
      <c r="F241" s="397"/>
      <c r="G241" s="397"/>
      <c r="H241" s="410">
        <v>0</v>
      </c>
      <c r="I241" s="397">
        <v>6</v>
      </c>
      <c r="J241" s="397">
        <v>487.25999999999993</v>
      </c>
      <c r="K241" s="410">
        <v>1</v>
      </c>
      <c r="L241" s="397">
        <v>6</v>
      </c>
      <c r="M241" s="398">
        <v>487.25999999999993</v>
      </c>
    </row>
    <row r="242" spans="1:13" ht="14.4" customHeight="1" x14ac:dyDescent="0.3">
      <c r="A242" s="393" t="s">
        <v>1099</v>
      </c>
      <c r="B242" s="394" t="s">
        <v>1031</v>
      </c>
      <c r="C242" s="394" t="s">
        <v>1286</v>
      </c>
      <c r="D242" s="394" t="s">
        <v>1287</v>
      </c>
      <c r="E242" s="394" t="s">
        <v>1288</v>
      </c>
      <c r="F242" s="397"/>
      <c r="G242" s="397"/>
      <c r="H242" s="410">
        <v>0</v>
      </c>
      <c r="I242" s="397">
        <v>4</v>
      </c>
      <c r="J242" s="397">
        <v>1082.76</v>
      </c>
      <c r="K242" s="410">
        <v>1</v>
      </c>
      <c r="L242" s="397">
        <v>4</v>
      </c>
      <c r="M242" s="398">
        <v>1082.76</v>
      </c>
    </row>
    <row r="243" spans="1:13" ht="14.4" customHeight="1" x14ac:dyDescent="0.3">
      <c r="A243" s="393" t="s">
        <v>1099</v>
      </c>
      <c r="B243" s="394" t="s">
        <v>1031</v>
      </c>
      <c r="C243" s="394" t="s">
        <v>1586</v>
      </c>
      <c r="D243" s="394" t="s">
        <v>1287</v>
      </c>
      <c r="E243" s="394" t="s">
        <v>1288</v>
      </c>
      <c r="F243" s="397"/>
      <c r="G243" s="397"/>
      <c r="H243" s="410">
        <v>0</v>
      </c>
      <c r="I243" s="397">
        <v>1</v>
      </c>
      <c r="J243" s="397">
        <v>270.69</v>
      </c>
      <c r="K243" s="410">
        <v>1</v>
      </c>
      <c r="L243" s="397">
        <v>1</v>
      </c>
      <c r="M243" s="398">
        <v>270.69</v>
      </c>
    </row>
    <row r="244" spans="1:13" ht="14.4" customHeight="1" x14ac:dyDescent="0.3">
      <c r="A244" s="393" t="s">
        <v>1099</v>
      </c>
      <c r="B244" s="394" t="s">
        <v>1031</v>
      </c>
      <c r="C244" s="394" t="s">
        <v>1587</v>
      </c>
      <c r="D244" s="394" t="s">
        <v>906</v>
      </c>
      <c r="E244" s="394" t="s">
        <v>1299</v>
      </c>
      <c r="F244" s="397"/>
      <c r="G244" s="397"/>
      <c r="H244" s="410"/>
      <c r="I244" s="397">
        <v>1</v>
      </c>
      <c r="J244" s="397">
        <v>0</v>
      </c>
      <c r="K244" s="410"/>
      <c r="L244" s="397">
        <v>1</v>
      </c>
      <c r="M244" s="398">
        <v>0</v>
      </c>
    </row>
    <row r="245" spans="1:13" ht="14.4" customHeight="1" x14ac:dyDescent="0.3">
      <c r="A245" s="393" t="s">
        <v>1099</v>
      </c>
      <c r="B245" s="394" t="s">
        <v>1031</v>
      </c>
      <c r="C245" s="394" t="s">
        <v>1588</v>
      </c>
      <c r="D245" s="394" t="s">
        <v>906</v>
      </c>
      <c r="E245" s="394" t="s">
        <v>1299</v>
      </c>
      <c r="F245" s="397"/>
      <c r="G245" s="397"/>
      <c r="H245" s="410">
        <v>0</v>
      </c>
      <c r="I245" s="397">
        <v>6</v>
      </c>
      <c r="J245" s="397">
        <v>365.52000000000004</v>
      </c>
      <c r="K245" s="410">
        <v>1</v>
      </c>
      <c r="L245" s="397">
        <v>6</v>
      </c>
      <c r="M245" s="398">
        <v>365.52000000000004</v>
      </c>
    </row>
    <row r="246" spans="1:13" ht="14.4" customHeight="1" x14ac:dyDescent="0.3">
      <c r="A246" s="393" t="s">
        <v>1099</v>
      </c>
      <c r="B246" s="394" t="s">
        <v>1589</v>
      </c>
      <c r="C246" s="394" t="s">
        <v>1590</v>
      </c>
      <c r="D246" s="394" t="s">
        <v>1591</v>
      </c>
      <c r="E246" s="394" t="s">
        <v>1592</v>
      </c>
      <c r="F246" s="397"/>
      <c r="G246" s="397"/>
      <c r="H246" s="410">
        <v>0</v>
      </c>
      <c r="I246" s="397">
        <v>1</v>
      </c>
      <c r="J246" s="397">
        <v>184.61</v>
      </c>
      <c r="K246" s="410">
        <v>1</v>
      </c>
      <c r="L246" s="397">
        <v>1</v>
      </c>
      <c r="M246" s="398">
        <v>184.61</v>
      </c>
    </row>
    <row r="247" spans="1:13" ht="14.4" customHeight="1" x14ac:dyDescent="0.3">
      <c r="A247" s="393" t="s">
        <v>1099</v>
      </c>
      <c r="B247" s="394" t="s">
        <v>1033</v>
      </c>
      <c r="C247" s="394" t="s">
        <v>1593</v>
      </c>
      <c r="D247" s="394" t="s">
        <v>1290</v>
      </c>
      <c r="E247" s="394" t="s">
        <v>1594</v>
      </c>
      <c r="F247" s="397"/>
      <c r="G247" s="397"/>
      <c r="H247" s="410">
        <v>0</v>
      </c>
      <c r="I247" s="397">
        <v>1</v>
      </c>
      <c r="J247" s="397">
        <v>388.86</v>
      </c>
      <c r="K247" s="410">
        <v>1</v>
      </c>
      <c r="L247" s="397">
        <v>1</v>
      </c>
      <c r="M247" s="398">
        <v>388.86</v>
      </c>
    </row>
    <row r="248" spans="1:13" ht="14.4" customHeight="1" x14ac:dyDescent="0.3">
      <c r="A248" s="393" t="s">
        <v>1099</v>
      </c>
      <c r="B248" s="394" t="s">
        <v>1292</v>
      </c>
      <c r="C248" s="394" t="s">
        <v>1595</v>
      </c>
      <c r="D248" s="394" t="s">
        <v>1596</v>
      </c>
      <c r="E248" s="394" t="s">
        <v>1597</v>
      </c>
      <c r="F248" s="397"/>
      <c r="G248" s="397"/>
      <c r="H248" s="410">
        <v>0</v>
      </c>
      <c r="I248" s="397">
        <v>2</v>
      </c>
      <c r="J248" s="397">
        <v>674.34</v>
      </c>
      <c r="K248" s="410">
        <v>1</v>
      </c>
      <c r="L248" s="397">
        <v>2</v>
      </c>
      <c r="M248" s="398">
        <v>674.34</v>
      </c>
    </row>
    <row r="249" spans="1:13" ht="14.4" customHeight="1" x14ac:dyDescent="0.3">
      <c r="A249" s="393" t="s">
        <v>1099</v>
      </c>
      <c r="B249" s="394" t="s">
        <v>1296</v>
      </c>
      <c r="C249" s="394" t="s">
        <v>1598</v>
      </c>
      <c r="D249" s="394" t="s">
        <v>1599</v>
      </c>
      <c r="E249" s="394" t="s">
        <v>1585</v>
      </c>
      <c r="F249" s="397"/>
      <c r="G249" s="397"/>
      <c r="H249" s="410">
        <v>0</v>
      </c>
      <c r="I249" s="397">
        <v>1</v>
      </c>
      <c r="J249" s="397">
        <v>134.84</v>
      </c>
      <c r="K249" s="410">
        <v>1</v>
      </c>
      <c r="L249" s="397">
        <v>1</v>
      </c>
      <c r="M249" s="398">
        <v>134.84</v>
      </c>
    </row>
    <row r="250" spans="1:13" ht="14.4" customHeight="1" x14ac:dyDescent="0.3">
      <c r="A250" s="393" t="s">
        <v>1099</v>
      </c>
      <c r="B250" s="394" t="s">
        <v>1296</v>
      </c>
      <c r="C250" s="394" t="s">
        <v>1600</v>
      </c>
      <c r="D250" s="394" t="s">
        <v>1601</v>
      </c>
      <c r="E250" s="394" t="s">
        <v>1602</v>
      </c>
      <c r="F250" s="397"/>
      <c r="G250" s="397"/>
      <c r="H250" s="410">
        <v>0</v>
      </c>
      <c r="I250" s="397">
        <v>1</v>
      </c>
      <c r="J250" s="397">
        <v>37.96</v>
      </c>
      <c r="K250" s="410">
        <v>1</v>
      </c>
      <c r="L250" s="397">
        <v>1</v>
      </c>
      <c r="M250" s="398">
        <v>37.96</v>
      </c>
    </row>
    <row r="251" spans="1:13" ht="14.4" customHeight="1" x14ac:dyDescent="0.3">
      <c r="A251" s="393" t="s">
        <v>1099</v>
      </c>
      <c r="B251" s="394" t="s">
        <v>1296</v>
      </c>
      <c r="C251" s="394" t="s">
        <v>1603</v>
      </c>
      <c r="D251" s="394" t="s">
        <v>1601</v>
      </c>
      <c r="E251" s="394" t="s">
        <v>1604</v>
      </c>
      <c r="F251" s="397"/>
      <c r="G251" s="397"/>
      <c r="H251" s="410">
        <v>0</v>
      </c>
      <c r="I251" s="397">
        <v>1</v>
      </c>
      <c r="J251" s="397">
        <v>56.95</v>
      </c>
      <c r="K251" s="410">
        <v>1</v>
      </c>
      <c r="L251" s="397">
        <v>1</v>
      </c>
      <c r="M251" s="398">
        <v>56.95</v>
      </c>
    </row>
    <row r="252" spans="1:13" ht="14.4" customHeight="1" x14ac:dyDescent="0.3">
      <c r="A252" s="393" t="s">
        <v>1099</v>
      </c>
      <c r="B252" s="394" t="s">
        <v>1296</v>
      </c>
      <c r="C252" s="394" t="s">
        <v>1482</v>
      </c>
      <c r="D252" s="394" t="s">
        <v>1483</v>
      </c>
      <c r="E252" s="394" t="s">
        <v>1484</v>
      </c>
      <c r="F252" s="397"/>
      <c r="G252" s="397"/>
      <c r="H252" s="410">
        <v>0</v>
      </c>
      <c r="I252" s="397">
        <v>1</v>
      </c>
      <c r="J252" s="397">
        <v>75.86</v>
      </c>
      <c r="K252" s="410">
        <v>1</v>
      </c>
      <c r="L252" s="397">
        <v>1</v>
      </c>
      <c r="M252" s="398">
        <v>75.86</v>
      </c>
    </row>
    <row r="253" spans="1:13" ht="14.4" customHeight="1" x14ac:dyDescent="0.3">
      <c r="A253" s="393" t="s">
        <v>1099</v>
      </c>
      <c r="B253" s="394" t="s">
        <v>1296</v>
      </c>
      <c r="C253" s="394" t="s">
        <v>1605</v>
      </c>
      <c r="D253" s="394" t="s">
        <v>1483</v>
      </c>
      <c r="E253" s="394" t="s">
        <v>1606</v>
      </c>
      <c r="F253" s="397"/>
      <c r="G253" s="397"/>
      <c r="H253" s="410">
        <v>0</v>
      </c>
      <c r="I253" s="397">
        <v>2</v>
      </c>
      <c r="J253" s="397">
        <v>252.88</v>
      </c>
      <c r="K253" s="410">
        <v>1</v>
      </c>
      <c r="L253" s="397">
        <v>2</v>
      </c>
      <c r="M253" s="398">
        <v>252.88</v>
      </c>
    </row>
    <row r="254" spans="1:13" ht="14.4" customHeight="1" x14ac:dyDescent="0.3">
      <c r="A254" s="393" t="s">
        <v>1099</v>
      </c>
      <c r="B254" s="394" t="s">
        <v>1296</v>
      </c>
      <c r="C254" s="394" t="s">
        <v>1297</v>
      </c>
      <c r="D254" s="394" t="s">
        <v>1298</v>
      </c>
      <c r="E254" s="394" t="s">
        <v>1299</v>
      </c>
      <c r="F254" s="397"/>
      <c r="G254" s="397"/>
      <c r="H254" s="410">
        <v>0</v>
      </c>
      <c r="I254" s="397">
        <v>3</v>
      </c>
      <c r="J254" s="397">
        <v>303.48</v>
      </c>
      <c r="K254" s="410">
        <v>1</v>
      </c>
      <c r="L254" s="397">
        <v>3</v>
      </c>
      <c r="M254" s="398">
        <v>303.48</v>
      </c>
    </row>
    <row r="255" spans="1:13" ht="14.4" customHeight="1" x14ac:dyDescent="0.3">
      <c r="A255" s="393" t="s">
        <v>1099</v>
      </c>
      <c r="B255" s="394" t="s">
        <v>1296</v>
      </c>
      <c r="C255" s="394" t="s">
        <v>1607</v>
      </c>
      <c r="D255" s="394" t="s">
        <v>1298</v>
      </c>
      <c r="E255" s="394" t="s">
        <v>1608</v>
      </c>
      <c r="F255" s="397"/>
      <c r="G255" s="397"/>
      <c r="H255" s="410">
        <v>0</v>
      </c>
      <c r="I255" s="397">
        <v>8</v>
      </c>
      <c r="J255" s="397">
        <v>1348.72</v>
      </c>
      <c r="K255" s="410">
        <v>1</v>
      </c>
      <c r="L255" s="397">
        <v>8</v>
      </c>
      <c r="M255" s="398">
        <v>1348.72</v>
      </c>
    </row>
    <row r="256" spans="1:13" ht="14.4" customHeight="1" x14ac:dyDescent="0.3">
      <c r="A256" s="393" t="s">
        <v>1099</v>
      </c>
      <c r="B256" s="394" t="s">
        <v>1609</v>
      </c>
      <c r="C256" s="394" t="s">
        <v>1610</v>
      </c>
      <c r="D256" s="394" t="s">
        <v>1611</v>
      </c>
      <c r="E256" s="394" t="s">
        <v>1612</v>
      </c>
      <c r="F256" s="397"/>
      <c r="G256" s="397"/>
      <c r="H256" s="410">
        <v>0</v>
      </c>
      <c r="I256" s="397">
        <v>1</v>
      </c>
      <c r="J256" s="397">
        <v>249.54</v>
      </c>
      <c r="K256" s="410">
        <v>1</v>
      </c>
      <c r="L256" s="397">
        <v>1</v>
      </c>
      <c r="M256" s="398">
        <v>249.54</v>
      </c>
    </row>
    <row r="257" spans="1:13" ht="14.4" customHeight="1" x14ac:dyDescent="0.3">
      <c r="A257" s="393" t="s">
        <v>1099</v>
      </c>
      <c r="B257" s="394" t="s">
        <v>1300</v>
      </c>
      <c r="C257" s="394" t="s">
        <v>1613</v>
      </c>
      <c r="D257" s="394" t="s">
        <v>1302</v>
      </c>
      <c r="E257" s="394" t="s">
        <v>1614</v>
      </c>
      <c r="F257" s="397"/>
      <c r="G257" s="397"/>
      <c r="H257" s="410">
        <v>0</v>
      </c>
      <c r="I257" s="397">
        <v>1</v>
      </c>
      <c r="J257" s="397">
        <v>431.14</v>
      </c>
      <c r="K257" s="410">
        <v>1</v>
      </c>
      <c r="L257" s="397">
        <v>1</v>
      </c>
      <c r="M257" s="398">
        <v>431.14</v>
      </c>
    </row>
    <row r="258" spans="1:13" ht="14.4" customHeight="1" x14ac:dyDescent="0.3">
      <c r="A258" s="393" t="s">
        <v>1099</v>
      </c>
      <c r="B258" s="394" t="s">
        <v>1615</v>
      </c>
      <c r="C258" s="394" t="s">
        <v>1616</v>
      </c>
      <c r="D258" s="394" t="s">
        <v>1617</v>
      </c>
      <c r="E258" s="394" t="s">
        <v>1618</v>
      </c>
      <c r="F258" s="397"/>
      <c r="G258" s="397"/>
      <c r="H258" s="410">
        <v>0</v>
      </c>
      <c r="I258" s="397">
        <v>1</v>
      </c>
      <c r="J258" s="397">
        <v>787.22</v>
      </c>
      <c r="K258" s="410">
        <v>1</v>
      </c>
      <c r="L258" s="397">
        <v>1</v>
      </c>
      <c r="M258" s="398">
        <v>787.22</v>
      </c>
    </row>
    <row r="259" spans="1:13" ht="14.4" customHeight="1" x14ac:dyDescent="0.3">
      <c r="A259" s="393" t="s">
        <v>1099</v>
      </c>
      <c r="B259" s="394" t="s">
        <v>1619</v>
      </c>
      <c r="C259" s="394" t="s">
        <v>1620</v>
      </c>
      <c r="D259" s="394" t="s">
        <v>1621</v>
      </c>
      <c r="E259" s="394" t="s">
        <v>1622</v>
      </c>
      <c r="F259" s="397"/>
      <c r="G259" s="397"/>
      <c r="H259" s="410">
        <v>0</v>
      </c>
      <c r="I259" s="397">
        <v>1</v>
      </c>
      <c r="J259" s="397">
        <v>465.51</v>
      </c>
      <c r="K259" s="410">
        <v>1</v>
      </c>
      <c r="L259" s="397">
        <v>1</v>
      </c>
      <c r="M259" s="398">
        <v>465.51</v>
      </c>
    </row>
    <row r="260" spans="1:13" ht="14.4" customHeight="1" x14ac:dyDescent="0.3">
      <c r="A260" s="393" t="s">
        <v>1099</v>
      </c>
      <c r="B260" s="394" t="s">
        <v>1314</v>
      </c>
      <c r="C260" s="394" t="s">
        <v>1623</v>
      </c>
      <c r="D260" s="394" t="s">
        <v>1624</v>
      </c>
      <c r="E260" s="394" t="s">
        <v>1625</v>
      </c>
      <c r="F260" s="397"/>
      <c r="G260" s="397"/>
      <c r="H260" s="410">
        <v>0</v>
      </c>
      <c r="I260" s="397">
        <v>2</v>
      </c>
      <c r="J260" s="397">
        <v>260.3</v>
      </c>
      <c r="K260" s="410">
        <v>1</v>
      </c>
      <c r="L260" s="397">
        <v>2</v>
      </c>
      <c r="M260" s="398">
        <v>260.3</v>
      </c>
    </row>
    <row r="261" spans="1:13" ht="14.4" customHeight="1" x14ac:dyDescent="0.3">
      <c r="A261" s="393" t="s">
        <v>1099</v>
      </c>
      <c r="B261" s="394" t="s">
        <v>1314</v>
      </c>
      <c r="C261" s="394" t="s">
        <v>1626</v>
      </c>
      <c r="D261" s="394" t="s">
        <v>1627</v>
      </c>
      <c r="E261" s="394" t="s">
        <v>1628</v>
      </c>
      <c r="F261" s="397"/>
      <c r="G261" s="397"/>
      <c r="H261" s="410">
        <v>0</v>
      </c>
      <c r="I261" s="397">
        <v>2</v>
      </c>
      <c r="J261" s="397">
        <v>101.14</v>
      </c>
      <c r="K261" s="410">
        <v>1</v>
      </c>
      <c r="L261" s="397">
        <v>2</v>
      </c>
      <c r="M261" s="398">
        <v>101.14</v>
      </c>
    </row>
    <row r="262" spans="1:13" ht="14.4" customHeight="1" x14ac:dyDescent="0.3">
      <c r="A262" s="393" t="s">
        <v>1099</v>
      </c>
      <c r="B262" s="394" t="s">
        <v>1314</v>
      </c>
      <c r="C262" s="394" t="s">
        <v>1629</v>
      </c>
      <c r="D262" s="394" t="s">
        <v>1630</v>
      </c>
      <c r="E262" s="394" t="s">
        <v>1631</v>
      </c>
      <c r="F262" s="397"/>
      <c r="G262" s="397"/>
      <c r="H262" s="410">
        <v>0</v>
      </c>
      <c r="I262" s="397">
        <v>2</v>
      </c>
      <c r="J262" s="397">
        <v>173.52</v>
      </c>
      <c r="K262" s="410">
        <v>1</v>
      </c>
      <c r="L262" s="397">
        <v>2</v>
      </c>
      <c r="M262" s="398">
        <v>173.52</v>
      </c>
    </row>
    <row r="263" spans="1:13" ht="14.4" customHeight="1" x14ac:dyDescent="0.3">
      <c r="A263" s="393" t="s">
        <v>1099</v>
      </c>
      <c r="B263" s="394" t="s">
        <v>983</v>
      </c>
      <c r="C263" s="394" t="s">
        <v>984</v>
      </c>
      <c r="D263" s="394" t="s">
        <v>985</v>
      </c>
      <c r="E263" s="394" t="s">
        <v>986</v>
      </c>
      <c r="F263" s="397"/>
      <c r="G263" s="397"/>
      <c r="H263" s="410">
        <v>0</v>
      </c>
      <c r="I263" s="397">
        <v>41</v>
      </c>
      <c r="J263" s="397">
        <v>13665.710000000001</v>
      </c>
      <c r="K263" s="410">
        <v>1</v>
      </c>
      <c r="L263" s="397">
        <v>41</v>
      </c>
      <c r="M263" s="398">
        <v>13665.710000000001</v>
      </c>
    </row>
    <row r="264" spans="1:13" ht="14.4" customHeight="1" x14ac:dyDescent="0.3">
      <c r="A264" s="393" t="s">
        <v>1099</v>
      </c>
      <c r="B264" s="394" t="s">
        <v>990</v>
      </c>
      <c r="C264" s="394" t="s">
        <v>1548</v>
      </c>
      <c r="D264" s="394" t="s">
        <v>1549</v>
      </c>
      <c r="E264" s="394" t="s">
        <v>1550</v>
      </c>
      <c r="F264" s="397"/>
      <c r="G264" s="397"/>
      <c r="H264" s="410">
        <v>0</v>
      </c>
      <c r="I264" s="397">
        <v>2</v>
      </c>
      <c r="J264" s="397">
        <v>276.32</v>
      </c>
      <c r="K264" s="410">
        <v>1</v>
      </c>
      <c r="L264" s="397">
        <v>2</v>
      </c>
      <c r="M264" s="398">
        <v>276.32</v>
      </c>
    </row>
    <row r="265" spans="1:13" ht="14.4" customHeight="1" x14ac:dyDescent="0.3">
      <c r="A265" s="393" t="s">
        <v>1099</v>
      </c>
      <c r="B265" s="394" t="s">
        <v>990</v>
      </c>
      <c r="C265" s="394" t="s">
        <v>1364</v>
      </c>
      <c r="D265" s="394" t="s">
        <v>1365</v>
      </c>
      <c r="E265" s="394" t="s">
        <v>1248</v>
      </c>
      <c r="F265" s="397"/>
      <c r="G265" s="397"/>
      <c r="H265" s="410">
        <v>0</v>
      </c>
      <c r="I265" s="397">
        <v>9</v>
      </c>
      <c r="J265" s="397">
        <v>1657.98</v>
      </c>
      <c r="K265" s="410">
        <v>1</v>
      </c>
      <c r="L265" s="397">
        <v>9</v>
      </c>
      <c r="M265" s="398">
        <v>1657.98</v>
      </c>
    </row>
    <row r="266" spans="1:13" ht="14.4" customHeight="1" x14ac:dyDescent="0.3">
      <c r="A266" s="393" t="s">
        <v>1099</v>
      </c>
      <c r="B266" s="394" t="s">
        <v>992</v>
      </c>
      <c r="C266" s="394" t="s">
        <v>993</v>
      </c>
      <c r="D266" s="394" t="s">
        <v>756</v>
      </c>
      <c r="E266" s="394" t="s">
        <v>994</v>
      </c>
      <c r="F266" s="397"/>
      <c r="G266" s="397"/>
      <c r="H266" s="410">
        <v>0</v>
      </c>
      <c r="I266" s="397">
        <v>1</v>
      </c>
      <c r="J266" s="397">
        <v>399.92</v>
      </c>
      <c r="K266" s="410">
        <v>1</v>
      </c>
      <c r="L266" s="397">
        <v>1</v>
      </c>
      <c r="M266" s="398">
        <v>399.92</v>
      </c>
    </row>
    <row r="267" spans="1:13" ht="14.4" customHeight="1" x14ac:dyDescent="0.3">
      <c r="A267" s="393" t="s">
        <v>1099</v>
      </c>
      <c r="B267" s="394" t="s">
        <v>992</v>
      </c>
      <c r="C267" s="394" t="s">
        <v>1632</v>
      </c>
      <c r="D267" s="394" t="s">
        <v>756</v>
      </c>
      <c r="E267" s="394" t="s">
        <v>1633</v>
      </c>
      <c r="F267" s="397"/>
      <c r="G267" s="397"/>
      <c r="H267" s="410">
        <v>0</v>
      </c>
      <c r="I267" s="397">
        <v>1</v>
      </c>
      <c r="J267" s="397">
        <v>199.96</v>
      </c>
      <c r="K267" s="410">
        <v>1</v>
      </c>
      <c r="L267" s="397">
        <v>1</v>
      </c>
      <c r="M267" s="398">
        <v>199.96</v>
      </c>
    </row>
    <row r="268" spans="1:13" ht="14.4" customHeight="1" x14ac:dyDescent="0.3">
      <c r="A268" s="393" t="s">
        <v>1099</v>
      </c>
      <c r="B268" s="394" t="s">
        <v>992</v>
      </c>
      <c r="C268" s="394" t="s">
        <v>1318</v>
      </c>
      <c r="D268" s="394" t="s">
        <v>1319</v>
      </c>
      <c r="E268" s="394" t="s">
        <v>1320</v>
      </c>
      <c r="F268" s="397"/>
      <c r="G268" s="397"/>
      <c r="H268" s="410">
        <v>0</v>
      </c>
      <c r="I268" s="397">
        <v>12</v>
      </c>
      <c r="J268" s="397">
        <v>3949.6800000000003</v>
      </c>
      <c r="K268" s="410">
        <v>1</v>
      </c>
      <c r="L268" s="397">
        <v>12</v>
      </c>
      <c r="M268" s="398">
        <v>3949.6800000000003</v>
      </c>
    </row>
    <row r="269" spans="1:13" ht="14.4" customHeight="1" x14ac:dyDescent="0.3">
      <c r="A269" s="393" t="s">
        <v>1099</v>
      </c>
      <c r="B269" s="394" t="s">
        <v>992</v>
      </c>
      <c r="C269" s="394" t="s">
        <v>1634</v>
      </c>
      <c r="D269" s="394" t="s">
        <v>1635</v>
      </c>
      <c r="E269" s="394" t="s">
        <v>1636</v>
      </c>
      <c r="F269" s="397"/>
      <c r="G269" s="397"/>
      <c r="H269" s="410">
        <v>0</v>
      </c>
      <c r="I269" s="397">
        <v>1</v>
      </c>
      <c r="J269" s="397">
        <v>199.96</v>
      </c>
      <c r="K269" s="410">
        <v>1</v>
      </c>
      <c r="L269" s="397">
        <v>1</v>
      </c>
      <c r="M269" s="398">
        <v>199.96</v>
      </c>
    </row>
    <row r="270" spans="1:13" ht="14.4" customHeight="1" x14ac:dyDescent="0.3">
      <c r="A270" s="393" t="s">
        <v>1099</v>
      </c>
      <c r="B270" s="394" t="s">
        <v>1241</v>
      </c>
      <c r="C270" s="394" t="s">
        <v>1242</v>
      </c>
      <c r="D270" s="394" t="s">
        <v>1243</v>
      </c>
      <c r="E270" s="394" t="s">
        <v>1244</v>
      </c>
      <c r="F270" s="397"/>
      <c r="G270" s="397"/>
      <c r="H270" s="410">
        <v>0</v>
      </c>
      <c r="I270" s="397">
        <v>3</v>
      </c>
      <c r="J270" s="397">
        <v>209.57999999999998</v>
      </c>
      <c r="K270" s="410">
        <v>1</v>
      </c>
      <c r="L270" s="397">
        <v>3</v>
      </c>
      <c r="M270" s="398">
        <v>209.57999999999998</v>
      </c>
    </row>
    <row r="271" spans="1:13" ht="14.4" customHeight="1" x14ac:dyDescent="0.3">
      <c r="A271" s="393" t="s">
        <v>1099</v>
      </c>
      <c r="B271" s="394" t="s">
        <v>1381</v>
      </c>
      <c r="C271" s="394" t="s">
        <v>1385</v>
      </c>
      <c r="D271" s="394" t="s">
        <v>1386</v>
      </c>
      <c r="E271" s="394" t="s">
        <v>1387</v>
      </c>
      <c r="F271" s="397"/>
      <c r="G271" s="397"/>
      <c r="H271" s="410">
        <v>0</v>
      </c>
      <c r="I271" s="397">
        <v>5</v>
      </c>
      <c r="J271" s="397">
        <v>241.55</v>
      </c>
      <c r="K271" s="410">
        <v>1</v>
      </c>
      <c r="L271" s="397">
        <v>5</v>
      </c>
      <c r="M271" s="398">
        <v>241.55</v>
      </c>
    </row>
    <row r="272" spans="1:13" ht="14.4" customHeight="1" x14ac:dyDescent="0.3">
      <c r="A272" s="393" t="s">
        <v>1099</v>
      </c>
      <c r="B272" s="394" t="s">
        <v>1381</v>
      </c>
      <c r="C272" s="394" t="s">
        <v>1409</v>
      </c>
      <c r="D272" s="394" t="s">
        <v>1386</v>
      </c>
      <c r="E272" s="394" t="s">
        <v>1384</v>
      </c>
      <c r="F272" s="397"/>
      <c r="G272" s="397"/>
      <c r="H272" s="410">
        <v>0</v>
      </c>
      <c r="I272" s="397">
        <v>2</v>
      </c>
      <c r="J272" s="397">
        <v>193.26</v>
      </c>
      <c r="K272" s="410">
        <v>1</v>
      </c>
      <c r="L272" s="397">
        <v>2</v>
      </c>
      <c r="M272" s="398">
        <v>193.26</v>
      </c>
    </row>
    <row r="273" spans="1:13" ht="14.4" customHeight="1" x14ac:dyDescent="0.3">
      <c r="A273" s="393" t="s">
        <v>1099</v>
      </c>
      <c r="B273" s="394" t="s">
        <v>1381</v>
      </c>
      <c r="C273" s="394" t="s">
        <v>1388</v>
      </c>
      <c r="D273" s="394" t="s">
        <v>1386</v>
      </c>
      <c r="E273" s="394" t="s">
        <v>1389</v>
      </c>
      <c r="F273" s="397"/>
      <c r="G273" s="397"/>
      <c r="H273" s="410">
        <v>0</v>
      </c>
      <c r="I273" s="397">
        <v>6</v>
      </c>
      <c r="J273" s="397">
        <v>1159.56</v>
      </c>
      <c r="K273" s="410">
        <v>1</v>
      </c>
      <c r="L273" s="397">
        <v>6</v>
      </c>
      <c r="M273" s="398">
        <v>1159.56</v>
      </c>
    </row>
    <row r="274" spans="1:13" ht="14.4" customHeight="1" x14ac:dyDescent="0.3">
      <c r="A274" s="393" t="s">
        <v>1099</v>
      </c>
      <c r="B274" s="394" t="s">
        <v>1381</v>
      </c>
      <c r="C274" s="394" t="s">
        <v>1392</v>
      </c>
      <c r="D274" s="394" t="s">
        <v>1393</v>
      </c>
      <c r="E274" s="394" t="s">
        <v>1394</v>
      </c>
      <c r="F274" s="397">
        <v>1</v>
      </c>
      <c r="G274" s="397">
        <v>96.63</v>
      </c>
      <c r="H274" s="410">
        <v>1</v>
      </c>
      <c r="I274" s="397"/>
      <c r="J274" s="397"/>
      <c r="K274" s="410">
        <v>0</v>
      </c>
      <c r="L274" s="397">
        <v>1</v>
      </c>
      <c r="M274" s="398">
        <v>96.63</v>
      </c>
    </row>
    <row r="275" spans="1:13" ht="14.4" customHeight="1" x14ac:dyDescent="0.3">
      <c r="A275" s="393" t="s">
        <v>1099</v>
      </c>
      <c r="B275" s="394" t="s">
        <v>1381</v>
      </c>
      <c r="C275" s="394" t="s">
        <v>1637</v>
      </c>
      <c r="D275" s="394" t="s">
        <v>1386</v>
      </c>
      <c r="E275" s="394" t="s">
        <v>1638</v>
      </c>
      <c r="F275" s="397">
        <v>1</v>
      </c>
      <c r="G275" s="397">
        <v>0</v>
      </c>
      <c r="H275" s="410"/>
      <c r="I275" s="397"/>
      <c r="J275" s="397"/>
      <c r="K275" s="410"/>
      <c r="L275" s="397">
        <v>1</v>
      </c>
      <c r="M275" s="398">
        <v>0</v>
      </c>
    </row>
    <row r="276" spans="1:13" ht="14.4" customHeight="1" x14ac:dyDescent="0.3">
      <c r="A276" s="393" t="s">
        <v>1099</v>
      </c>
      <c r="B276" s="394" t="s">
        <v>1321</v>
      </c>
      <c r="C276" s="394" t="s">
        <v>1639</v>
      </c>
      <c r="D276" s="394" t="s">
        <v>1640</v>
      </c>
      <c r="E276" s="394" t="s">
        <v>735</v>
      </c>
      <c r="F276" s="397"/>
      <c r="G276" s="397"/>
      <c r="H276" s="410">
        <v>0</v>
      </c>
      <c r="I276" s="397">
        <v>1</v>
      </c>
      <c r="J276" s="397">
        <v>89.6</v>
      </c>
      <c r="K276" s="410">
        <v>1</v>
      </c>
      <c r="L276" s="397">
        <v>1</v>
      </c>
      <c r="M276" s="398">
        <v>89.6</v>
      </c>
    </row>
    <row r="277" spans="1:13" ht="14.4" customHeight="1" x14ac:dyDescent="0.3">
      <c r="A277" s="393" t="s">
        <v>1099</v>
      </c>
      <c r="B277" s="394" t="s">
        <v>1641</v>
      </c>
      <c r="C277" s="394" t="s">
        <v>1642</v>
      </c>
      <c r="D277" s="394" t="s">
        <v>1643</v>
      </c>
      <c r="E277" s="394" t="s">
        <v>1644</v>
      </c>
      <c r="F277" s="397"/>
      <c r="G277" s="397"/>
      <c r="H277" s="410">
        <v>0</v>
      </c>
      <c r="I277" s="397">
        <v>2</v>
      </c>
      <c r="J277" s="397">
        <v>2557.08</v>
      </c>
      <c r="K277" s="410">
        <v>1</v>
      </c>
      <c r="L277" s="397">
        <v>2</v>
      </c>
      <c r="M277" s="398">
        <v>2557.08</v>
      </c>
    </row>
    <row r="278" spans="1:13" ht="14.4" customHeight="1" x14ac:dyDescent="0.3">
      <c r="A278" s="393" t="s">
        <v>1099</v>
      </c>
      <c r="B278" s="394" t="s">
        <v>997</v>
      </c>
      <c r="C278" s="394" t="s">
        <v>1413</v>
      </c>
      <c r="D278" s="394" t="s">
        <v>1414</v>
      </c>
      <c r="E278" s="394" t="s">
        <v>1415</v>
      </c>
      <c r="F278" s="397"/>
      <c r="G278" s="397"/>
      <c r="H278" s="410">
        <v>0</v>
      </c>
      <c r="I278" s="397">
        <v>1</v>
      </c>
      <c r="J278" s="397">
        <v>49.12</v>
      </c>
      <c r="K278" s="410">
        <v>1</v>
      </c>
      <c r="L278" s="397">
        <v>1</v>
      </c>
      <c r="M278" s="398">
        <v>49.12</v>
      </c>
    </row>
    <row r="279" spans="1:13" ht="14.4" customHeight="1" x14ac:dyDescent="0.3">
      <c r="A279" s="393" t="s">
        <v>1099</v>
      </c>
      <c r="B279" s="394" t="s">
        <v>997</v>
      </c>
      <c r="C279" s="394" t="s">
        <v>1330</v>
      </c>
      <c r="D279" s="394" t="s">
        <v>1331</v>
      </c>
      <c r="E279" s="394" t="s">
        <v>1332</v>
      </c>
      <c r="F279" s="397"/>
      <c r="G279" s="397"/>
      <c r="H279" s="410">
        <v>0</v>
      </c>
      <c r="I279" s="397">
        <v>1</v>
      </c>
      <c r="J279" s="397">
        <v>41.5</v>
      </c>
      <c r="K279" s="410">
        <v>1</v>
      </c>
      <c r="L279" s="397">
        <v>1</v>
      </c>
      <c r="M279" s="398">
        <v>41.5</v>
      </c>
    </row>
    <row r="280" spans="1:13" ht="14.4" customHeight="1" x14ac:dyDescent="0.3">
      <c r="A280" s="393" t="s">
        <v>1099</v>
      </c>
      <c r="B280" s="394" t="s">
        <v>997</v>
      </c>
      <c r="C280" s="394" t="s">
        <v>1645</v>
      </c>
      <c r="D280" s="394" t="s">
        <v>1331</v>
      </c>
      <c r="E280" s="394" t="s">
        <v>1646</v>
      </c>
      <c r="F280" s="397"/>
      <c r="G280" s="397"/>
      <c r="H280" s="410">
        <v>0</v>
      </c>
      <c r="I280" s="397">
        <v>1</v>
      </c>
      <c r="J280" s="397">
        <v>163.72999999999999</v>
      </c>
      <c r="K280" s="410">
        <v>1</v>
      </c>
      <c r="L280" s="397">
        <v>1</v>
      </c>
      <c r="M280" s="398">
        <v>163.72999999999999</v>
      </c>
    </row>
    <row r="281" spans="1:13" ht="14.4" customHeight="1" x14ac:dyDescent="0.3">
      <c r="A281" s="393" t="s">
        <v>1099</v>
      </c>
      <c r="B281" s="394" t="s">
        <v>1002</v>
      </c>
      <c r="C281" s="394" t="s">
        <v>1558</v>
      </c>
      <c r="D281" s="394" t="s">
        <v>1559</v>
      </c>
      <c r="E281" s="394" t="s">
        <v>1560</v>
      </c>
      <c r="F281" s="397"/>
      <c r="G281" s="397"/>
      <c r="H281" s="410">
        <v>0</v>
      </c>
      <c r="I281" s="397">
        <v>3</v>
      </c>
      <c r="J281" s="397">
        <v>48.81</v>
      </c>
      <c r="K281" s="410">
        <v>1</v>
      </c>
      <c r="L281" s="397">
        <v>3</v>
      </c>
      <c r="M281" s="398">
        <v>48.81</v>
      </c>
    </row>
    <row r="282" spans="1:13" ht="14.4" customHeight="1" x14ac:dyDescent="0.3">
      <c r="A282" s="393" t="s">
        <v>1099</v>
      </c>
      <c r="B282" s="394" t="s">
        <v>1002</v>
      </c>
      <c r="C282" s="394" t="s">
        <v>1647</v>
      </c>
      <c r="D282" s="394" t="s">
        <v>1648</v>
      </c>
      <c r="E282" s="394" t="s">
        <v>1649</v>
      </c>
      <c r="F282" s="397"/>
      <c r="G282" s="397"/>
      <c r="H282" s="410">
        <v>0</v>
      </c>
      <c r="I282" s="397">
        <v>4</v>
      </c>
      <c r="J282" s="397">
        <v>100.12</v>
      </c>
      <c r="K282" s="410">
        <v>1</v>
      </c>
      <c r="L282" s="397">
        <v>4</v>
      </c>
      <c r="M282" s="398">
        <v>100.12</v>
      </c>
    </row>
    <row r="283" spans="1:13" ht="14.4" customHeight="1" x14ac:dyDescent="0.3">
      <c r="A283" s="393" t="s">
        <v>1099</v>
      </c>
      <c r="B283" s="394" t="s">
        <v>1002</v>
      </c>
      <c r="C283" s="394" t="s">
        <v>1003</v>
      </c>
      <c r="D283" s="394" t="s">
        <v>1004</v>
      </c>
      <c r="E283" s="394" t="s">
        <v>1005</v>
      </c>
      <c r="F283" s="397"/>
      <c r="G283" s="397"/>
      <c r="H283" s="410">
        <v>0</v>
      </c>
      <c r="I283" s="397">
        <v>1</v>
      </c>
      <c r="J283" s="397">
        <v>6.98</v>
      </c>
      <c r="K283" s="410">
        <v>1</v>
      </c>
      <c r="L283" s="397">
        <v>1</v>
      </c>
      <c r="M283" s="398">
        <v>6.98</v>
      </c>
    </row>
    <row r="284" spans="1:13" ht="14.4" customHeight="1" x14ac:dyDescent="0.3">
      <c r="A284" s="393" t="s">
        <v>1099</v>
      </c>
      <c r="B284" s="394" t="s">
        <v>1002</v>
      </c>
      <c r="C284" s="394" t="s">
        <v>1650</v>
      </c>
      <c r="D284" s="394" t="s">
        <v>1651</v>
      </c>
      <c r="E284" s="394" t="s">
        <v>1652</v>
      </c>
      <c r="F284" s="397"/>
      <c r="G284" s="397"/>
      <c r="H284" s="410">
        <v>0</v>
      </c>
      <c r="I284" s="397">
        <v>2</v>
      </c>
      <c r="J284" s="397">
        <v>35.380000000000003</v>
      </c>
      <c r="K284" s="410">
        <v>1</v>
      </c>
      <c r="L284" s="397">
        <v>2</v>
      </c>
      <c r="M284" s="398">
        <v>35.380000000000003</v>
      </c>
    </row>
    <row r="285" spans="1:13" ht="14.4" customHeight="1" x14ac:dyDescent="0.3">
      <c r="A285" s="393" t="s">
        <v>1099</v>
      </c>
      <c r="B285" s="394" t="s">
        <v>1439</v>
      </c>
      <c r="C285" s="394" t="s">
        <v>1440</v>
      </c>
      <c r="D285" s="394" t="s">
        <v>1441</v>
      </c>
      <c r="E285" s="394" t="s">
        <v>1442</v>
      </c>
      <c r="F285" s="397"/>
      <c r="G285" s="397"/>
      <c r="H285" s="410">
        <v>0</v>
      </c>
      <c r="I285" s="397">
        <v>7</v>
      </c>
      <c r="J285" s="397">
        <v>3026.24</v>
      </c>
      <c r="K285" s="410">
        <v>1</v>
      </c>
      <c r="L285" s="397">
        <v>7</v>
      </c>
      <c r="M285" s="398">
        <v>3026.24</v>
      </c>
    </row>
    <row r="286" spans="1:13" ht="14.4" customHeight="1" x14ac:dyDescent="0.3">
      <c r="A286" s="393" t="s">
        <v>1099</v>
      </c>
      <c r="B286" s="394" t="s">
        <v>1653</v>
      </c>
      <c r="C286" s="394" t="s">
        <v>1654</v>
      </c>
      <c r="D286" s="394" t="s">
        <v>1655</v>
      </c>
      <c r="E286" s="394" t="s">
        <v>1656</v>
      </c>
      <c r="F286" s="397"/>
      <c r="G286" s="397"/>
      <c r="H286" s="410">
        <v>0</v>
      </c>
      <c r="I286" s="397">
        <v>1</v>
      </c>
      <c r="J286" s="397">
        <v>1130.43</v>
      </c>
      <c r="K286" s="410">
        <v>1</v>
      </c>
      <c r="L286" s="397">
        <v>1</v>
      </c>
      <c r="M286" s="398">
        <v>1130.43</v>
      </c>
    </row>
    <row r="287" spans="1:13" ht="14.4" customHeight="1" x14ac:dyDescent="0.3">
      <c r="A287" s="393" t="s">
        <v>1099</v>
      </c>
      <c r="B287" s="394" t="s">
        <v>1443</v>
      </c>
      <c r="C287" s="394" t="s">
        <v>1657</v>
      </c>
      <c r="D287" s="394" t="s">
        <v>1658</v>
      </c>
      <c r="E287" s="394" t="s">
        <v>1659</v>
      </c>
      <c r="F287" s="397"/>
      <c r="G287" s="397"/>
      <c r="H287" s="410">
        <v>0</v>
      </c>
      <c r="I287" s="397">
        <v>4</v>
      </c>
      <c r="J287" s="397">
        <v>929.76</v>
      </c>
      <c r="K287" s="410">
        <v>1</v>
      </c>
      <c r="L287" s="397">
        <v>4</v>
      </c>
      <c r="M287" s="398">
        <v>929.76</v>
      </c>
    </row>
    <row r="288" spans="1:13" ht="14.4" customHeight="1" x14ac:dyDescent="0.3">
      <c r="A288" s="393" t="s">
        <v>1099</v>
      </c>
      <c r="B288" s="394" t="s">
        <v>1020</v>
      </c>
      <c r="C288" s="394" t="s">
        <v>1554</v>
      </c>
      <c r="D288" s="394" t="s">
        <v>1555</v>
      </c>
      <c r="E288" s="394" t="s">
        <v>1556</v>
      </c>
      <c r="F288" s="397"/>
      <c r="G288" s="397"/>
      <c r="H288" s="410"/>
      <c r="I288" s="397">
        <v>4</v>
      </c>
      <c r="J288" s="397">
        <v>0</v>
      </c>
      <c r="K288" s="410"/>
      <c r="L288" s="397">
        <v>4</v>
      </c>
      <c r="M288" s="398">
        <v>0</v>
      </c>
    </row>
    <row r="289" spans="1:13" ht="14.4" customHeight="1" x14ac:dyDescent="0.3">
      <c r="A289" s="393" t="s">
        <v>1099</v>
      </c>
      <c r="B289" s="394" t="s">
        <v>1020</v>
      </c>
      <c r="C289" s="394" t="s">
        <v>1660</v>
      </c>
      <c r="D289" s="394" t="s">
        <v>777</v>
      </c>
      <c r="E289" s="394" t="s">
        <v>1608</v>
      </c>
      <c r="F289" s="397"/>
      <c r="G289" s="397"/>
      <c r="H289" s="410"/>
      <c r="I289" s="397">
        <v>1</v>
      </c>
      <c r="J289" s="397">
        <v>0</v>
      </c>
      <c r="K289" s="410"/>
      <c r="L289" s="397">
        <v>1</v>
      </c>
      <c r="M289" s="398">
        <v>0</v>
      </c>
    </row>
    <row r="290" spans="1:13" ht="14.4" customHeight="1" x14ac:dyDescent="0.3">
      <c r="A290" s="393" t="s">
        <v>1099</v>
      </c>
      <c r="B290" s="394" t="s">
        <v>1027</v>
      </c>
      <c r="C290" s="394" t="s">
        <v>1028</v>
      </c>
      <c r="D290" s="394" t="s">
        <v>790</v>
      </c>
      <c r="E290" s="394" t="s">
        <v>791</v>
      </c>
      <c r="F290" s="397"/>
      <c r="G290" s="397"/>
      <c r="H290" s="410">
        <v>0</v>
      </c>
      <c r="I290" s="397">
        <v>1</v>
      </c>
      <c r="J290" s="397">
        <v>137.6</v>
      </c>
      <c r="K290" s="410">
        <v>1</v>
      </c>
      <c r="L290" s="397">
        <v>1</v>
      </c>
      <c r="M290" s="398">
        <v>137.6</v>
      </c>
    </row>
    <row r="291" spans="1:13" ht="14.4" customHeight="1" x14ac:dyDescent="0.3">
      <c r="A291" s="393" t="s">
        <v>1099</v>
      </c>
      <c r="B291" s="394" t="s">
        <v>1027</v>
      </c>
      <c r="C291" s="394" t="s">
        <v>1661</v>
      </c>
      <c r="D291" s="394" t="s">
        <v>1662</v>
      </c>
      <c r="E291" s="394" t="s">
        <v>1663</v>
      </c>
      <c r="F291" s="397">
        <v>1</v>
      </c>
      <c r="G291" s="397">
        <v>0</v>
      </c>
      <c r="H291" s="410"/>
      <c r="I291" s="397"/>
      <c r="J291" s="397"/>
      <c r="K291" s="410"/>
      <c r="L291" s="397">
        <v>1</v>
      </c>
      <c r="M291" s="398">
        <v>0</v>
      </c>
    </row>
    <row r="292" spans="1:13" ht="14.4" customHeight="1" x14ac:dyDescent="0.3">
      <c r="A292" s="393" t="s">
        <v>1099</v>
      </c>
      <c r="B292" s="394" t="s">
        <v>1010</v>
      </c>
      <c r="C292" s="394" t="s">
        <v>1011</v>
      </c>
      <c r="D292" s="394" t="s">
        <v>706</v>
      </c>
      <c r="E292" s="394" t="s">
        <v>1012</v>
      </c>
      <c r="F292" s="397"/>
      <c r="G292" s="397"/>
      <c r="H292" s="410">
        <v>0</v>
      </c>
      <c r="I292" s="397">
        <v>1</v>
      </c>
      <c r="J292" s="397">
        <v>94.8</v>
      </c>
      <c r="K292" s="410">
        <v>1</v>
      </c>
      <c r="L292" s="397">
        <v>1</v>
      </c>
      <c r="M292" s="398">
        <v>94.8</v>
      </c>
    </row>
    <row r="293" spans="1:13" ht="14.4" customHeight="1" x14ac:dyDescent="0.3">
      <c r="A293" s="393" t="s">
        <v>1099</v>
      </c>
      <c r="B293" s="394" t="s">
        <v>1514</v>
      </c>
      <c r="C293" s="394" t="s">
        <v>1664</v>
      </c>
      <c r="D293" s="394" t="s">
        <v>1665</v>
      </c>
      <c r="E293" s="394" t="s">
        <v>1666</v>
      </c>
      <c r="F293" s="397"/>
      <c r="G293" s="397"/>
      <c r="H293" s="410">
        <v>0</v>
      </c>
      <c r="I293" s="397">
        <v>1</v>
      </c>
      <c r="J293" s="397">
        <v>840.58</v>
      </c>
      <c r="K293" s="410">
        <v>1</v>
      </c>
      <c r="L293" s="397">
        <v>1</v>
      </c>
      <c r="M293" s="398">
        <v>840.58</v>
      </c>
    </row>
    <row r="294" spans="1:13" ht="14.4" customHeight="1" x14ac:dyDescent="0.3">
      <c r="A294" s="393" t="s">
        <v>1099</v>
      </c>
      <c r="B294" s="394" t="s">
        <v>1249</v>
      </c>
      <c r="C294" s="394" t="s">
        <v>1250</v>
      </c>
      <c r="D294" s="394" t="s">
        <v>1251</v>
      </c>
      <c r="E294" s="394" t="s">
        <v>1252</v>
      </c>
      <c r="F294" s="397"/>
      <c r="G294" s="397"/>
      <c r="H294" s="410"/>
      <c r="I294" s="397">
        <v>3</v>
      </c>
      <c r="J294" s="397">
        <v>0</v>
      </c>
      <c r="K294" s="410"/>
      <c r="L294" s="397">
        <v>3</v>
      </c>
      <c r="M294" s="398">
        <v>0</v>
      </c>
    </row>
    <row r="295" spans="1:13" ht="14.4" customHeight="1" x14ac:dyDescent="0.3">
      <c r="A295" s="393" t="s">
        <v>1099</v>
      </c>
      <c r="B295" s="394" t="s">
        <v>1249</v>
      </c>
      <c r="C295" s="394" t="s">
        <v>1253</v>
      </c>
      <c r="D295" s="394" t="s">
        <v>1251</v>
      </c>
      <c r="E295" s="394" t="s">
        <v>1254</v>
      </c>
      <c r="F295" s="397"/>
      <c r="G295" s="397"/>
      <c r="H295" s="410">
        <v>0</v>
      </c>
      <c r="I295" s="397">
        <v>1</v>
      </c>
      <c r="J295" s="397">
        <v>275.48</v>
      </c>
      <c r="K295" s="410">
        <v>1</v>
      </c>
      <c r="L295" s="397">
        <v>1</v>
      </c>
      <c r="M295" s="398">
        <v>275.48</v>
      </c>
    </row>
    <row r="296" spans="1:13" ht="14.4" customHeight="1" x14ac:dyDescent="0.3">
      <c r="A296" s="393" t="s">
        <v>1099</v>
      </c>
      <c r="B296" s="394" t="s">
        <v>1249</v>
      </c>
      <c r="C296" s="394" t="s">
        <v>1667</v>
      </c>
      <c r="D296" s="394" t="s">
        <v>1251</v>
      </c>
      <c r="E296" s="394" t="s">
        <v>646</v>
      </c>
      <c r="F296" s="397"/>
      <c r="G296" s="397"/>
      <c r="H296" s="410"/>
      <c r="I296" s="397">
        <v>5</v>
      </c>
      <c r="J296" s="397">
        <v>0</v>
      </c>
      <c r="K296" s="410"/>
      <c r="L296" s="397">
        <v>5</v>
      </c>
      <c r="M296" s="398">
        <v>0</v>
      </c>
    </row>
    <row r="297" spans="1:13" ht="14.4" customHeight="1" x14ac:dyDescent="0.3">
      <c r="A297" s="393" t="s">
        <v>1099</v>
      </c>
      <c r="B297" s="394" t="s">
        <v>1249</v>
      </c>
      <c r="C297" s="394" t="s">
        <v>1668</v>
      </c>
      <c r="D297" s="394" t="s">
        <v>1251</v>
      </c>
      <c r="E297" s="394" t="s">
        <v>1659</v>
      </c>
      <c r="F297" s="397"/>
      <c r="G297" s="397"/>
      <c r="H297" s="410">
        <v>0</v>
      </c>
      <c r="I297" s="397">
        <v>4</v>
      </c>
      <c r="J297" s="397">
        <v>550.96</v>
      </c>
      <c r="K297" s="410">
        <v>1</v>
      </c>
      <c r="L297" s="397">
        <v>4</v>
      </c>
      <c r="M297" s="398">
        <v>550.96</v>
      </c>
    </row>
    <row r="298" spans="1:13" ht="14.4" customHeight="1" x14ac:dyDescent="0.3">
      <c r="A298" s="393" t="s">
        <v>1099</v>
      </c>
      <c r="B298" s="394" t="s">
        <v>1249</v>
      </c>
      <c r="C298" s="394" t="s">
        <v>1669</v>
      </c>
      <c r="D298" s="394" t="s">
        <v>1251</v>
      </c>
      <c r="E298" s="394" t="s">
        <v>1618</v>
      </c>
      <c r="F298" s="397"/>
      <c r="G298" s="397"/>
      <c r="H298" s="410">
        <v>0</v>
      </c>
      <c r="I298" s="397">
        <v>2</v>
      </c>
      <c r="J298" s="397">
        <v>826.44</v>
      </c>
      <c r="K298" s="410">
        <v>1</v>
      </c>
      <c r="L298" s="397">
        <v>2</v>
      </c>
      <c r="M298" s="398">
        <v>826.44</v>
      </c>
    </row>
    <row r="299" spans="1:13" ht="14.4" customHeight="1" x14ac:dyDescent="0.3">
      <c r="A299" s="393" t="s">
        <v>1099</v>
      </c>
      <c r="B299" s="394" t="s">
        <v>1017</v>
      </c>
      <c r="C299" s="394" t="s">
        <v>1018</v>
      </c>
      <c r="D299" s="394" t="s">
        <v>733</v>
      </c>
      <c r="E299" s="394" t="s">
        <v>550</v>
      </c>
      <c r="F299" s="397"/>
      <c r="G299" s="397"/>
      <c r="H299" s="410">
        <v>0</v>
      </c>
      <c r="I299" s="397">
        <v>2</v>
      </c>
      <c r="J299" s="397">
        <v>826.44</v>
      </c>
      <c r="K299" s="410">
        <v>1</v>
      </c>
      <c r="L299" s="397">
        <v>2</v>
      </c>
      <c r="M299" s="398">
        <v>826.44</v>
      </c>
    </row>
    <row r="300" spans="1:13" ht="14.4" customHeight="1" x14ac:dyDescent="0.3">
      <c r="A300" s="393" t="s">
        <v>1099</v>
      </c>
      <c r="B300" s="394" t="s">
        <v>1017</v>
      </c>
      <c r="C300" s="394" t="s">
        <v>1670</v>
      </c>
      <c r="D300" s="394" t="s">
        <v>733</v>
      </c>
      <c r="E300" s="394" t="s">
        <v>550</v>
      </c>
      <c r="F300" s="397"/>
      <c r="G300" s="397"/>
      <c r="H300" s="410"/>
      <c r="I300" s="397">
        <v>1</v>
      </c>
      <c r="J300" s="397">
        <v>0</v>
      </c>
      <c r="K300" s="410"/>
      <c r="L300" s="397">
        <v>1</v>
      </c>
      <c r="M300" s="398">
        <v>0</v>
      </c>
    </row>
    <row r="301" spans="1:13" ht="14.4" customHeight="1" x14ac:dyDescent="0.3">
      <c r="A301" s="393" t="s">
        <v>1100</v>
      </c>
      <c r="B301" s="394" t="s">
        <v>1346</v>
      </c>
      <c r="C301" s="394" t="s">
        <v>1671</v>
      </c>
      <c r="D301" s="394" t="s">
        <v>1672</v>
      </c>
      <c r="E301" s="394" t="s">
        <v>1673</v>
      </c>
      <c r="F301" s="397">
        <v>1</v>
      </c>
      <c r="G301" s="397">
        <v>0</v>
      </c>
      <c r="H301" s="410"/>
      <c r="I301" s="397"/>
      <c r="J301" s="397"/>
      <c r="K301" s="410"/>
      <c r="L301" s="397">
        <v>1</v>
      </c>
      <c r="M301" s="398">
        <v>0</v>
      </c>
    </row>
    <row r="302" spans="1:13" ht="14.4" customHeight="1" x14ac:dyDescent="0.3">
      <c r="A302" s="393" t="s">
        <v>1100</v>
      </c>
      <c r="B302" s="394" t="s">
        <v>1346</v>
      </c>
      <c r="C302" s="394" t="s">
        <v>1546</v>
      </c>
      <c r="D302" s="394" t="s">
        <v>1351</v>
      </c>
      <c r="E302" s="394" t="s">
        <v>1547</v>
      </c>
      <c r="F302" s="397"/>
      <c r="G302" s="397"/>
      <c r="H302" s="410">
        <v>0</v>
      </c>
      <c r="I302" s="397">
        <v>4</v>
      </c>
      <c r="J302" s="397">
        <v>1017.72</v>
      </c>
      <c r="K302" s="410">
        <v>1</v>
      </c>
      <c r="L302" s="397">
        <v>4</v>
      </c>
      <c r="M302" s="398">
        <v>1017.72</v>
      </c>
    </row>
    <row r="303" spans="1:13" ht="14.4" customHeight="1" x14ac:dyDescent="0.3">
      <c r="A303" s="393" t="s">
        <v>1100</v>
      </c>
      <c r="B303" s="394" t="s">
        <v>1346</v>
      </c>
      <c r="C303" s="394" t="s">
        <v>1350</v>
      </c>
      <c r="D303" s="394" t="s">
        <v>1351</v>
      </c>
      <c r="E303" s="394" t="s">
        <v>1352</v>
      </c>
      <c r="F303" s="397"/>
      <c r="G303" s="397"/>
      <c r="H303" s="410">
        <v>0</v>
      </c>
      <c r="I303" s="397">
        <v>1</v>
      </c>
      <c r="J303" s="397">
        <v>763.3</v>
      </c>
      <c r="K303" s="410">
        <v>1</v>
      </c>
      <c r="L303" s="397">
        <v>1</v>
      </c>
      <c r="M303" s="398">
        <v>763.3</v>
      </c>
    </row>
    <row r="304" spans="1:13" ht="14.4" customHeight="1" x14ac:dyDescent="0.3">
      <c r="A304" s="393" t="s">
        <v>1100</v>
      </c>
      <c r="B304" s="394" t="s">
        <v>1346</v>
      </c>
      <c r="C304" s="394" t="s">
        <v>1674</v>
      </c>
      <c r="D304" s="394" t="s">
        <v>1351</v>
      </c>
      <c r="E304" s="394" t="s">
        <v>1675</v>
      </c>
      <c r="F304" s="397"/>
      <c r="G304" s="397"/>
      <c r="H304" s="410">
        <v>0</v>
      </c>
      <c r="I304" s="397">
        <v>2</v>
      </c>
      <c r="J304" s="397">
        <v>1696.22</v>
      </c>
      <c r="K304" s="410">
        <v>1</v>
      </c>
      <c r="L304" s="397">
        <v>2</v>
      </c>
      <c r="M304" s="398">
        <v>1696.22</v>
      </c>
    </row>
    <row r="305" spans="1:13" ht="14.4" customHeight="1" x14ac:dyDescent="0.3">
      <c r="A305" s="393" t="s">
        <v>1100</v>
      </c>
      <c r="B305" s="394" t="s">
        <v>1353</v>
      </c>
      <c r="C305" s="394" t="s">
        <v>1676</v>
      </c>
      <c r="D305" s="394" t="s">
        <v>1492</v>
      </c>
      <c r="E305" s="394" t="s">
        <v>1677</v>
      </c>
      <c r="F305" s="397">
        <v>6</v>
      </c>
      <c r="G305" s="397">
        <v>498.54</v>
      </c>
      <c r="H305" s="410">
        <v>1</v>
      </c>
      <c r="I305" s="397"/>
      <c r="J305" s="397"/>
      <c r="K305" s="410">
        <v>0</v>
      </c>
      <c r="L305" s="397">
        <v>6</v>
      </c>
      <c r="M305" s="398">
        <v>498.54</v>
      </c>
    </row>
    <row r="306" spans="1:13" ht="14.4" customHeight="1" x14ac:dyDescent="0.3">
      <c r="A306" s="393" t="s">
        <v>1100</v>
      </c>
      <c r="B306" s="394" t="s">
        <v>1353</v>
      </c>
      <c r="C306" s="394" t="s">
        <v>1491</v>
      </c>
      <c r="D306" s="394" t="s">
        <v>1492</v>
      </c>
      <c r="E306" s="394" t="s">
        <v>1493</v>
      </c>
      <c r="F306" s="397">
        <v>3</v>
      </c>
      <c r="G306" s="397">
        <v>0</v>
      </c>
      <c r="H306" s="410"/>
      <c r="I306" s="397"/>
      <c r="J306" s="397"/>
      <c r="K306" s="410"/>
      <c r="L306" s="397">
        <v>3</v>
      </c>
      <c r="M306" s="398">
        <v>0</v>
      </c>
    </row>
    <row r="307" spans="1:13" ht="14.4" customHeight="1" x14ac:dyDescent="0.3">
      <c r="A307" s="393" t="s">
        <v>1100</v>
      </c>
      <c r="B307" s="394" t="s">
        <v>1353</v>
      </c>
      <c r="C307" s="394" t="s">
        <v>1678</v>
      </c>
      <c r="D307" s="394" t="s">
        <v>1355</v>
      </c>
      <c r="E307" s="394" t="s">
        <v>1679</v>
      </c>
      <c r="F307" s="397">
        <v>1</v>
      </c>
      <c r="G307" s="397">
        <v>0</v>
      </c>
      <c r="H307" s="410"/>
      <c r="I307" s="397"/>
      <c r="J307" s="397"/>
      <c r="K307" s="410"/>
      <c r="L307" s="397">
        <v>1</v>
      </c>
      <c r="M307" s="398">
        <v>0</v>
      </c>
    </row>
    <row r="308" spans="1:13" ht="14.4" customHeight="1" x14ac:dyDescent="0.3">
      <c r="A308" s="393" t="s">
        <v>1100</v>
      </c>
      <c r="B308" s="394" t="s">
        <v>983</v>
      </c>
      <c r="C308" s="394" t="s">
        <v>984</v>
      </c>
      <c r="D308" s="394" t="s">
        <v>985</v>
      </c>
      <c r="E308" s="394" t="s">
        <v>986</v>
      </c>
      <c r="F308" s="397"/>
      <c r="G308" s="397"/>
      <c r="H308" s="410">
        <v>0</v>
      </c>
      <c r="I308" s="397">
        <v>6</v>
      </c>
      <c r="J308" s="397">
        <v>1999.8600000000001</v>
      </c>
      <c r="K308" s="410">
        <v>1</v>
      </c>
      <c r="L308" s="397">
        <v>6</v>
      </c>
      <c r="M308" s="398">
        <v>1999.8600000000001</v>
      </c>
    </row>
    <row r="309" spans="1:13" ht="14.4" customHeight="1" x14ac:dyDescent="0.3">
      <c r="A309" s="393" t="s">
        <v>1100</v>
      </c>
      <c r="B309" s="394" t="s">
        <v>983</v>
      </c>
      <c r="C309" s="394" t="s">
        <v>1360</v>
      </c>
      <c r="D309" s="394" t="s">
        <v>1361</v>
      </c>
      <c r="E309" s="394" t="s">
        <v>1362</v>
      </c>
      <c r="F309" s="397"/>
      <c r="G309" s="397"/>
      <c r="H309" s="410">
        <v>0</v>
      </c>
      <c r="I309" s="397">
        <v>21</v>
      </c>
      <c r="J309" s="397">
        <v>6999.51</v>
      </c>
      <c r="K309" s="410">
        <v>1</v>
      </c>
      <c r="L309" s="397">
        <v>21</v>
      </c>
      <c r="M309" s="398">
        <v>6999.51</v>
      </c>
    </row>
    <row r="310" spans="1:13" ht="14.4" customHeight="1" x14ac:dyDescent="0.3">
      <c r="A310" s="393" t="s">
        <v>1100</v>
      </c>
      <c r="B310" s="394" t="s">
        <v>990</v>
      </c>
      <c r="C310" s="394" t="s">
        <v>1680</v>
      </c>
      <c r="D310" s="394" t="s">
        <v>1681</v>
      </c>
      <c r="E310" s="394" t="s">
        <v>1550</v>
      </c>
      <c r="F310" s="397">
        <v>2</v>
      </c>
      <c r="G310" s="397">
        <v>0</v>
      </c>
      <c r="H310" s="410"/>
      <c r="I310" s="397"/>
      <c r="J310" s="397"/>
      <c r="K310" s="410"/>
      <c r="L310" s="397">
        <v>2</v>
      </c>
      <c r="M310" s="398">
        <v>0</v>
      </c>
    </row>
    <row r="311" spans="1:13" ht="14.4" customHeight="1" x14ac:dyDescent="0.3">
      <c r="A311" s="393" t="s">
        <v>1100</v>
      </c>
      <c r="B311" s="394" t="s">
        <v>990</v>
      </c>
      <c r="C311" s="394" t="s">
        <v>1363</v>
      </c>
      <c r="D311" s="394" t="s">
        <v>740</v>
      </c>
      <c r="E311" s="394" t="s">
        <v>1248</v>
      </c>
      <c r="F311" s="397">
        <v>2</v>
      </c>
      <c r="G311" s="397">
        <v>0</v>
      </c>
      <c r="H311" s="410"/>
      <c r="I311" s="397"/>
      <c r="J311" s="397"/>
      <c r="K311" s="410"/>
      <c r="L311" s="397">
        <v>2</v>
      </c>
      <c r="M311" s="398">
        <v>0</v>
      </c>
    </row>
    <row r="312" spans="1:13" ht="14.4" customHeight="1" x14ac:dyDescent="0.3">
      <c r="A312" s="393" t="s">
        <v>1100</v>
      </c>
      <c r="B312" s="394" t="s">
        <v>990</v>
      </c>
      <c r="C312" s="394" t="s">
        <v>1682</v>
      </c>
      <c r="D312" s="394" t="s">
        <v>740</v>
      </c>
      <c r="E312" s="394" t="s">
        <v>1248</v>
      </c>
      <c r="F312" s="397">
        <v>1</v>
      </c>
      <c r="G312" s="397">
        <v>184.22</v>
      </c>
      <c r="H312" s="410">
        <v>1</v>
      </c>
      <c r="I312" s="397"/>
      <c r="J312" s="397"/>
      <c r="K312" s="410">
        <v>0</v>
      </c>
      <c r="L312" s="397">
        <v>1</v>
      </c>
      <c r="M312" s="398">
        <v>184.22</v>
      </c>
    </row>
    <row r="313" spans="1:13" ht="14.4" customHeight="1" x14ac:dyDescent="0.3">
      <c r="A313" s="393" t="s">
        <v>1100</v>
      </c>
      <c r="B313" s="394" t="s">
        <v>990</v>
      </c>
      <c r="C313" s="394" t="s">
        <v>1683</v>
      </c>
      <c r="D313" s="394" t="s">
        <v>1365</v>
      </c>
      <c r="E313" s="394" t="s">
        <v>1248</v>
      </c>
      <c r="F313" s="397">
        <v>52</v>
      </c>
      <c r="G313" s="397">
        <v>9579.4399999999987</v>
      </c>
      <c r="H313" s="410">
        <v>1</v>
      </c>
      <c r="I313" s="397"/>
      <c r="J313" s="397"/>
      <c r="K313" s="410">
        <v>0</v>
      </c>
      <c r="L313" s="397">
        <v>52</v>
      </c>
      <c r="M313" s="398">
        <v>9579.4399999999987</v>
      </c>
    </row>
    <row r="314" spans="1:13" ht="14.4" customHeight="1" x14ac:dyDescent="0.3">
      <c r="A314" s="393" t="s">
        <v>1100</v>
      </c>
      <c r="B314" s="394" t="s">
        <v>990</v>
      </c>
      <c r="C314" s="394" t="s">
        <v>1684</v>
      </c>
      <c r="D314" s="394" t="s">
        <v>1531</v>
      </c>
      <c r="E314" s="394" t="s">
        <v>1685</v>
      </c>
      <c r="F314" s="397">
        <v>1</v>
      </c>
      <c r="G314" s="397">
        <v>0</v>
      </c>
      <c r="H314" s="410"/>
      <c r="I314" s="397"/>
      <c r="J314" s="397"/>
      <c r="K314" s="410"/>
      <c r="L314" s="397">
        <v>1</v>
      </c>
      <c r="M314" s="398">
        <v>0</v>
      </c>
    </row>
    <row r="315" spans="1:13" ht="14.4" customHeight="1" x14ac:dyDescent="0.3">
      <c r="A315" s="393" t="s">
        <v>1100</v>
      </c>
      <c r="B315" s="394" t="s">
        <v>990</v>
      </c>
      <c r="C315" s="394" t="s">
        <v>1548</v>
      </c>
      <c r="D315" s="394" t="s">
        <v>1549</v>
      </c>
      <c r="E315" s="394" t="s">
        <v>1550</v>
      </c>
      <c r="F315" s="397"/>
      <c r="G315" s="397"/>
      <c r="H315" s="410">
        <v>0</v>
      </c>
      <c r="I315" s="397">
        <v>18</v>
      </c>
      <c r="J315" s="397">
        <v>2486.8799999999997</v>
      </c>
      <c r="K315" s="410">
        <v>1</v>
      </c>
      <c r="L315" s="397">
        <v>18</v>
      </c>
      <c r="M315" s="398">
        <v>2486.8799999999997</v>
      </c>
    </row>
    <row r="316" spans="1:13" ht="14.4" customHeight="1" x14ac:dyDescent="0.3">
      <c r="A316" s="393" t="s">
        <v>1100</v>
      </c>
      <c r="B316" s="394" t="s">
        <v>990</v>
      </c>
      <c r="C316" s="394" t="s">
        <v>1686</v>
      </c>
      <c r="D316" s="394" t="s">
        <v>1549</v>
      </c>
      <c r="E316" s="394" t="s">
        <v>1636</v>
      </c>
      <c r="F316" s="397">
        <v>5</v>
      </c>
      <c r="G316" s="397">
        <v>0</v>
      </c>
      <c r="H316" s="410"/>
      <c r="I316" s="397"/>
      <c r="J316" s="397"/>
      <c r="K316" s="410"/>
      <c r="L316" s="397">
        <v>5</v>
      </c>
      <c r="M316" s="398">
        <v>0</v>
      </c>
    </row>
    <row r="317" spans="1:13" ht="14.4" customHeight="1" x14ac:dyDescent="0.3">
      <c r="A317" s="393" t="s">
        <v>1100</v>
      </c>
      <c r="B317" s="394" t="s">
        <v>990</v>
      </c>
      <c r="C317" s="394" t="s">
        <v>1364</v>
      </c>
      <c r="D317" s="394" t="s">
        <v>1365</v>
      </c>
      <c r="E317" s="394" t="s">
        <v>1248</v>
      </c>
      <c r="F317" s="397"/>
      <c r="G317" s="397"/>
      <c r="H317" s="410">
        <v>0</v>
      </c>
      <c r="I317" s="397">
        <v>10</v>
      </c>
      <c r="J317" s="397">
        <v>1842.2</v>
      </c>
      <c r="K317" s="410">
        <v>1</v>
      </c>
      <c r="L317" s="397">
        <v>10</v>
      </c>
      <c r="M317" s="398">
        <v>1842.2</v>
      </c>
    </row>
    <row r="318" spans="1:13" ht="14.4" customHeight="1" x14ac:dyDescent="0.3">
      <c r="A318" s="393" t="s">
        <v>1100</v>
      </c>
      <c r="B318" s="394" t="s">
        <v>990</v>
      </c>
      <c r="C318" s="394" t="s">
        <v>1473</v>
      </c>
      <c r="D318" s="394" t="s">
        <v>1365</v>
      </c>
      <c r="E318" s="394" t="s">
        <v>1320</v>
      </c>
      <c r="F318" s="397">
        <v>6</v>
      </c>
      <c r="G318" s="397">
        <v>0</v>
      </c>
      <c r="H318" s="410"/>
      <c r="I318" s="397"/>
      <c r="J318" s="397"/>
      <c r="K318" s="410"/>
      <c r="L318" s="397">
        <v>6</v>
      </c>
      <c r="M318" s="398">
        <v>0</v>
      </c>
    </row>
    <row r="319" spans="1:13" ht="14.4" customHeight="1" x14ac:dyDescent="0.3">
      <c r="A319" s="393" t="s">
        <v>1100</v>
      </c>
      <c r="B319" s="394" t="s">
        <v>990</v>
      </c>
      <c r="C319" s="394" t="s">
        <v>1687</v>
      </c>
      <c r="D319" s="394" t="s">
        <v>1365</v>
      </c>
      <c r="E319" s="394" t="s">
        <v>1248</v>
      </c>
      <c r="F319" s="397">
        <v>1</v>
      </c>
      <c r="G319" s="397">
        <v>184.22</v>
      </c>
      <c r="H319" s="410">
        <v>1</v>
      </c>
      <c r="I319" s="397"/>
      <c r="J319" s="397"/>
      <c r="K319" s="410">
        <v>0</v>
      </c>
      <c r="L319" s="397">
        <v>1</v>
      </c>
      <c r="M319" s="398">
        <v>184.22</v>
      </c>
    </row>
    <row r="320" spans="1:13" ht="14.4" customHeight="1" x14ac:dyDescent="0.3">
      <c r="A320" s="393" t="s">
        <v>1100</v>
      </c>
      <c r="B320" s="394" t="s">
        <v>992</v>
      </c>
      <c r="C320" s="394" t="s">
        <v>1318</v>
      </c>
      <c r="D320" s="394" t="s">
        <v>1319</v>
      </c>
      <c r="E320" s="394" t="s">
        <v>1320</v>
      </c>
      <c r="F320" s="397"/>
      <c r="G320" s="397"/>
      <c r="H320" s="410">
        <v>0</v>
      </c>
      <c r="I320" s="397">
        <v>2</v>
      </c>
      <c r="J320" s="397">
        <v>799.84</v>
      </c>
      <c r="K320" s="410">
        <v>1</v>
      </c>
      <c r="L320" s="397">
        <v>2</v>
      </c>
      <c r="M320" s="398">
        <v>799.84</v>
      </c>
    </row>
    <row r="321" spans="1:13" ht="14.4" customHeight="1" x14ac:dyDescent="0.3">
      <c r="A321" s="393" t="s">
        <v>1100</v>
      </c>
      <c r="B321" s="394" t="s">
        <v>995</v>
      </c>
      <c r="C321" s="394" t="s">
        <v>1688</v>
      </c>
      <c r="D321" s="394" t="s">
        <v>758</v>
      </c>
      <c r="E321" s="394" t="s">
        <v>1689</v>
      </c>
      <c r="F321" s="397">
        <v>2</v>
      </c>
      <c r="G321" s="397">
        <v>0</v>
      </c>
      <c r="H321" s="410"/>
      <c r="I321" s="397"/>
      <c r="J321" s="397"/>
      <c r="K321" s="410"/>
      <c r="L321" s="397">
        <v>2</v>
      </c>
      <c r="M321" s="398">
        <v>0</v>
      </c>
    </row>
    <row r="322" spans="1:13" ht="14.4" customHeight="1" x14ac:dyDescent="0.3">
      <c r="A322" s="393" t="s">
        <v>1100</v>
      </c>
      <c r="B322" s="394" t="s">
        <v>995</v>
      </c>
      <c r="C322" s="394" t="s">
        <v>1690</v>
      </c>
      <c r="D322" s="394" t="s">
        <v>1691</v>
      </c>
      <c r="E322" s="394" t="s">
        <v>1692</v>
      </c>
      <c r="F322" s="397">
        <v>2</v>
      </c>
      <c r="G322" s="397">
        <v>0</v>
      </c>
      <c r="H322" s="410"/>
      <c r="I322" s="397"/>
      <c r="J322" s="397"/>
      <c r="K322" s="410"/>
      <c r="L322" s="397">
        <v>2</v>
      </c>
      <c r="M322" s="398">
        <v>0</v>
      </c>
    </row>
    <row r="323" spans="1:13" ht="14.4" customHeight="1" x14ac:dyDescent="0.3">
      <c r="A323" s="393" t="s">
        <v>1100</v>
      </c>
      <c r="B323" s="394" t="s">
        <v>1241</v>
      </c>
      <c r="C323" s="394" t="s">
        <v>1242</v>
      </c>
      <c r="D323" s="394" t="s">
        <v>1243</v>
      </c>
      <c r="E323" s="394" t="s">
        <v>1244</v>
      </c>
      <c r="F323" s="397"/>
      <c r="G323" s="397"/>
      <c r="H323" s="410">
        <v>0</v>
      </c>
      <c r="I323" s="397">
        <v>4</v>
      </c>
      <c r="J323" s="397">
        <v>279.44</v>
      </c>
      <c r="K323" s="410">
        <v>1</v>
      </c>
      <c r="L323" s="397">
        <v>4</v>
      </c>
      <c r="M323" s="398">
        <v>279.44</v>
      </c>
    </row>
    <row r="324" spans="1:13" ht="14.4" customHeight="1" x14ac:dyDescent="0.3">
      <c r="A324" s="393" t="s">
        <v>1100</v>
      </c>
      <c r="B324" s="394" t="s">
        <v>1245</v>
      </c>
      <c r="C324" s="394" t="s">
        <v>1693</v>
      </c>
      <c r="D324" s="394" t="s">
        <v>1498</v>
      </c>
      <c r="E324" s="394" t="s">
        <v>1694</v>
      </c>
      <c r="F324" s="397">
        <v>1</v>
      </c>
      <c r="G324" s="397">
        <v>0</v>
      </c>
      <c r="H324" s="410"/>
      <c r="I324" s="397"/>
      <c r="J324" s="397"/>
      <c r="K324" s="410"/>
      <c r="L324" s="397">
        <v>1</v>
      </c>
      <c r="M324" s="398">
        <v>0</v>
      </c>
    </row>
    <row r="325" spans="1:13" ht="14.4" customHeight="1" x14ac:dyDescent="0.3">
      <c r="A325" s="393" t="s">
        <v>1100</v>
      </c>
      <c r="B325" s="394" t="s">
        <v>1245</v>
      </c>
      <c r="C325" s="394" t="s">
        <v>1497</v>
      </c>
      <c r="D325" s="394" t="s">
        <v>1498</v>
      </c>
      <c r="E325" s="394" t="s">
        <v>1248</v>
      </c>
      <c r="F325" s="397">
        <v>23</v>
      </c>
      <c r="G325" s="397">
        <v>1606.78</v>
      </c>
      <c r="H325" s="410">
        <v>1</v>
      </c>
      <c r="I325" s="397"/>
      <c r="J325" s="397"/>
      <c r="K325" s="410">
        <v>0</v>
      </c>
      <c r="L325" s="397">
        <v>23</v>
      </c>
      <c r="M325" s="398">
        <v>1606.78</v>
      </c>
    </row>
    <row r="326" spans="1:13" ht="14.4" customHeight="1" x14ac:dyDescent="0.3">
      <c r="A326" s="393" t="s">
        <v>1100</v>
      </c>
      <c r="B326" s="394" t="s">
        <v>1245</v>
      </c>
      <c r="C326" s="394" t="s">
        <v>1246</v>
      </c>
      <c r="D326" s="394" t="s">
        <v>1247</v>
      </c>
      <c r="E326" s="394" t="s">
        <v>1248</v>
      </c>
      <c r="F326" s="397"/>
      <c r="G326" s="397"/>
      <c r="H326" s="410">
        <v>0</v>
      </c>
      <c r="I326" s="397">
        <v>4</v>
      </c>
      <c r="J326" s="397">
        <v>279.44</v>
      </c>
      <c r="K326" s="410">
        <v>1</v>
      </c>
      <c r="L326" s="397">
        <v>4</v>
      </c>
      <c r="M326" s="398">
        <v>279.44</v>
      </c>
    </row>
    <row r="327" spans="1:13" ht="14.4" customHeight="1" x14ac:dyDescent="0.3">
      <c r="A327" s="393" t="s">
        <v>1100</v>
      </c>
      <c r="B327" s="394" t="s">
        <v>1245</v>
      </c>
      <c r="C327" s="394" t="s">
        <v>1695</v>
      </c>
      <c r="D327" s="394" t="s">
        <v>1696</v>
      </c>
      <c r="E327" s="394" t="s">
        <v>1248</v>
      </c>
      <c r="F327" s="397">
        <v>2</v>
      </c>
      <c r="G327" s="397">
        <v>139.72</v>
      </c>
      <c r="H327" s="410">
        <v>1</v>
      </c>
      <c r="I327" s="397"/>
      <c r="J327" s="397"/>
      <c r="K327" s="410">
        <v>0</v>
      </c>
      <c r="L327" s="397">
        <v>2</v>
      </c>
      <c r="M327" s="398">
        <v>139.72</v>
      </c>
    </row>
    <row r="328" spans="1:13" ht="14.4" customHeight="1" x14ac:dyDescent="0.3">
      <c r="A328" s="393" t="s">
        <v>1101</v>
      </c>
      <c r="B328" s="394" t="s">
        <v>1346</v>
      </c>
      <c r="C328" s="394" t="s">
        <v>1546</v>
      </c>
      <c r="D328" s="394" t="s">
        <v>1351</v>
      </c>
      <c r="E328" s="394" t="s">
        <v>1547</v>
      </c>
      <c r="F328" s="397"/>
      <c r="G328" s="397"/>
      <c r="H328" s="410">
        <v>0</v>
      </c>
      <c r="I328" s="397">
        <v>6</v>
      </c>
      <c r="J328" s="397">
        <v>1526.5800000000002</v>
      </c>
      <c r="K328" s="410">
        <v>1</v>
      </c>
      <c r="L328" s="397">
        <v>6</v>
      </c>
      <c r="M328" s="398">
        <v>1526.5800000000002</v>
      </c>
    </row>
    <row r="329" spans="1:13" ht="14.4" customHeight="1" x14ac:dyDescent="0.3">
      <c r="A329" s="393" t="s">
        <v>1101</v>
      </c>
      <c r="B329" s="394" t="s">
        <v>1346</v>
      </c>
      <c r="C329" s="394" t="s">
        <v>1350</v>
      </c>
      <c r="D329" s="394" t="s">
        <v>1351</v>
      </c>
      <c r="E329" s="394" t="s">
        <v>1352</v>
      </c>
      <c r="F329" s="397"/>
      <c r="G329" s="397"/>
      <c r="H329" s="410">
        <v>0</v>
      </c>
      <c r="I329" s="397">
        <v>2</v>
      </c>
      <c r="J329" s="397">
        <v>1526.6</v>
      </c>
      <c r="K329" s="410">
        <v>1</v>
      </c>
      <c r="L329" s="397">
        <v>2</v>
      </c>
      <c r="M329" s="398">
        <v>1526.6</v>
      </c>
    </row>
    <row r="330" spans="1:13" ht="14.4" customHeight="1" x14ac:dyDescent="0.3">
      <c r="A330" s="393" t="s">
        <v>1101</v>
      </c>
      <c r="B330" s="394" t="s">
        <v>1353</v>
      </c>
      <c r="C330" s="394" t="s">
        <v>1491</v>
      </c>
      <c r="D330" s="394" t="s">
        <v>1492</v>
      </c>
      <c r="E330" s="394" t="s">
        <v>1493</v>
      </c>
      <c r="F330" s="397">
        <v>3</v>
      </c>
      <c r="G330" s="397">
        <v>0</v>
      </c>
      <c r="H330" s="410"/>
      <c r="I330" s="397"/>
      <c r="J330" s="397"/>
      <c r="K330" s="410"/>
      <c r="L330" s="397">
        <v>3</v>
      </c>
      <c r="M330" s="398">
        <v>0</v>
      </c>
    </row>
    <row r="331" spans="1:13" ht="14.4" customHeight="1" x14ac:dyDescent="0.3">
      <c r="A331" s="393" t="s">
        <v>1101</v>
      </c>
      <c r="B331" s="394" t="s">
        <v>1353</v>
      </c>
      <c r="C331" s="394" t="s">
        <v>1354</v>
      </c>
      <c r="D331" s="394" t="s">
        <v>1355</v>
      </c>
      <c r="E331" s="394" t="s">
        <v>1356</v>
      </c>
      <c r="F331" s="397"/>
      <c r="G331" s="397"/>
      <c r="H331" s="410">
        <v>0</v>
      </c>
      <c r="I331" s="397">
        <v>8</v>
      </c>
      <c r="J331" s="397">
        <v>332.4</v>
      </c>
      <c r="K331" s="410">
        <v>1</v>
      </c>
      <c r="L331" s="397">
        <v>8</v>
      </c>
      <c r="M331" s="398">
        <v>332.4</v>
      </c>
    </row>
    <row r="332" spans="1:13" ht="14.4" customHeight="1" x14ac:dyDescent="0.3">
      <c r="A332" s="393" t="s">
        <v>1101</v>
      </c>
      <c r="B332" s="394" t="s">
        <v>983</v>
      </c>
      <c r="C332" s="394" t="s">
        <v>984</v>
      </c>
      <c r="D332" s="394" t="s">
        <v>985</v>
      </c>
      <c r="E332" s="394" t="s">
        <v>986</v>
      </c>
      <c r="F332" s="397"/>
      <c r="G332" s="397"/>
      <c r="H332" s="410">
        <v>0</v>
      </c>
      <c r="I332" s="397">
        <v>6</v>
      </c>
      <c r="J332" s="397">
        <v>1999.8600000000001</v>
      </c>
      <c r="K332" s="410">
        <v>1</v>
      </c>
      <c r="L332" s="397">
        <v>6</v>
      </c>
      <c r="M332" s="398">
        <v>1999.8600000000001</v>
      </c>
    </row>
    <row r="333" spans="1:13" ht="14.4" customHeight="1" x14ac:dyDescent="0.3">
      <c r="A333" s="393" t="s">
        <v>1101</v>
      </c>
      <c r="B333" s="394" t="s">
        <v>983</v>
      </c>
      <c r="C333" s="394" t="s">
        <v>1360</v>
      </c>
      <c r="D333" s="394" t="s">
        <v>1361</v>
      </c>
      <c r="E333" s="394" t="s">
        <v>1362</v>
      </c>
      <c r="F333" s="397"/>
      <c r="G333" s="397"/>
      <c r="H333" s="410">
        <v>0</v>
      </c>
      <c r="I333" s="397">
        <v>17</v>
      </c>
      <c r="J333" s="397">
        <v>5666.27</v>
      </c>
      <c r="K333" s="410">
        <v>1</v>
      </c>
      <c r="L333" s="397">
        <v>17</v>
      </c>
      <c r="M333" s="398">
        <v>5666.27</v>
      </c>
    </row>
    <row r="334" spans="1:13" ht="14.4" customHeight="1" x14ac:dyDescent="0.3">
      <c r="A334" s="393" t="s">
        <v>1101</v>
      </c>
      <c r="B334" s="394" t="s">
        <v>990</v>
      </c>
      <c r="C334" s="394" t="s">
        <v>1548</v>
      </c>
      <c r="D334" s="394" t="s">
        <v>1549</v>
      </c>
      <c r="E334" s="394" t="s">
        <v>1550</v>
      </c>
      <c r="F334" s="397"/>
      <c r="G334" s="397"/>
      <c r="H334" s="410">
        <v>0</v>
      </c>
      <c r="I334" s="397">
        <v>8</v>
      </c>
      <c r="J334" s="397">
        <v>1105.28</v>
      </c>
      <c r="K334" s="410">
        <v>1</v>
      </c>
      <c r="L334" s="397">
        <v>8</v>
      </c>
      <c r="M334" s="398">
        <v>1105.28</v>
      </c>
    </row>
    <row r="335" spans="1:13" ht="14.4" customHeight="1" x14ac:dyDescent="0.3">
      <c r="A335" s="393" t="s">
        <v>1101</v>
      </c>
      <c r="B335" s="394" t="s">
        <v>995</v>
      </c>
      <c r="C335" s="394" t="s">
        <v>996</v>
      </c>
      <c r="D335" s="394" t="s">
        <v>758</v>
      </c>
      <c r="E335" s="394" t="s">
        <v>759</v>
      </c>
      <c r="F335" s="397"/>
      <c r="G335" s="397"/>
      <c r="H335" s="410">
        <v>0</v>
      </c>
      <c r="I335" s="397">
        <v>3</v>
      </c>
      <c r="J335" s="397">
        <v>666.75</v>
      </c>
      <c r="K335" s="410">
        <v>1</v>
      </c>
      <c r="L335" s="397">
        <v>3</v>
      </c>
      <c r="M335" s="398">
        <v>666.75</v>
      </c>
    </row>
    <row r="336" spans="1:13" ht="14.4" customHeight="1" x14ac:dyDescent="0.3">
      <c r="A336" s="393" t="s">
        <v>1101</v>
      </c>
      <c r="B336" s="394" t="s">
        <v>1241</v>
      </c>
      <c r="C336" s="394" t="s">
        <v>1242</v>
      </c>
      <c r="D336" s="394" t="s">
        <v>1243</v>
      </c>
      <c r="E336" s="394" t="s">
        <v>1244</v>
      </c>
      <c r="F336" s="397"/>
      <c r="G336" s="397"/>
      <c r="H336" s="410">
        <v>0</v>
      </c>
      <c r="I336" s="397">
        <v>29</v>
      </c>
      <c r="J336" s="397">
        <v>2025.9399999999998</v>
      </c>
      <c r="K336" s="410">
        <v>1</v>
      </c>
      <c r="L336" s="397">
        <v>29</v>
      </c>
      <c r="M336" s="398">
        <v>2025.9399999999998</v>
      </c>
    </row>
    <row r="337" spans="1:13" ht="14.4" customHeight="1" x14ac:dyDescent="0.3">
      <c r="A337" s="393" t="s">
        <v>1101</v>
      </c>
      <c r="B337" s="394" t="s">
        <v>1245</v>
      </c>
      <c r="C337" s="394" t="s">
        <v>1246</v>
      </c>
      <c r="D337" s="394" t="s">
        <v>1247</v>
      </c>
      <c r="E337" s="394" t="s">
        <v>1248</v>
      </c>
      <c r="F337" s="397"/>
      <c r="G337" s="397"/>
      <c r="H337" s="410">
        <v>0</v>
      </c>
      <c r="I337" s="397">
        <v>2</v>
      </c>
      <c r="J337" s="397">
        <v>139.72</v>
      </c>
      <c r="K337" s="410">
        <v>1</v>
      </c>
      <c r="L337" s="397">
        <v>2</v>
      </c>
      <c r="M337" s="398">
        <v>139.72</v>
      </c>
    </row>
    <row r="338" spans="1:13" ht="14.4" customHeight="1" x14ac:dyDescent="0.3">
      <c r="A338" s="393" t="s">
        <v>1101</v>
      </c>
      <c r="B338" s="394" t="s">
        <v>1697</v>
      </c>
      <c r="C338" s="394" t="s">
        <v>1698</v>
      </c>
      <c r="D338" s="394" t="s">
        <v>1699</v>
      </c>
      <c r="E338" s="394" t="s">
        <v>1700</v>
      </c>
      <c r="F338" s="397"/>
      <c r="G338" s="397"/>
      <c r="H338" s="410">
        <v>0</v>
      </c>
      <c r="I338" s="397">
        <v>1</v>
      </c>
      <c r="J338" s="397">
        <v>4283.43</v>
      </c>
      <c r="K338" s="410">
        <v>1</v>
      </c>
      <c r="L338" s="397">
        <v>1</v>
      </c>
      <c r="M338" s="398">
        <v>4283.43</v>
      </c>
    </row>
    <row r="339" spans="1:13" ht="14.4" customHeight="1" x14ac:dyDescent="0.3">
      <c r="A339" s="393" t="s">
        <v>1102</v>
      </c>
      <c r="B339" s="394" t="s">
        <v>1314</v>
      </c>
      <c r="C339" s="394" t="s">
        <v>1701</v>
      </c>
      <c r="D339" s="394" t="s">
        <v>1627</v>
      </c>
      <c r="E339" s="394" t="s">
        <v>1702</v>
      </c>
      <c r="F339" s="397">
        <v>1</v>
      </c>
      <c r="G339" s="397">
        <v>0</v>
      </c>
      <c r="H339" s="410"/>
      <c r="I339" s="397"/>
      <c r="J339" s="397"/>
      <c r="K339" s="410"/>
      <c r="L339" s="397">
        <v>1</v>
      </c>
      <c r="M339" s="398">
        <v>0</v>
      </c>
    </row>
    <row r="340" spans="1:13" ht="14.4" customHeight="1" x14ac:dyDescent="0.3">
      <c r="A340" s="393" t="s">
        <v>1102</v>
      </c>
      <c r="B340" s="394" t="s">
        <v>1314</v>
      </c>
      <c r="C340" s="394" t="s">
        <v>1626</v>
      </c>
      <c r="D340" s="394" t="s">
        <v>1627</v>
      </c>
      <c r="E340" s="394" t="s">
        <v>1628</v>
      </c>
      <c r="F340" s="397"/>
      <c r="G340" s="397"/>
      <c r="H340" s="410">
        <v>0</v>
      </c>
      <c r="I340" s="397">
        <v>1</v>
      </c>
      <c r="J340" s="397">
        <v>50.57</v>
      </c>
      <c r="K340" s="410">
        <v>1</v>
      </c>
      <c r="L340" s="397">
        <v>1</v>
      </c>
      <c r="M340" s="398">
        <v>50.57</v>
      </c>
    </row>
    <row r="341" spans="1:13" ht="14.4" customHeight="1" x14ac:dyDescent="0.3">
      <c r="A341" s="393" t="s">
        <v>1102</v>
      </c>
      <c r="B341" s="394" t="s">
        <v>992</v>
      </c>
      <c r="C341" s="394" t="s">
        <v>1318</v>
      </c>
      <c r="D341" s="394" t="s">
        <v>1319</v>
      </c>
      <c r="E341" s="394" t="s">
        <v>1320</v>
      </c>
      <c r="F341" s="397"/>
      <c r="G341" s="397"/>
      <c r="H341" s="410">
        <v>0</v>
      </c>
      <c r="I341" s="397">
        <v>2</v>
      </c>
      <c r="J341" s="397">
        <v>799.84</v>
      </c>
      <c r="K341" s="410">
        <v>1</v>
      </c>
      <c r="L341" s="397">
        <v>2</v>
      </c>
      <c r="M341" s="398">
        <v>799.84</v>
      </c>
    </row>
    <row r="342" spans="1:13" ht="14.4" customHeight="1" x14ac:dyDescent="0.3">
      <c r="A342" s="393" t="s">
        <v>1102</v>
      </c>
      <c r="B342" s="394" t="s">
        <v>995</v>
      </c>
      <c r="C342" s="394" t="s">
        <v>996</v>
      </c>
      <c r="D342" s="394" t="s">
        <v>758</v>
      </c>
      <c r="E342" s="394" t="s">
        <v>759</v>
      </c>
      <c r="F342" s="397"/>
      <c r="G342" s="397"/>
      <c r="H342" s="410">
        <v>0</v>
      </c>
      <c r="I342" s="397">
        <v>1</v>
      </c>
      <c r="J342" s="397">
        <v>222.25</v>
      </c>
      <c r="K342" s="410">
        <v>1</v>
      </c>
      <c r="L342" s="397">
        <v>1</v>
      </c>
      <c r="M342" s="398">
        <v>222.25</v>
      </c>
    </row>
    <row r="343" spans="1:13" ht="14.4" customHeight="1" x14ac:dyDescent="0.3">
      <c r="A343" s="393" t="s">
        <v>1102</v>
      </c>
      <c r="B343" s="394" t="s">
        <v>1342</v>
      </c>
      <c r="C343" s="394" t="s">
        <v>1343</v>
      </c>
      <c r="D343" s="394" t="s">
        <v>1344</v>
      </c>
      <c r="E343" s="394" t="s">
        <v>1345</v>
      </c>
      <c r="F343" s="397"/>
      <c r="G343" s="397"/>
      <c r="H343" s="410">
        <v>0</v>
      </c>
      <c r="I343" s="397">
        <v>1</v>
      </c>
      <c r="J343" s="397">
        <v>154.01</v>
      </c>
      <c r="K343" s="410">
        <v>1</v>
      </c>
      <c r="L343" s="397">
        <v>1</v>
      </c>
      <c r="M343" s="398">
        <v>154.01</v>
      </c>
    </row>
    <row r="344" spans="1:13" ht="14.4" customHeight="1" x14ac:dyDescent="0.3">
      <c r="A344" s="393" t="s">
        <v>1102</v>
      </c>
      <c r="B344" s="394" t="s">
        <v>1381</v>
      </c>
      <c r="C344" s="394" t="s">
        <v>1409</v>
      </c>
      <c r="D344" s="394" t="s">
        <v>1386</v>
      </c>
      <c r="E344" s="394" t="s">
        <v>1384</v>
      </c>
      <c r="F344" s="397"/>
      <c r="G344" s="397"/>
      <c r="H344" s="410">
        <v>0</v>
      </c>
      <c r="I344" s="397">
        <v>2</v>
      </c>
      <c r="J344" s="397">
        <v>193.26</v>
      </c>
      <c r="K344" s="410">
        <v>1</v>
      </c>
      <c r="L344" s="397">
        <v>2</v>
      </c>
      <c r="M344" s="398">
        <v>193.26</v>
      </c>
    </row>
    <row r="345" spans="1:13" ht="14.4" customHeight="1" x14ac:dyDescent="0.3">
      <c r="A345" s="393" t="s">
        <v>1103</v>
      </c>
      <c r="B345" s="394" t="s">
        <v>943</v>
      </c>
      <c r="C345" s="394" t="s">
        <v>1239</v>
      </c>
      <c r="D345" s="394" t="s">
        <v>544</v>
      </c>
      <c r="E345" s="394" t="s">
        <v>1240</v>
      </c>
      <c r="F345" s="397"/>
      <c r="G345" s="397"/>
      <c r="H345" s="410">
        <v>0</v>
      </c>
      <c r="I345" s="397">
        <v>1</v>
      </c>
      <c r="J345" s="397">
        <v>95.24</v>
      </c>
      <c r="K345" s="410">
        <v>1</v>
      </c>
      <c r="L345" s="397">
        <v>1</v>
      </c>
      <c r="M345" s="398">
        <v>95.24</v>
      </c>
    </row>
    <row r="346" spans="1:13" ht="14.4" customHeight="1" x14ac:dyDescent="0.3">
      <c r="A346" s="393" t="s">
        <v>1103</v>
      </c>
      <c r="B346" s="394" t="s">
        <v>983</v>
      </c>
      <c r="C346" s="394" t="s">
        <v>1456</v>
      </c>
      <c r="D346" s="394" t="s">
        <v>985</v>
      </c>
      <c r="E346" s="394" t="s">
        <v>1457</v>
      </c>
      <c r="F346" s="397">
        <v>3</v>
      </c>
      <c r="G346" s="397">
        <v>0</v>
      </c>
      <c r="H346" s="410"/>
      <c r="I346" s="397"/>
      <c r="J346" s="397"/>
      <c r="K346" s="410"/>
      <c r="L346" s="397">
        <v>3</v>
      </c>
      <c r="M346" s="398">
        <v>0</v>
      </c>
    </row>
    <row r="347" spans="1:13" ht="14.4" customHeight="1" x14ac:dyDescent="0.3">
      <c r="A347" s="393" t="s">
        <v>1103</v>
      </c>
      <c r="B347" s="394" t="s">
        <v>983</v>
      </c>
      <c r="C347" s="394" t="s">
        <v>984</v>
      </c>
      <c r="D347" s="394" t="s">
        <v>985</v>
      </c>
      <c r="E347" s="394" t="s">
        <v>986</v>
      </c>
      <c r="F347" s="397"/>
      <c r="G347" s="397"/>
      <c r="H347" s="410">
        <v>0</v>
      </c>
      <c r="I347" s="397">
        <v>10</v>
      </c>
      <c r="J347" s="397">
        <v>3333.1</v>
      </c>
      <c r="K347" s="410">
        <v>1</v>
      </c>
      <c r="L347" s="397">
        <v>10</v>
      </c>
      <c r="M347" s="398">
        <v>3333.1</v>
      </c>
    </row>
    <row r="348" spans="1:13" ht="14.4" customHeight="1" x14ac:dyDescent="0.3">
      <c r="A348" s="393" t="s">
        <v>1103</v>
      </c>
      <c r="B348" s="394" t="s">
        <v>983</v>
      </c>
      <c r="C348" s="394" t="s">
        <v>1458</v>
      </c>
      <c r="D348" s="394" t="s">
        <v>1459</v>
      </c>
      <c r="E348" s="394" t="s">
        <v>1460</v>
      </c>
      <c r="F348" s="397"/>
      <c r="G348" s="397"/>
      <c r="H348" s="410">
        <v>0</v>
      </c>
      <c r="I348" s="397">
        <v>1</v>
      </c>
      <c r="J348" s="397">
        <v>152.36000000000001</v>
      </c>
      <c r="K348" s="410">
        <v>1</v>
      </c>
      <c r="L348" s="397">
        <v>1</v>
      </c>
      <c r="M348" s="398">
        <v>152.36000000000001</v>
      </c>
    </row>
    <row r="349" spans="1:13" ht="14.4" customHeight="1" x14ac:dyDescent="0.3">
      <c r="A349" s="393" t="s">
        <v>1103</v>
      </c>
      <c r="B349" s="394" t="s">
        <v>1381</v>
      </c>
      <c r="C349" s="394" t="s">
        <v>1388</v>
      </c>
      <c r="D349" s="394" t="s">
        <v>1386</v>
      </c>
      <c r="E349" s="394" t="s">
        <v>1389</v>
      </c>
      <c r="F349" s="397"/>
      <c r="G349" s="397"/>
      <c r="H349" s="410">
        <v>0</v>
      </c>
      <c r="I349" s="397">
        <v>1</v>
      </c>
      <c r="J349" s="397">
        <v>193.26</v>
      </c>
      <c r="K349" s="410">
        <v>1</v>
      </c>
      <c r="L349" s="397">
        <v>1</v>
      </c>
      <c r="M349" s="398">
        <v>193.26</v>
      </c>
    </row>
    <row r="350" spans="1:13" ht="14.4" customHeight="1" x14ac:dyDescent="0.3">
      <c r="A350" s="393" t="s">
        <v>1103</v>
      </c>
      <c r="B350" s="394" t="s">
        <v>1017</v>
      </c>
      <c r="C350" s="394" t="s">
        <v>1337</v>
      </c>
      <c r="D350" s="394" t="s">
        <v>733</v>
      </c>
      <c r="E350" s="394" t="s">
        <v>548</v>
      </c>
      <c r="F350" s="397"/>
      <c r="G350" s="397"/>
      <c r="H350" s="410">
        <v>0</v>
      </c>
      <c r="I350" s="397">
        <v>1</v>
      </c>
      <c r="J350" s="397">
        <v>137.74</v>
      </c>
      <c r="K350" s="410">
        <v>1</v>
      </c>
      <c r="L350" s="397">
        <v>1</v>
      </c>
      <c r="M350" s="398">
        <v>137.74</v>
      </c>
    </row>
    <row r="351" spans="1:13" ht="14.4" customHeight="1" x14ac:dyDescent="0.3">
      <c r="A351" s="393" t="s">
        <v>1104</v>
      </c>
      <c r="B351" s="394" t="s">
        <v>990</v>
      </c>
      <c r="C351" s="394" t="s">
        <v>1364</v>
      </c>
      <c r="D351" s="394" t="s">
        <v>1365</v>
      </c>
      <c r="E351" s="394" t="s">
        <v>1248</v>
      </c>
      <c r="F351" s="397"/>
      <c r="G351" s="397"/>
      <c r="H351" s="410">
        <v>0</v>
      </c>
      <c r="I351" s="397">
        <v>1</v>
      </c>
      <c r="J351" s="397">
        <v>184.22</v>
      </c>
      <c r="K351" s="410">
        <v>1</v>
      </c>
      <c r="L351" s="397">
        <v>1</v>
      </c>
      <c r="M351" s="398">
        <v>184.22</v>
      </c>
    </row>
    <row r="352" spans="1:13" ht="14.4" customHeight="1" x14ac:dyDescent="0.3">
      <c r="A352" s="393" t="s">
        <v>1104</v>
      </c>
      <c r="B352" s="394" t="s">
        <v>997</v>
      </c>
      <c r="C352" s="394" t="s">
        <v>1330</v>
      </c>
      <c r="D352" s="394" t="s">
        <v>1331</v>
      </c>
      <c r="E352" s="394" t="s">
        <v>1332</v>
      </c>
      <c r="F352" s="397"/>
      <c r="G352" s="397"/>
      <c r="H352" s="410">
        <v>0</v>
      </c>
      <c r="I352" s="397">
        <v>1</v>
      </c>
      <c r="J352" s="397">
        <v>41.5</v>
      </c>
      <c r="K352" s="410">
        <v>1</v>
      </c>
      <c r="L352" s="397">
        <v>1</v>
      </c>
      <c r="M352" s="398">
        <v>41.5</v>
      </c>
    </row>
    <row r="353" spans="1:13" ht="14.4" customHeight="1" x14ac:dyDescent="0.3">
      <c r="A353" s="393" t="s">
        <v>1105</v>
      </c>
      <c r="B353" s="394" t="s">
        <v>943</v>
      </c>
      <c r="C353" s="394" t="s">
        <v>1239</v>
      </c>
      <c r="D353" s="394" t="s">
        <v>544</v>
      </c>
      <c r="E353" s="394" t="s">
        <v>1240</v>
      </c>
      <c r="F353" s="397"/>
      <c r="G353" s="397"/>
      <c r="H353" s="410">
        <v>0</v>
      </c>
      <c r="I353" s="397">
        <v>1</v>
      </c>
      <c r="J353" s="397">
        <v>95.24</v>
      </c>
      <c r="K353" s="410">
        <v>1</v>
      </c>
      <c r="L353" s="397">
        <v>1</v>
      </c>
      <c r="M353" s="398">
        <v>95.24</v>
      </c>
    </row>
    <row r="354" spans="1:13" ht="14.4" customHeight="1" x14ac:dyDescent="0.3">
      <c r="A354" s="393" t="s">
        <v>1105</v>
      </c>
      <c r="B354" s="394" t="s">
        <v>943</v>
      </c>
      <c r="C354" s="394" t="s">
        <v>944</v>
      </c>
      <c r="D354" s="394" t="s">
        <v>544</v>
      </c>
      <c r="E354" s="394" t="s">
        <v>545</v>
      </c>
      <c r="F354" s="397"/>
      <c r="G354" s="397"/>
      <c r="H354" s="410">
        <v>0</v>
      </c>
      <c r="I354" s="397">
        <v>2</v>
      </c>
      <c r="J354" s="397">
        <v>380.96</v>
      </c>
      <c r="K354" s="410">
        <v>1</v>
      </c>
      <c r="L354" s="397">
        <v>2</v>
      </c>
      <c r="M354" s="398">
        <v>380.96</v>
      </c>
    </row>
    <row r="355" spans="1:13" ht="14.4" customHeight="1" x14ac:dyDescent="0.3">
      <c r="A355" s="393" t="s">
        <v>1105</v>
      </c>
      <c r="B355" s="394" t="s">
        <v>943</v>
      </c>
      <c r="C355" s="394" t="s">
        <v>945</v>
      </c>
      <c r="D355" s="394" t="s">
        <v>544</v>
      </c>
      <c r="E355" s="394" t="s">
        <v>546</v>
      </c>
      <c r="F355" s="397"/>
      <c r="G355" s="397"/>
      <c r="H355" s="410">
        <v>0</v>
      </c>
      <c r="I355" s="397">
        <v>3</v>
      </c>
      <c r="J355" s="397">
        <v>1836.78</v>
      </c>
      <c r="K355" s="410">
        <v>1</v>
      </c>
      <c r="L355" s="397">
        <v>3</v>
      </c>
      <c r="M355" s="398">
        <v>1836.78</v>
      </c>
    </row>
    <row r="356" spans="1:13" ht="14.4" customHeight="1" x14ac:dyDescent="0.3">
      <c r="A356" s="393" t="s">
        <v>1105</v>
      </c>
      <c r="B356" s="394" t="s">
        <v>949</v>
      </c>
      <c r="C356" s="394" t="s">
        <v>1703</v>
      </c>
      <c r="D356" s="394" t="s">
        <v>1704</v>
      </c>
      <c r="E356" s="394" t="s">
        <v>1705</v>
      </c>
      <c r="F356" s="397">
        <v>3</v>
      </c>
      <c r="G356" s="397">
        <v>1922.6100000000001</v>
      </c>
      <c r="H356" s="410">
        <v>1</v>
      </c>
      <c r="I356" s="397"/>
      <c r="J356" s="397"/>
      <c r="K356" s="410">
        <v>0</v>
      </c>
      <c r="L356" s="397">
        <v>3</v>
      </c>
      <c r="M356" s="398">
        <v>1922.6100000000001</v>
      </c>
    </row>
    <row r="357" spans="1:13" ht="14.4" customHeight="1" x14ac:dyDescent="0.3">
      <c r="A357" s="393" t="s">
        <v>1105</v>
      </c>
      <c r="B357" s="394" t="s">
        <v>949</v>
      </c>
      <c r="C357" s="394" t="s">
        <v>1706</v>
      </c>
      <c r="D357" s="394" t="s">
        <v>1707</v>
      </c>
      <c r="E357" s="394" t="s">
        <v>1708</v>
      </c>
      <c r="F357" s="397"/>
      <c r="G357" s="397"/>
      <c r="H357" s="410">
        <v>0</v>
      </c>
      <c r="I357" s="397">
        <v>1</v>
      </c>
      <c r="J357" s="397">
        <v>630.53</v>
      </c>
      <c r="K357" s="410">
        <v>1</v>
      </c>
      <c r="L357" s="397">
        <v>1</v>
      </c>
      <c r="M357" s="398">
        <v>630.53</v>
      </c>
    </row>
    <row r="358" spans="1:13" ht="14.4" customHeight="1" x14ac:dyDescent="0.3">
      <c r="A358" s="393" t="s">
        <v>1105</v>
      </c>
      <c r="B358" s="394" t="s">
        <v>1709</v>
      </c>
      <c r="C358" s="394" t="s">
        <v>1710</v>
      </c>
      <c r="D358" s="394" t="s">
        <v>1711</v>
      </c>
      <c r="E358" s="394" t="s">
        <v>1712</v>
      </c>
      <c r="F358" s="397"/>
      <c r="G358" s="397"/>
      <c r="H358" s="410">
        <v>0</v>
      </c>
      <c r="I358" s="397">
        <v>1</v>
      </c>
      <c r="J358" s="397">
        <v>190.48</v>
      </c>
      <c r="K358" s="410">
        <v>1</v>
      </c>
      <c r="L358" s="397">
        <v>1</v>
      </c>
      <c r="M358" s="398">
        <v>190.48</v>
      </c>
    </row>
    <row r="359" spans="1:13" ht="14.4" customHeight="1" x14ac:dyDescent="0.3">
      <c r="A359" s="393" t="s">
        <v>1105</v>
      </c>
      <c r="B359" s="394" t="s">
        <v>1709</v>
      </c>
      <c r="C359" s="394" t="s">
        <v>1713</v>
      </c>
      <c r="D359" s="394" t="s">
        <v>1711</v>
      </c>
      <c r="E359" s="394" t="s">
        <v>1714</v>
      </c>
      <c r="F359" s="397"/>
      <c r="G359" s="397"/>
      <c r="H359" s="410">
        <v>0</v>
      </c>
      <c r="I359" s="397">
        <v>3</v>
      </c>
      <c r="J359" s="397">
        <v>1142.8799999999999</v>
      </c>
      <c r="K359" s="410">
        <v>1</v>
      </c>
      <c r="L359" s="397">
        <v>3</v>
      </c>
      <c r="M359" s="398">
        <v>1142.8799999999999</v>
      </c>
    </row>
    <row r="360" spans="1:13" ht="14.4" customHeight="1" x14ac:dyDescent="0.3">
      <c r="A360" s="393" t="s">
        <v>1105</v>
      </c>
      <c r="B360" s="394" t="s">
        <v>951</v>
      </c>
      <c r="C360" s="394" t="s">
        <v>953</v>
      </c>
      <c r="D360" s="394" t="s">
        <v>726</v>
      </c>
      <c r="E360" s="394" t="s">
        <v>474</v>
      </c>
      <c r="F360" s="397"/>
      <c r="G360" s="397"/>
      <c r="H360" s="410">
        <v>0</v>
      </c>
      <c r="I360" s="397">
        <v>1</v>
      </c>
      <c r="J360" s="397">
        <v>56.01</v>
      </c>
      <c r="K360" s="410">
        <v>1</v>
      </c>
      <c r="L360" s="397">
        <v>1</v>
      </c>
      <c r="M360" s="398">
        <v>56.01</v>
      </c>
    </row>
    <row r="361" spans="1:13" ht="14.4" customHeight="1" x14ac:dyDescent="0.3">
      <c r="A361" s="393" t="s">
        <v>1105</v>
      </c>
      <c r="B361" s="394" t="s">
        <v>951</v>
      </c>
      <c r="C361" s="394" t="s">
        <v>1564</v>
      </c>
      <c r="D361" s="394" t="s">
        <v>726</v>
      </c>
      <c r="E361" s="394" t="s">
        <v>1565</v>
      </c>
      <c r="F361" s="397"/>
      <c r="G361" s="397"/>
      <c r="H361" s="410">
        <v>0</v>
      </c>
      <c r="I361" s="397">
        <v>6</v>
      </c>
      <c r="J361" s="397">
        <v>840.18000000000006</v>
      </c>
      <c r="K361" s="410">
        <v>1</v>
      </c>
      <c r="L361" s="397">
        <v>6</v>
      </c>
      <c r="M361" s="398">
        <v>840.18000000000006</v>
      </c>
    </row>
    <row r="362" spans="1:13" ht="14.4" customHeight="1" x14ac:dyDescent="0.3">
      <c r="A362" s="393" t="s">
        <v>1105</v>
      </c>
      <c r="B362" s="394" t="s">
        <v>951</v>
      </c>
      <c r="C362" s="394" t="s">
        <v>1566</v>
      </c>
      <c r="D362" s="394" t="s">
        <v>1567</v>
      </c>
      <c r="E362" s="394" t="s">
        <v>1568</v>
      </c>
      <c r="F362" s="397">
        <v>6</v>
      </c>
      <c r="G362" s="397">
        <v>840.18000000000006</v>
      </c>
      <c r="H362" s="410">
        <v>1</v>
      </c>
      <c r="I362" s="397"/>
      <c r="J362" s="397"/>
      <c r="K362" s="410">
        <v>0</v>
      </c>
      <c r="L362" s="397">
        <v>6</v>
      </c>
      <c r="M362" s="398">
        <v>840.18000000000006</v>
      </c>
    </row>
    <row r="363" spans="1:13" ht="14.4" customHeight="1" x14ac:dyDescent="0.3">
      <c r="A363" s="393" t="s">
        <v>1105</v>
      </c>
      <c r="B363" s="394" t="s">
        <v>951</v>
      </c>
      <c r="C363" s="394" t="s">
        <v>1715</v>
      </c>
      <c r="D363" s="394" t="s">
        <v>1567</v>
      </c>
      <c r="E363" s="394" t="s">
        <v>1716</v>
      </c>
      <c r="F363" s="397">
        <v>2</v>
      </c>
      <c r="G363" s="397">
        <v>280.06</v>
      </c>
      <c r="H363" s="410">
        <v>1</v>
      </c>
      <c r="I363" s="397"/>
      <c r="J363" s="397"/>
      <c r="K363" s="410">
        <v>0</v>
      </c>
      <c r="L363" s="397">
        <v>2</v>
      </c>
      <c r="M363" s="398">
        <v>280.06</v>
      </c>
    </row>
    <row r="364" spans="1:13" ht="14.4" customHeight="1" x14ac:dyDescent="0.3">
      <c r="A364" s="393" t="s">
        <v>1105</v>
      </c>
      <c r="B364" s="394" t="s">
        <v>1259</v>
      </c>
      <c r="C364" s="394" t="s">
        <v>1260</v>
      </c>
      <c r="D364" s="394" t="s">
        <v>1261</v>
      </c>
      <c r="E364" s="394" t="s">
        <v>1262</v>
      </c>
      <c r="F364" s="397"/>
      <c r="G364" s="397"/>
      <c r="H364" s="410"/>
      <c r="I364" s="397">
        <v>2</v>
      </c>
      <c r="J364" s="397">
        <v>0</v>
      </c>
      <c r="K364" s="410"/>
      <c r="L364" s="397">
        <v>2</v>
      </c>
      <c r="M364" s="398">
        <v>0</v>
      </c>
    </row>
    <row r="365" spans="1:13" ht="14.4" customHeight="1" x14ac:dyDescent="0.3">
      <c r="A365" s="393" t="s">
        <v>1105</v>
      </c>
      <c r="B365" s="394" t="s">
        <v>1259</v>
      </c>
      <c r="C365" s="394" t="s">
        <v>1340</v>
      </c>
      <c r="D365" s="394" t="s">
        <v>1261</v>
      </c>
      <c r="E365" s="394" t="s">
        <v>1341</v>
      </c>
      <c r="F365" s="397"/>
      <c r="G365" s="397"/>
      <c r="H365" s="410"/>
      <c r="I365" s="397">
        <v>1</v>
      </c>
      <c r="J365" s="397">
        <v>0</v>
      </c>
      <c r="K365" s="410"/>
      <c r="L365" s="397">
        <v>1</v>
      </c>
      <c r="M365" s="398">
        <v>0</v>
      </c>
    </row>
    <row r="366" spans="1:13" ht="14.4" customHeight="1" x14ac:dyDescent="0.3">
      <c r="A366" s="393" t="s">
        <v>1105</v>
      </c>
      <c r="B366" s="394" t="s">
        <v>983</v>
      </c>
      <c r="C366" s="394" t="s">
        <v>984</v>
      </c>
      <c r="D366" s="394" t="s">
        <v>985</v>
      </c>
      <c r="E366" s="394" t="s">
        <v>986</v>
      </c>
      <c r="F366" s="397"/>
      <c r="G366" s="397"/>
      <c r="H366" s="410">
        <v>0</v>
      </c>
      <c r="I366" s="397">
        <v>19</v>
      </c>
      <c r="J366" s="397">
        <v>6332.89</v>
      </c>
      <c r="K366" s="410">
        <v>1</v>
      </c>
      <c r="L366" s="397">
        <v>19</v>
      </c>
      <c r="M366" s="398">
        <v>6332.89</v>
      </c>
    </row>
    <row r="367" spans="1:13" ht="14.4" customHeight="1" x14ac:dyDescent="0.3">
      <c r="A367" s="393" t="s">
        <v>1105</v>
      </c>
      <c r="B367" s="394" t="s">
        <v>992</v>
      </c>
      <c r="C367" s="394" t="s">
        <v>1318</v>
      </c>
      <c r="D367" s="394" t="s">
        <v>1319</v>
      </c>
      <c r="E367" s="394" t="s">
        <v>1320</v>
      </c>
      <c r="F367" s="397"/>
      <c r="G367" s="397"/>
      <c r="H367" s="410">
        <v>0</v>
      </c>
      <c r="I367" s="397">
        <v>5</v>
      </c>
      <c r="J367" s="397">
        <v>1716.48</v>
      </c>
      <c r="K367" s="410">
        <v>1</v>
      </c>
      <c r="L367" s="397">
        <v>5</v>
      </c>
      <c r="M367" s="398">
        <v>1716.48</v>
      </c>
    </row>
    <row r="368" spans="1:13" ht="14.4" customHeight="1" x14ac:dyDescent="0.3">
      <c r="A368" s="393" t="s">
        <v>1105</v>
      </c>
      <c r="B368" s="394" t="s">
        <v>1381</v>
      </c>
      <c r="C368" s="394" t="s">
        <v>1388</v>
      </c>
      <c r="D368" s="394" t="s">
        <v>1386</v>
      </c>
      <c r="E368" s="394" t="s">
        <v>1389</v>
      </c>
      <c r="F368" s="397"/>
      <c r="G368" s="397"/>
      <c r="H368" s="410">
        <v>0</v>
      </c>
      <c r="I368" s="397">
        <v>2</v>
      </c>
      <c r="J368" s="397">
        <v>386.52</v>
      </c>
      <c r="K368" s="410">
        <v>1</v>
      </c>
      <c r="L368" s="397">
        <v>2</v>
      </c>
      <c r="M368" s="398">
        <v>386.52</v>
      </c>
    </row>
    <row r="369" spans="1:13" ht="14.4" customHeight="1" x14ac:dyDescent="0.3">
      <c r="A369" s="393" t="s">
        <v>1105</v>
      </c>
      <c r="B369" s="394" t="s">
        <v>997</v>
      </c>
      <c r="C369" s="394" t="s">
        <v>1504</v>
      </c>
      <c r="D369" s="394" t="s">
        <v>1331</v>
      </c>
      <c r="E369" s="394" t="s">
        <v>1401</v>
      </c>
      <c r="F369" s="397"/>
      <c r="G369" s="397"/>
      <c r="H369" s="410">
        <v>0</v>
      </c>
      <c r="I369" s="397">
        <v>1</v>
      </c>
      <c r="J369" s="397">
        <v>124.51</v>
      </c>
      <c r="K369" s="410">
        <v>1</v>
      </c>
      <c r="L369" s="397">
        <v>1</v>
      </c>
      <c r="M369" s="398">
        <v>124.51</v>
      </c>
    </row>
    <row r="370" spans="1:13" ht="14.4" customHeight="1" x14ac:dyDescent="0.3">
      <c r="A370" s="393" t="s">
        <v>1105</v>
      </c>
      <c r="B370" s="394" t="s">
        <v>1002</v>
      </c>
      <c r="C370" s="394" t="s">
        <v>1511</v>
      </c>
      <c r="D370" s="394" t="s">
        <v>1512</v>
      </c>
      <c r="E370" s="394" t="s">
        <v>1513</v>
      </c>
      <c r="F370" s="397"/>
      <c r="G370" s="397"/>
      <c r="H370" s="410">
        <v>0</v>
      </c>
      <c r="I370" s="397">
        <v>1</v>
      </c>
      <c r="J370" s="397">
        <v>10.73</v>
      </c>
      <c r="K370" s="410">
        <v>1</v>
      </c>
      <c r="L370" s="397">
        <v>1</v>
      </c>
      <c r="M370" s="398">
        <v>10.73</v>
      </c>
    </row>
    <row r="371" spans="1:13" ht="14.4" customHeight="1" x14ac:dyDescent="0.3">
      <c r="A371" s="393" t="s">
        <v>1107</v>
      </c>
      <c r="B371" s="394" t="s">
        <v>1717</v>
      </c>
      <c r="C371" s="394" t="s">
        <v>1718</v>
      </c>
      <c r="D371" s="394" t="s">
        <v>1719</v>
      </c>
      <c r="E371" s="394" t="s">
        <v>1280</v>
      </c>
      <c r="F371" s="397">
        <v>2</v>
      </c>
      <c r="G371" s="397">
        <v>91.58</v>
      </c>
      <c r="H371" s="410">
        <v>1</v>
      </c>
      <c r="I371" s="397"/>
      <c r="J371" s="397"/>
      <c r="K371" s="410">
        <v>0</v>
      </c>
      <c r="L371" s="397">
        <v>2</v>
      </c>
      <c r="M371" s="398">
        <v>91.58</v>
      </c>
    </row>
    <row r="372" spans="1:13" ht="14.4" customHeight="1" x14ac:dyDescent="0.3">
      <c r="A372" s="393" t="s">
        <v>1107</v>
      </c>
      <c r="B372" s="394" t="s">
        <v>943</v>
      </c>
      <c r="C372" s="394" t="s">
        <v>944</v>
      </c>
      <c r="D372" s="394" t="s">
        <v>544</v>
      </c>
      <c r="E372" s="394" t="s">
        <v>545</v>
      </c>
      <c r="F372" s="397"/>
      <c r="G372" s="397"/>
      <c r="H372" s="410">
        <v>0</v>
      </c>
      <c r="I372" s="397">
        <v>1</v>
      </c>
      <c r="J372" s="397">
        <v>190.48</v>
      </c>
      <c r="K372" s="410">
        <v>1</v>
      </c>
      <c r="L372" s="397">
        <v>1</v>
      </c>
      <c r="M372" s="398">
        <v>190.48</v>
      </c>
    </row>
    <row r="373" spans="1:13" ht="14.4" customHeight="1" x14ac:dyDescent="0.3">
      <c r="A373" s="393" t="s">
        <v>1107</v>
      </c>
      <c r="B373" s="394" t="s">
        <v>964</v>
      </c>
      <c r="C373" s="394" t="s">
        <v>1720</v>
      </c>
      <c r="D373" s="394" t="s">
        <v>477</v>
      </c>
      <c r="E373" s="394" t="s">
        <v>478</v>
      </c>
      <c r="F373" s="397">
        <v>1</v>
      </c>
      <c r="G373" s="397">
        <v>49.92</v>
      </c>
      <c r="H373" s="410">
        <v>1</v>
      </c>
      <c r="I373" s="397"/>
      <c r="J373" s="397"/>
      <c r="K373" s="410">
        <v>0</v>
      </c>
      <c r="L373" s="397">
        <v>1</v>
      </c>
      <c r="M373" s="398">
        <v>49.92</v>
      </c>
    </row>
    <row r="374" spans="1:13" ht="14.4" customHeight="1" x14ac:dyDescent="0.3">
      <c r="A374" s="393" t="s">
        <v>1107</v>
      </c>
      <c r="B374" s="394" t="s">
        <v>1296</v>
      </c>
      <c r="C374" s="394" t="s">
        <v>1600</v>
      </c>
      <c r="D374" s="394" t="s">
        <v>1601</v>
      </c>
      <c r="E374" s="394" t="s">
        <v>1602</v>
      </c>
      <c r="F374" s="397"/>
      <c r="G374" s="397"/>
      <c r="H374" s="410">
        <v>0</v>
      </c>
      <c r="I374" s="397">
        <v>2</v>
      </c>
      <c r="J374" s="397">
        <v>75.92</v>
      </c>
      <c r="K374" s="410">
        <v>1</v>
      </c>
      <c r="L374" s="397">
        <v>2</v>
      </c>
      <c r="M374" s="398">
        <v>75.92</v>
      </c>
    </row>
    <row r="375" spans="1:13" ht="14.4" customHeight="1" x14ac:dyDescent="0.3">
      <c r="A375" s="393" t="s">
        <v>1107</v>
      </c>
      <c r="B375" s="394" t="s">
        <v>983</v>
      </c>
      <c r="C375" s="394" t="s">
        <v>984</v>
      </c>
      <c r="D375" s="394" t="s">
        <v>985</v>
      </c>
      <c r="E375" s="394" t="s">
        <v>986</v>
      </c>
      <c r="F375" s="397"/>
      <c r="G375" s="397"/>
      <c r="H375" s="410">
        <v>0</v>
      </c>
      <c r="I375" s="397">
        <v>1</v>
      </c>
      <c r="J375" s="397">
        <v>333.31</v>
      </c>
      <c r="K375" s="410">
        <v>1</v>
      </c>
      <c r="L375" s="397">
        <v>1</v>
      </c>
      <c r="M375" s="398">
        <v>333.31</v>
      </c>
    </row>
    <row r="376" spans="1:13" ht="14.4" customHeight="1" x14ac:dyDescent="0.3">
      <c r="A376" s="393" t="s">
        <v>1107</v>
      </c>
      <c r="B376" s="394" t="s">
        <v>992</v>
      </c>
      <c r="C376" s="394" t="s">
        <v>993</v>
      </c>
      <c r="D376" s="394" t="s">
        <v>756</v>
      </c>
      <c r="E376" s="394" t="s">
        <v>994</v>
      </c>
      <c r="F376" s="397"/>
      <c r="G376" s="397"/>
      <c r="H376" s="410">
        <v>0</v>
      </c>
      <c r="I376" s="397">
        <v>1</v>
      </c>
      <c r="J376" s="397">
        <v>399.92</v>
      </c>
      <c r="K376" s="410">
        <v>1</v>
      </c>
      <c r="L376" s="397">
        <v>1</v>
      </c>
      <c r="M376" s="398">
        <v>399.92</v>
      </c>
    </row>
    <row r="377" spans="1:13" ht="14.4" customHeight="1" x14ac:dyDescent="0.3">
      <c r="A377" s="393" t="s">
        <v>1107</v>
      </c>
      <c r="B377" s="394" t="s">
        <v>1241</v>
      </c>
      <c r="C377" s="394" t="s">
        <v>1242</v>
      </c>
      <c r="D377" s="394" t="s">
        <v>1243</v>
      </c>
      <c r="E377" s="394" t="s">
        <v>1244</v>
      </c>
      <c r="F377" s="397"/>
      <c r="G377" s="397"/>
      <c r="H377" s="410">
        <v>0</v>
      </c>
      <c r="I377" s="397">
        <v>1</v>
      </c>
      <c r="J377" s="397">
        <v>69.86</v>
      </c>
      <c r="K377" s="410">
        <v>1</v>
      </c>
      <c r="L377" s="397">
        <v>1</v>
      </c>
      <c r="M377" s="398">
        <v>69.86</v>
      </c>
    </row>
    <row r="378" spans="1:13" ht="14.4" customHeight="1" x14ac:dyDescent="0.3">
      <c r="A378" s="393" t="s">
        <v>1107</v>
      </c>
      <c r="B378" s="394" t="s">
        <v>1249</v>
      </c>
      <c r="C378" s="394" t="s">
        <v>1667</v>
      </c>
      <c r="D378" s="394" t="s">
        <v>1251</v>
      </c>
      <c r="E378" s="394" t="s">
        <v>646</v>
      </c>
      <c r="F378" s="397"/>
      <c r="G378" s="397"/>
      <c r="H378" s="410"/>
      <c r="I378" s="397">
        <v>1</v>
      </c>
      <c r="J378" s="397">
        <v>0</v>
      </c>
      <c r="K378" s="410"/>
      <c r="L378" s="397">
        <v>1</v>
      </c>
      <c r="M378" s="398">
        <v>0</v>
      </c>
    </row>
    <row r="379" spans="1:13" ht="14.4" customHeight="1" x14ac:dyDescent="0.3">
      <c r="A379" s="393" t="s">
        <v>1107</v>
      </c>
      <c r="B379" s="394" t="s">
        <v>1249</v>
      </c>
      <c r="C379" s="394" t="s">
        <v>1668</v>
      </c>
      <c r="D379" s="394" t="s">
        <v>1251</v>
      </c>
      <c r="E379" s="394" t="s">
        <v>1659</v>
      </c>
      <c r="F379" s="397"/>
      <c r="G379" s="397"/>
      <c r="H379" s="410">
        <v>0</v>
      </c>
      <c r="I379" s="397">
        <v>1</v>
      </c>
      <c r="J379" s="397">
        <v>137.74</v>
      </c>
      <c r="K379" s="410">
        <v>1</v>
      </c>
      <c r="L379" s="397">
        <v>1</v>
      </c>
      <c r="M379" s="398">
        <v>137.74</v>
      </c>
    </row>
    <row r="380" spans="1:13" ht="14.4" customHeight="1" x14ac:dyDescent="0.3">
      <c r="A380" s="393" t="s">
        <v>1108</v>
      </c>
      <c r="B380" s="394" t="s">
        <v>992</v>
      </c>
      <c r="C380" s="394" t="s">
        <v>1318</v>
      </c>
      <c r="D380" s="394" t="s">
        <v>1319</v>
      </c>
      <c r="E380" s="394" t="s">
        <v>1320</v>
      </c>
      <c r="F380" s="397"/>
      <c r="G380" s="397"/>
      <c r="H380" s="410">
        <v>0</v>
      </c>
      <c r="I380" s="397">
        <v>1</v>
      </c>
      <c r="J380" s="397">
        <v>399.92</v>
      </c>
      <c r="K380" s="410">
        <v>1</v>
      </c>
      <c r="L380" s="397">
        <v>1</v>
      </c>
      <c r="M380" s="398">
        <v>399.92</v>
      </c>
    </row>
    <row r="381" spans="1:13" ht="14.4" customHeight="1" x14ac:dyDescent="0.3">
      <c r="A381" s="393" t="s">
        <v>1108</v>
      </c>
      <c r="B381" s="394" t="s">
        <v>1381</v>
      </c>
      <c r="C381" s="394" t="s">
        <v>1382</v>
      </c>
      <c r="D381" s="394" t="s">
        <v>1383</v>
      </c>
      <c r="E381" s="394" t="s">
        <v>1384</v>
      </c>
      <c r="F381" s="397">
        <v>1</v>
      </c>
      <c r="G381" s="397">
        <v>0</v>
      </c>
      <c r="H381" s="410"/>
      <c r="I381" s="397"/>
      <c r="J381" s="397"/>
      <c r="K381" s="410"/>
      <c r="L381" s="397">
        <v>1</v>
      </c>
      <c r="M381" s="398">
        <v>0</v>
      </c>
    </row>
    <row r="382" spans="1:13" ht="14.4" customHeight="1" x14ac:dyDescent="0.3">
      <c r="A382" s="393" t="s">
        <v>1108</v>
      </c>
      <c r="B382" s="394" t="s">
        <v>1381</v>
      </c>
      <c r="C382" s="394" t="s">
        <v>1409</v>
      </c>
      <c r="D382" s="394" t="s">
        <v>1386</v>
      </c>
      <c r="E382" s="394" t="s">
        <v>1384</v>
      </c>
      <c r="F382" s="397"/>
      <c r="G382" s="397"/>
      <c r="H382" s="410">
        <v>0</v>
      </c>
      <c r="I382" s="397">
        <v>1</v>
      </c>
      <c r="J382" s="397">
        <v>96.63</v>
      </c>
      <c r="K382" s="410">
        <v>1</v>
      </c>
      <c r="L382" s="397">
        <v>1</v>
      </c>
      <c r="M382" s="398">
        <v>96.63</v>
      </c>
    </row>
    <row r="383" spans="1:13" ht="14.4" customHeight="1" x14ac:dyDescent="0.3">
      <c r="A383" s="393" t="s">
        <v>1108</v>
      </c>
      <c r="B383" s="394" t="s">
        <v>1381</v>
      </c>
      <c r="C383" s="394" t="s">
        <v>1469</v>
      </c>
      <c r="D383" s="394" t="s">
        <v>1393</v>
      </c>
      <c r="E383" s="394" t="s">
        <v>1470</v>
      </c>
      <c r="F383" s="397">
        <v>1</v>
      </c>
      <c r="G383" s="397">
        <v>0</v>
      </c>
      <c r="H383" s="410"/>
      <c r="I383" s="397"/>
      <c r="J383" s="397"/>
      <c r="K383" s="410"/>
      <c r="L383" s="397">
        <v>1</v>
      </c>
      <c r="M383" s="398">
        <v>0</v>
      </c>
    </row>
    <row r="384" spans="1:13" ht="14.4" customHeight="1" x14ac:dyDescent="0.3">
      <c r="A384" s="393" t="s">
        <v>1108</v>
      </c>
      <c r="B384" s="394" t="s">
        <v>1381</v>
      </c>
      <c r="C384" s="394" t="s">
        <v>1637</v>
      </c>
      <c r="D384" s="394" t="s">
        <v>1386</v>
      </c>
      <c r="E384" s="394" t="s">
        <v>1638</v>
      </c>
      <c r="F384" s="397">
        <v>1</v>
      </c>
      <c r="G384" s="397">
        <v>0</v>
      </c>
      <c r="H384" s="410"/>
      <c r="I384" s="397"/>
      <c r="J384" s="397"/>
      <c r="K384" s="410"/>
      <c r="L384" s="397">
        <v>1</v>
      </c>
      <c r="M384" s="398">
        <v>0</v>
      </c>
    </row>
    <row r="385" spans="1:13" ht="14.4" customHeight="1" x14ac:dyDescent="0.3">
      <c r="A385" s="393" t="s">
        <v>1108</v>
      </c>
      <c r="B385" s="394" t="s">
        <v>997</v>
      </c>
      <c r="C385" s="394" t="s">
        <v>1324</v>
      </c>
      <c r="D385" s="394" t="s">
        <v>1325</v>
      </c>
      <c r="E385" s="394" t="s">
        <v>1326</v>
      </c>
      <c r="F385" s="397"/>
      <c r="G385" s="397"/>
      <c r="H385" s="410">
        <v>0</v>
      </c>
      <c r="I385" s="397">
        <v>3</v>
      </c>
      <c r="J385" s="397">
        <v>98.22</v>
      </c>
      <c r="K385" s="410">
        <v>1</v>
      </c>
      <c r="L385" s="397">
        <v>3</v>
      </c>
      <c r="M385" s="398">
        <v>98.22</v>
      </c>
    </row>
    <row r="386" spans="1:13" ht="14.4" customHeight="1" x14ac:dyDescent="0.3">
      <c r="A386" s="393" t="s">
        <v>1108</v>
      </c>
      <c r="B386" s="394" t="s">
        <v>997</v>
      </c>
      <c r="C386" s="394" t="s">
        <v>1413</v>
      </c>
      <c r="D386" s="394" t="s">
        <v>1414</v>
      </c>
      <c r="E386" s="394" t="s">
        <v>1415</v>
      </c>
      <c r="F386" s="397"/>
      <c r="G386" s="397"/>
      <c r="H386" s="410">
        <v>0</v>
      </c>
      <c r="I386" s="397">
        <v>2</v>
      </c>
      <c r="J386" s="397">
        <v>81.86</v>
      </c>
      <c r="K386" s="410">
        <v>1</v>
      </c>
      <c r="L386" s="397">
        <v>2</v>
      </c>
      <c r="M386" s="398">
        <v>81.86</v>
      </c>
    </row>
    <row r="387" spans="1:13" ht="14.4" customHeight="1" x14ac:dyDescent="0.3">
      <c r="A387" s="393" t="s">
        <v>1108</v>
      </c>
      <c r="B387" s="394" t="s">
        <v>997</v>
      </c>
      <c r="C387" s="394" t="s">
        <v>1327</v>
      </c>
      <c r="D387" s="394" t="s">
        <v>1328</v>
      </c>
      <c r="E387" s="394" t="s">
        <v>1329</v>
      </c>
      <c r="F387" s="397"/>
      <c r="G387" s="397"/>
      <c r="H387" s="410">
        <v>0</v>
      </c>
      <c r="I387" s="397">
        <v>1</v>
      </c>
      <c r="J387" s="397">
        <v>147.36000000000001</v>
      </c>
      <c r="K387" s="410">
        <v>1</v>
      </c>
      <c r="L387" s="397">
        <v>1</v>
      </c>
      <c r="M387" s="398">
        <v>147.36000000000001</v>
      </c>
    </row>
    <row r="388" spans="1:13" ht="14.4" customHeight="1" x14ac:dyDescent="0.3">
      <c r="A388" s="393" t="s">
        <v>1108</v>
      </c>
      <c r="B388" s="394" t="s">
        <v>997</v>
      </c>
      <c r="C388" s="394" t="s">
        <v>1504</v>
      </c>
      <c r="D388" s="394" t="s">
        <v>1331</v>
      </c>
      <c r="E388" s="394" t="s">
        <v>1401</v>
      </c>
      <c r="F388" s="397"/>
      <c r="G388" s="397"/>
      <c r="H388" s="410">
        <v>0</v>
      </c>
      <c r="I388" s="397">
        <v>6</v>
      </c>
      <c r="J388" s="397">
        <v>720.78</v>
      </c>
      <c r="K388" s="410">
        <v>1</v>
      </c>
      <c r="L388" s="397">
        <v>6</v>
      </c>
      <c r="M388" s="398">
        <v>720.78</v>
      </c>
    </row>
    <row r="389" spans="1:13" ht="14.4" customHeight="1" x14ac:dyDescent="0.3">
      <c r="A389" s="393" t="s">
        <v>1108</v>
      </c>
      <c r="B389" s="394" t="s">
        <v>1000</v>
      </c>
      <c r="C389" s="394" t="s">
        <v>1721</v>
      </c>
      <c r="D389" s="394" t="s">
        <v>1419</v>
      </c>
      <c r="E389" s="394" t="s">
        <v>1722</v>
      </c>
      <c r="F389" s="397"/>
      <c r="G389" s="397"/>
      <c r="H389" s="410">
        <v>0</v>
      </c>
      <c r="I389" s="397">
        <v>1</v>
      </c>
      <c r="J389" s="397">
        <v>139.71</v>
      </c>
      <c r="K389" s="410">
        <v>1</v>
      </c>
      <c r="L389" s="397">
        <v>1</v>
      </c>
      <c r="M389" s="398">
        <v>139.71</v>
      </c>
    </row>
    <row r="390" spans="1:13" ht="14.4" customHeight="1" x14ac:dyDescent="0.3">
      <c r="A390" s="393" t="s">
        <v>1108</v>
      </c>
      <c r="B390" s="394" t="s">
        <v>1426</v>
      </c>
      <c r="C390" s="394" t="s">
        <v>1723</v>
      </c>
      <c r="D390" s="394" t="s">
        <v>1724</v>
      </c>
      <c r="E390" s="394" t="s">
        <v>1725</v>
      </c>
      <c r="F390" s="397">
        <v>1</v>
      </c>
      <c r="G390" s="397">
        <v>0</v>
      </c>
      <c r="H390" s="410"/>
      <c r="I390" s="397"/>
      <c r="J390" s="397"/>
      <c r="K390" s="410"/>
      <c r="L390" s="397">
        <v>1</v>
      </c>
      <c r="M390" s="398">
        <v>0</v>
      </c>
    </row>
    <row r="391" spans="1:13" ht="14.4" customHeight="1" x14ac:dyDescent="0.3">
      <c r="A391" s="393" t="s">
        <v>1108</v>
      </c>
      <c r="B391" s="394" t="s">
        <v>1426</v>
      </c>
      <c r="C391" s="394" t="s">
        <v>1726</v>
      </c>
      <c r="D391" s="394" t="s">
        <v>1724</v>
      </c>
      <c r="E391" s="394" t="s">
        <v>1727</v>
      </c>
      <c r="F391" s="397">
        <v>1</v>
      </c>
      <c r="G391" s="397">
        <v>0</v>
      </c>
      <c r="H391" s="410"/>
      <c r="I391" s="397"/>
      <c r="J391" s="397"/>
      <c r="K391" s="410"/>
      <c r="L391" s="397">
        <v>1</v>
      </c>
      <c r="M391" s="398">
        <v>0</v>
      </c>
    </row>
    <row r="392" spans="1:13" ht="14.4" customHeight="1" x14ac:dyDescent="0.3">
      <c r="A392" s="393" t="s">
        <v>1108</v>
      </c>
      <c r="B392" s="394" t="s">
        <v>1426</v>
      </c>
      <c r="C392" s="394" t="s">
        <v>1430</v>
      </c>
      <c r="D392" s="394" t="s">
        <v>1428</v>
      </c>
      <c r="E392" s="394" t="s">
        <v>1431</v>
      </c>
      <c r="F392" s="397"/>
      <c r="G392" s="397"/>
      <c r="H392" s="410">
        <v>0</v>
      </c>
      <c r="I392" s="397">
        <v>1</v>
      </c>
      <c r="J392" s="397">
        <v>887.05</v>
      </c>
      <c r="K392" s="410">
        <v>1</v>
      </c>
      <c r="L392" s="397">
        <v>1</v>
      </c>
      <c r="M392" s="398">
        <v>887.05</v>
      </c>
    </row>
    <row r="393" spans="1:13" ht="14.4" customHeight="1" x14ac:dyDescent="0.3">
      <c r="A393" s="393" t="s">
        <v>1108</v>
      </c>
      <c r="B393" s="394" t="s">
        <v>1536</v>
      </c>
      <c r="C393" s="394" t="s">
        <v>1728</v>
      </c>
      <c r="D393" s="394" t="s">
        <v>1538</v>
      </c>
      <c r="E393" s="394" t="s">
        <v>1729</v>
      </c>
      <c r="F393" s="397">
        <v>1</v>
      </c>
      <c r="G393" s="397">
        <v>0</v>
      </c>
      <c r="H393" s="410"/>
      <c r="I393" s="397"/>
      <c r="J393" s="397"/>
      <c r="K393" s="410"/>
      <c r="L393" s="397">
        <v>1</v>
      </c>
      <c r="M393" s="398">
        <v>0</v>
      </c>
    </row>
    <row r="394" spans="1:13" ht="14.4" customHeight="1" x14ac:dyDescent="0.3">
      <c r="A394" s="393" t="s">
        <v>1108</v>
      </c>
      <c r="B394" s="394" t="s">
        <v>1439</v>
      </c>
      <c r="C394" s="394" t="s">
        <v>1561</v>
      </c>
      <c r="D394" s="394" t="s">
        <v>1562</v>
      </c>
      <c r="E394" s="394" t="s">
        <v>1563</v>
      </c>
      <c r="F394" s="397"/>
      <c r="G394" s="397"/>
      <c r="H394" s="410">
        <v>0</v>
      </c>
      <c r="I394" s="397">
        <v>1</v>
      </c>
      <c r="J394" s="397">
        <v>162.13</v>
      </c>
      <c r="K394" s="410">
        <v>1</v>
      </c>
      <c r="L394" s="397">
        <v>1</v>
      </c>
      <c r="M394" s="398">
        <v>162.13</v>
      </c>
    </row>
    <row r="395" spans="1:13" ht="14.4" customHeight="1" x14ac:dyDescent="0.3">
      <c r="A395" s="393" t="s">
        <v>1108</v>
      </c>
      <c r="B395" s="394" t="s">
        <v>1027</v>
      </c>
      <c r="C395" s="394" t="s">
        <v>1730</v>
      </c>
      <c r="D395" s="394" t="s">
        <v>1731</v>
      </c>
      <c r="E395" s="394" t="s">
        <v>1453</v>
      </c>
      <c r="F395" s="397"/>
      <c r="G395" s="397"/>
      <c r="H395" s="410">
        <v>0</v>
      </c>
      <c r="I395" s="397">
        <v>1</v>
      </c>
      <c r="J395" s="397">
        <v>172</v>
      </c>
      <c r="K395" s="410">
        <v>1</v>
      </c>
      <c r="L395" s="397">
        <v>1</v>
      </c>
      <c r="M395" s="398">
        <v>172</v>
      </c>
    </row>
    <row r="396" spans="1:13" ht="14.4" customHeight="1" x14ac:dyDescent="0.3">
      <c r="A396" s="393" t="s">
        <v>1110</v>
      </c>
      <c r="B396" s="394" t="s">
        <v>943</v>
      </c>
      <c r="C396" s="394" t="s">
        <v>944</v>
      </c>
      <c r="D396" s="394" t="s">
        <v>544</v>
      </c>
      <c r="E396" s="394" t="s">
        <v>545</v>
      </c>
      <c r="F396" s="397"/>
      <c r="G396" s="397"/>
      <c r="H396" s="410">
        <v>0</v>
      </c>
      <c r="I396" s="397">
        <v>5</v>
      </c>
      <c r="J396" s="397">
        <v>952.4</v>
      </c>
      <c r="K396" s="410">
        <v>1</v>
      </c>
      <c r="L396" s="397">
        <v>5</v>
      </c>
      <c r="M396" s="398">
        <v>952.4</v>
      </c>
    </row>
    <row r="397" spans="1:13" ht="14.4" customHeight="1" x14ac:dyDescent="0.3">
      <c r="A397" s="393" t="s">
        <v>1110</v>
      </c>
      <c r="B397" s="394" t="s">
        <v>943</v>
      </c>
      <c r="C397" s="394" t="s">
        <v>945</v>
      </c>
      <c r="D397" s="394" t="s">
        <v>544</v>
      </c>
      <c r="E397" s="394" t="s">
        <v>546</v>
      </c>
      <c r="F397" s="397"/>
      <c r="G397" s="397"/>
      <c r="H397" s="410">
        <v>0</v>
      </c>
      <c r="I397" s="397">
        <v>6</v>
      </c>
      <c r="J397" s="397">
        <v>3673.5600000000004</v>
      </c>
      <c r="K397" s="410">
        <v>1</v>
      </c>
      <c r="L397" s="397">
        <v>6</v>
      </c>
      <c r="M397" s="398">
        <v>3673.5600000000004</v>
      </c>
    </row>
    <row r="398" spans="1:13" ht="14.4" customHeight="1" x14ac:dyDescent="0.3">
      <c r="A398" s="393" t="s">
        <v>1110</v>
      </c>
      <c r="B398" s="394" t="s">
        <v>1732</v>
      </c>
      <c r="C398" s="394" t="s">
        <v>1733</v>
      </c>
      <c r="D398" s="394" t="s">
        <v>1734</v>
      </c>
      <c r="E398" s="394" t="s">
        <v>1735</v>
      </c>
      <c r="F398" s="397"/>
      <c r="G398" s="397"/>
      <c r="H398" s="410"/>
      <c r="I398" s="397">
        <v>1</v>
      </c>
      <c r="J398" s="397">
        <v>0</v>
      </c>
      <c r="K398" s="410"/>
      <c r="L398" s="397">
        <v>1</v>
      </c>
      <c r="M398" s="398">
        <v>0</v>
      </c>
    </row>
    <row r="399" spans="1:13" ht="14.4" customHeight="1" x14ac:dyDescent="0.3">
      <c r="A399" s="393" t="s">
        <v>1110</v>
      </c>
      <c r="B399" s="394" t="s">
        <v>1292</v>
      </c>
      <c r="C399" s="394" t="s">
        <v>1736</v>
      </c>
      <c r="D399" s="394" t="s">
        <v>1596</v>
      </c>
      <c r="E399" s="394" t="s">
        <v>974</v>
      </c>
      <c r="F399" s="397"/>
      <c r="G399" s="397"/>
      <c r="H399" s="410">
        <v>0</v>
      </c>
      <c r="I399" s="397">
        <v>2</v>
      </c>
      <c r="J399" s="397">
        <v>202.32</v>
      </c>
      <c r="K399" s="410">
        <v>1</v>
      </c>
      <c r="L399" s="397">
        <v>2</v>
      </c>
      <c r="M399" s="398">
        <v>202.32</v>
      </c>
    </row>
    <row r="400" spans="1:13" ht="14.4" customHeight="1" x14ac:dyDescent="0.3">
      <c r="A400" s="393" t="s">
        <v>1110</v>
      </c>
      <c r="B400" s="394" t="s">
        <v>1296</v>
      </c>
      <c r="C400" s="394" t="s">
        <v>1737</v>
      </c>
      <c r="D400" s="394" t="s">
        <v>1738</v>
      </c>
      <c r="E400" s="394" t="s">
        <v>1739</v>
      </c>
      <c r="F400" s="397">
        <v>1</v>
      </c>
      <c r="G400" s="397">
        <v>170.85</v>
      </c>
      <c r="H400" s="410">
        <v>1</v>
      </c>
      <c r="I400" s="397"/>
      <c r="J400" s="397"/>
      <c r="K400" s="410">
        <v>0</v>
      </c>
      <c r="L400" s="397">
        <v>1</v>
      </c>
      <c r="M400" s="398">
        <v>170.85</v>
      </c>
    </row>
    <row r="401" spans="1:13" ht="14.4" customHeight="1" x14ac:dyDescent="0.3">
      <c r="A401" s="393" t="s">
        <v>1110</v>
      </c>
      <c r="B401" s="394" t="s">
        <v>983</v>
      </c>
      <c r="C401" s="394" t="s">
        <v>984</v>
      </c>
      <c r="D401" s="394" t="s">
        <v>985</v>
      </c>
      <c r="E401" s="394" t="s">
        <v>986</v>
      </c>
      <c r="F401" s="397"/>
      <c r="G401" s="397"/>
      <c r="H401" s="410">
        <v>0</v>
      </c>
      <c r="I401" s="397">
        <v>14</v>
      </c>
      <c r="J401" s="397">
        <v>4666.34</v>
      </c>
      <c r="K401" s="410">
        <v>1</v>
      </c>
      <c r="L401" s="397">
        <v>14</v>
      </c>
      <c r="M401" s="398">
        <v>4666.34</v>
      </c>
    </row>
    <row r="402" spans="1:13" ht="14.4" customHeight="1" x14ac:dyDescent="0.3">
      <c r="A402" s="393" t="s">
        <v>1110</v>
      </c>
      <c r="B402" s="394" t="s">
        <v>990</v>
      </c>
      <c r="C402" s="394" t="s">
        <v>1548</v>
      </c>
      <c r="D402" s="394" t="s">
        <v>1549</v>
      </c>
      <c r="E402" s="394" t="s">
        <v>1550</v>
      </c>
      <c r="F402" s="397"/>
      <c r="G402" s="397"/>
      <c r="H402" s="410">
        <v>0</v>
      </c>
      <c r="I402" s="397">
        <v>7</v>
      </c>
      <c r="J402" s="397">
        <v>967.11999999999989</v>
      </c>
      <c r="K402" s="410">
        <v>1</v>
      </c>
      <c r="L402" s="397">
        <v>7</v>
      </c>
      <c r="M402" s="398">
        <v>967.11999999999989</v>
      </c>
    </row>
    <row r="403" spans="1:13" ht="14.4" customHeight="1" x14ac:dyDescent="0.3">
      <c r="A403" s="393" t="s">
        <v>1110</v>
      </c>
      <c r="B403" s="394" t="s">
        <v>990</v>
      </c>
      <c r="C403" s="394" t="s">
        <v>1364</v>
      </c>
      <c r="D403" s="394" t="s">
        <v>1365</v>
      </c>
      <c r="E403" s="394" t="s">
        <v>1248</v>
      </c>
      <c r="F403" s="397"/>
      <c r="G403" s="397"/>
      <c r="H403" s="410">
        <v>0</v>
      </c>
      <c r="I403" s="397">
        <v>10</v>
      </c>
      <c r="J403" s="397">
        <v>1842.2</v>
      </c>
      <c r="K403" s="410">
        <v>1</v>
      </c>
      <c r="L403" s="397">
        <v>10</v>
      </c>
      <c r="M403" s="398">
        <v>1842.2</v>
      </c>
    </row>
    <row r="404" spans="1:13" ht="14.4" customHeight="1" x14ac:dyDescent="0.3">
      <c r="A404" s="393" t="s">
        <v>1110</v>
      </c>
      <c r="B404" s="394" t="s">
        <v>990</v>
      </c>
      <c r="C404" s="394" t="s">
        <v>1530</v>
      </c>
      <c r="D404" s="394" t="s">
        <v>1531</v>
      </c>
      <c r="E404" s="394" t="s">
        <v>1532</v>
      </c>
      <c r="F404" s="397"/>
      <c r="G404" s="397"/>
      <c r="H404" s="410">
        <v>0</v>
      </c>
      <c r="I404" s="397">
        <v>7</v>
      </c>
      <c r="J404" s="397">
        <v>725.97</v>
      </c>
      <c r="K404" s="410">
        <v>1</v>
      </c>
      <c r="L404" s="397">
        <v>7</v>
      </c>
      <c r="M404" s="398">
        <v>725.97</v>
      </c>
    </row>
    <row r="405" spans="1:13" ht="14.4" customHeight="1" x14ac:dyDescent="0.3">
      <c r="A405" s="393" t="s">
        <v>1110</v>
      </c>
      <c r="B405" s="394" t="s">
        <v>992</v>
      </c>
      <c r="C405" s="394" t="s">
        <v>993</v>
      </c>
      <c r="D405" s="394" t="s">
        <v>756</v>
      </c>
      <c r="E405" s="394" t="s">
        <v>994</v>
      </c>
      <c r="F405" s="397"/>
      <c r="G405" s="397"/>
      <c r="H405" s="410">
        <v>0</v>
      </c>
      <c r="I405" s="397">
        <v>4</v>
      </c>
      <c r="J405" s="397">
        <v>1599.68</v>
      </c>
      <c r="K405" s="410">
        <v>1</v>
      </c>
      <c r="L405" s="397">
        <v>4</v>
      </c>
      <c r="M405" s="398">
        <v>1599.68</v>
      </c>
    </row>
    <row r="406" spans="1:13" ht="14.4" customHeight="1" x14ac:dyDescent="0.3">
      <c r="A406" s="393" t="s">
        <v>1110</v>
      </c>
      <c r="B406" s="394" t="s">
        <v>992</v>
      </c>
      <c r="C406" s="394" t="s">
        <v>1632</v>
      </c>
      <c r="D406" s="394" t="s">
        <v>756</v>
      </c>
      <c r="E406" s="394" t="s">
        <v>1633</v>
      </c>
      <c r="F406" s="397"/>
      <c r="G406" s="397"/>
      <c r="H406" s="410">
        <v>0</v>
      </c>
      <c r="I406" s="397">
        <v>1</v>
      </c>
      <c r="J406" s="397">
        <v>199.96</v>
      </c>
      <c r="K406" s="410">
        <v>1</v>
      </c>
      <c r="L406" s="397">
        <v>1</v>
      </c>
      <c r="M406" s="398">
        <v>199.96</v>
      </c>
    </row>
    <row r="407" spans="1:13" ht="14.4" customHeight="1" x14ac:dyDescent="0.3">
      <c r="A407" s="393" t="s">
        <v>1110</v>
      </c>
      <c r="B407" s="394" t="s">
        <v>995</v>
      </c>
      <c r="C407" s="394" t="s">
        <v>996</v>
      </c>
      <c r="D407" s="394" t="s">
        <v>758</v>
      </c>
      <c r="E407" s="394" t="s">
        <v>759</v>
      </c>
      <c r="F407" s="397"/>
      <c r="G407" s="397"/>
      <c r="H407" s="410">
        <v>0</v>
      </c>
      <c r="I407" s="397">
        <v>2</v>
      </c>
      <c r="J407" s="397">
        <v>444.5</v>
      </c>
      <c r="K407" s="410">
        <v>1</v>
      </c>
      <c r="L407" s="397">
        <v>2</v>
      </c>
      <c r="M407" s="398">
        <v>444.5</v>
      </c>
    </row>
    <row r="408" spans="1:13" ht="14.4" customHeight="1" x14ac:dyDescent="0.3">
      <c r="A408" s="393" t="s">
        <v>1110</v>
      </c>
      <c r="B408" s="394" t="s">
        <v>1342</v>
      </c>
      <c r="C408" s="394" t="s">
        <v>1343</v>
      </c>
      <c r="D408" s="394" t="s">
        <v>1344</v>
      </c>
      <c r="E408" s="394" t="s">
        <v>1345</v>
      </c>
      <c r="F408" s="397"/>
      <c r="G408" s="397"/>
      <c r="H408" s="410">
        <v>0</v>
      </c>
      <c r="I408" s="397">
        <v>5</v>
      </c>
      <c r="J408" s="397">
        <v>770.05</v>
      </c>
      <c r="K408" s="410">
        <v>1</v>
      </c>
      <c r="L408" s="397">
        <v>5</v>
      </c>
      <c r="M408" s="398">
        <v>770.05</v>
      </c>
    </row>
    <row r="409" spans="1:13" ht="14.4" customHeight="1" x14ac:dyDescent="0.3">
      <c r="A409" s="393" t="s">
        <v>1110</v>
      </c>
      <c r="B409" s="394" t="s">
        <v>1241</v>
      </c>
      <c r="C409" s="394" t="s">
        <v>1242</v>
      </c>
      <c r="D409" s="394" t="s">
        <v>1243</v>
      </c>
      <c r="E409" s="394" t="s">
        <v>1244</v>
      </c>
      <c r="F409" s="397"/>
      <c r="G409" s="397"/>
      <c r="H409" s="410">
        <v>0</v>
      </c>
      <c r="I409" s="397">
        <v>3</v>
      </c>
      <c r="J409" s="397">
        <v>209.57999999999998</v>
      </c>
      <c r="K409" s="410">
        <v>1</v>
      </c>
      <c r="L409" s="397">
        <v>3</v>
      </c>
      <c r="M409" s="398">
        <v>209.57999999999998</v>
      </c>
    </row>
    <row r="410" spans="1:13" ht="14.4" customHeight="1" x14ac:dyDescent="0.3">
      <c r="A410" s="393" t="s">
        <v>1110</v>
      </c>
      <c r="B410" s="394" t="s">
        <v>1381</v>
      </c>
      <c r="C410" s="394" t="s">
        <v>1385</v>
      </c>
      <c r="D410" s="394" t="s">
        <v>1386</v>
      </c>
      <c r="E410" s="394" t="s">
        <v>1387</v>
      </c>
      <c r="F410" s="397"/>
      <c r="G410" s="397"/>
      <c r="H410" s="410">
        <v>0</v>
      </c>
      <c r="I410" s="397">
        <v>70</v>
      </c>
      <c r="J410" s="397">
        <v>3381.6999999999989</v>
      </c>
      <c r="K410" s="410">
        <v>1</v>
      </c>
      <c r="L410" s="397">
        <v>70</v>
      </c>
      <c r="M410" s="398">
        <v>3381.6999999999989</v>
      </c>
    </row>
    <row r="411" spans="1:13" ht="14.4" customHeight="1" x14ac:dyDescent="0.3">
      <c r="A411" s="393" t="s">
        <v>1110</v>
      </c>
      <c r="B411" s="394" t="s">
        <v>1381</v>
      </c>
      <c r="C411" s="394" t="s">
        <v>1409</v>
      </c>
      <c r="D411" s="394" t="s">
        <v>1386</v>
      </c>
      <c r="E411" s="394" t="s">
        <v>1384</v>
      </c>
      <c r="F411" s="397"/>
      <c r="G411" s="397"/>
      <c r="H411" s="410">
        <v>0</v>
      </c>
      <c r="I411" s="397">
        <v>43</v>
      </c>
      <c r="J411" s="397">
        <v>4155.09</v>
      </c>
      <c r="K411" s="410">
        <v>1</v>
      </c>
      <c r="L411" s="397">
        <v>43</v>
      </c>
      <c r="M411" s="398">
        <v>4155.09</v>
      </c>
    </row>
    <row r="412" spans="1:13" ht="14.4" customHeight="1" x14ac:dyDescent="0.3">
      <c r="A412" s="393" t="s">
        <v>1110</v>
      </c>
      <c r="B412" s="394" t="s">
        <v>997</v>
      </c>
      <c r="C412" s="394" t="s">
        <v>1324</v>
      </c>
      <c r="D412" s="394" t="s">
        <v>1325</v>
      </c>
      <c r="E412" s="394" t="s">
        <v>1326</v>
      </c>
      <c r="F412" s="397"/>
      <c r="G412" s="397"/>
      <c r="H412" s="410">
        <v>0</v>
      </c>
      <c r="I412" s="397">
        <v>1</v>
      </c>
      <c r="J412" s="397">
        <v>32.74</v>
      </c>
      <c r="K412" s="410">
        <v>1</v>
      </c>
      <c r="L412" s="397">
        <v>1</v>
      </c>
      <c r="M412" s="398">
        <v>32.74</v>
      </c>
    </row>
    <row r="413" spans="1:13" ht="14.4" customHeight="1" x14ac:dyDescent="0.3">
      <c r="A413" s="393" t="s">
        <v>1110</v>
      </c>
      <c r="B413" s="394" t="s">
        <v>997</v>
      </c>
      <c r="C413" s="394" t="s">
        <v>1504</v>
      </c>
      <c r="D413" s="394" t="s">
        <v>1331</v>
      </c>
      <c r="E413" s="394" t="s">
        <v>1401</v>
      </c>
      <c r="F413" s="397"/>
      <c r="G413" s="397"/>
      <c r="H413" s="410">
        <v>0</v>
      </c>
      <c r="I413" s="397">
        <v>1</v>
      </c>
      <c r="J413" s="397">
        <v>124.51</v>
      </c>
      <c r="K413" s="410">
        <v>1</v>
      </c>
      <c r="L413" s="397">
        <v>1</v>
      </c>
      <c r="M413" s="398">
        <v>124.51</v>
      </c>
    </row>
    <row r="414" spans="1:13" ht="14.4" customHeight="1" x14ac:dyDescent="0.3">
      <c r="A414" s="393" t="s">
        <v>1110</v>
      </c>
      <c r="B414" s="394" t="s">
        <v>1002</v>
      </c>
      <c r="C414" s="394" t="s">
        <v>1558</v>
      </c>
      <c r="D414" s="394" t="s">
        <v>1559</v>
      </c>
      <c r="E414" s="394" t="s">
        <v>1560</v>
      </c>
      <c r="F414" s="397"/>
      <c r="G414" s="397"/>
      <c r="H414" s="410">
        <v>0</v>
      </c>
      <c r="I414" s="397">
        <v>14</v>
      </c>
      <c r="J414" s="397">
        <v>227.78</v>
      </c>
      <c r="K414" s="410">
        <v>1</v>
      </c>
      <c r="L414" s="397">
        <v>14</v>
      </c>
      <c r="M414" s="398">
        <v>227.78</v>
      </c>
    </row>
    <row r="415" spans="1:13" ht="14.4" customHeight="1" x14ac:dyDescent="0.3">
      <c r="A415" s="393" t="s">
        <v>1110</v>
      </c>
      <c r="B415" s="394" t="s">
        <v>1653</v>
      </c>
      <c r="C415" s="394" t="s">
        <v>1740</v>
      </c>
      <c r="D415" s="394" t="s">
        <v>1655</v>
      </c>
      <c r="E415" s="394" t="s">
        <v>666</v>
      </c>
      <c r="F415" s="397"/>
      <c r="G415" s="397"/>
      <c r="H415" s="410">
        <v>0</v>
      </c>
      <c r="I415" s="397">
        <v>1</v>
      </c>
      <c r="J415" s="397">
        <v>339.13</v>
      </c>
      <c r="K415" s="410">
        <v>1</v>
      </c>
      <c r="L415" s="397">
        <v>1</v>
      </c>
      <c r="M415" s="398">
        <v>339.13</v>
      </c>
    </row>
    <row r="416" spans="1:13" ht="14.4" customHeight="1" x14ac:dyDescent="0.3">
      <c r="A416" s="393" t="s">
        <v>1110</v>
      </c>
      <c r="B416" s="394" t="s">
        <v>1741</v>
      </c>
      <c r="C416" s="394" t="s">
        <v>1742</v>
      </c>
      <c r="D416" s="394" t="s">
        <v>1743</v>
      </c>
      <c r="E416" s="394" t="s">
        <v>1744</v>
      </c>
      <c r="F416" s="397"/>
      <c r="G416" s="397"/>
      <c r="H416" s="410">
        <v>0</v>
      </c>
      <c r="I416" s="397">
        <v>3</v>
      </c>
      <c r="J416" s="397">
        <v>557.70000000000005</v>
      </c>
      <c r="K416" s="410">
        <v>1</v>
      </c>
      <c r="L416" s="397">
        <v>3</v>
      </c>
      <c r="M416" s="398">
        <v>557.70000000000005</v>
      </c>
    </row>
    <row r="417" spans="1:13" ht="14.4" customHeight="1" x14ac:dyDescent="0.3">
      <c r="A417" s="393" t="s">
        <v>1110</v>
      </c>
      <c r="B417" s="394" t="s">
        <v>1010</v>
      </c>
      <c r="C417" s="394" t="s">
        <v>1011</v>
      </c>
      <c r="D417" s="394" t="s">
        <v>706</v>
      </c>
      <c r="E417" s="394" t="s">
        <v>1012</v>
      </c>
      <c r="F417" s="397"/>
      <c r="G417" s="397"/>
      <c r="H417" s="410">
        <v>0</v>
      </c>
      <c r="I417" s="397">
        <v>2</v>
      </c>
      <c r="J417" s="397">
        <v>189.6</v>
      </c>
      <c r="K417" s="410">
        <v>1</v>
      </c>
      <c r="L417" s="397">
        <v>2</v>
      </c>
      <c r="M417" s="398">
        <v>189.6</v>
      </c>
    </row>
    <row r="418" spans="1:13" ht="14.4" customHeight="1" x14ac:dyDescent="0.3">
      <c r="A418" s="393" t="s">
        <v>1110</v>
      </c>
      <c r="B418" s="394" t="s">
        <v>1017</v>
      </c>
      <c r="C418" s="394" t="s">
        <v>1337</v>
      </c>
      <c r="D418" s="394" t="s">
        <v>733</v>
      </c>
      <c r="E418" s="394" t="s">
        <v>548</v>
      </c>
      <c r="F418" s="397"/>
      <c r="G418" s="397"/>
      <c r="H418" s="410">
        <v>0</v>
      </c>
      <c r="I418" s="397">
        <v>45</v>
      </c>
      <c r="J418" s="397">
        <v>6198.3</v>
      </c>
      <c r="K418" s="410">
        <v>1</v>
      </c>
      <c r="L418" s="397">
        <v>45</v>
      </c>
      <c r="M418" s="398">
        <v>6198.3</v>
      </c>
    </row>
    <row r="419" spans="1:13" ht="14.4" customHeight="1" x14ac:dyDescent="0.3">
      <c r="A419" s="393" t="s">
        <v>1110</v>
      </c>
      <c r="B419" s="394" t="s">
        <v>1017</v>
      </c>
      <c r="C419" s="394" t="s">
        <v>1018</v>
      </c>
      <c r="D419" s="394" t="s">
        <v>733</v>
      </c>
      <c r="E419" s="394" t="s">
        <v>550</v>
      </c>
      <c r="F419" s="397"/>
      <c r="G419" s="397"/>
      <c r="H419" s="410">
        <v>0</v>
      </c>
      <c r="I419" s="397">
        <v>1</v>
      </c>
      <c r="J419" s="397">
        <v>413.22</v>
      </c>
      <c r="K419" s="410">
        <v>1</v>
      </c>
      <c r="L419" s="397">
        <v>1</v>
      </c>
      <c r="M419" s="398">
        <v>413.22</v>
      </c>
    </row>
    <row r="420" spans="1:13" ht="14.4" customHeight="1" x14ac:dyDescent="0.3">
      <c r="A420" s="393" t="s">
        <v>1110</v>
      </c>
      <c r="B420" s="394" t="s">
        <v>1017</v>
      </c>
      <c r="C420" s="394" t="s">
        <v>1745</v>
      </c>
      <c r="D420" s="394" t="s">
        <v>475</v>
      </c>
      <c r="E420" s="394" t="s">
        <v>1746</v>
      </c>
      <c r="F420" s="397">
        <v>1</v>
      </c>
      <c r="G420" s="397">
        <v>128.56</v>
      </c>
      <c r="H420" s="410">
        <v>1</v>
      </c>
      <c r="I420" s="397"/>
      <c r="J420" s="397"/>
      <c r="K420" s="410">
        <v>0</v>
      </c>
      <c r="L420" s="397">
        <v>1</v>
      </c>
      <c r="M420" s="398">
        <v>128.56</v>
      </c>
    </row>
    <row r="421" spans="1:13" ht="14.4" customHeight="1" x14ac:dyDescent="0.3">
      <c r="A421" s="393" t="s">
        <v>1111</v>
      </c>
      <c r="B421" s="394" t="s">
        <v>943</v>
      </c>
      <c r="C421" s="394" t="s">
        <v>945</v>
      </c>
      <c r="D421" s="394" t="s">
        <v>544</v>
      </c>
      <c r="E421" s="394" t="s">
        <v>546</v>
      </c>
      <c r="F421" s="397"/>
      <c r="G421" s="397"/>
      <c r="H421" s="410">
        <v>0</v>
      </c>
      <c r="I421" s="397">
        <v>3</v>
      </c>
      <c r="J421" s="397">
        <v>1836.78</v>
      </c>
      <c r="K421" s="410">
        <v>1</v>
      </c>
      <c r="L421" s="397">
        <v>3</v>
      </c>
      <c r="M421" s="398">
        <v>1836.78</v>
      </c>
    </row>
    <row r="422" spans="1:13" ht="14.4" customHeight="1" x14ac:dyDescent="0.3">
      <c r="A422" s="393" t="s">
        <v>1111</v>
      </c>
      <c r="B422" s="394" t="s">
        <v>954</v>
      </c>
      <c r="C422" s="394" t="s">
        <v>956</v>
      </c>
      <c r="D422" s="394" t="s">
        <v>708</v>
      </c>
      <c r="E422" s="394" t="s">
        <v>710</v>
      </c>
      <c r="F422" s="397"/>
      <c r="G422" s="397"/>
      <c r="H422" s="410">
        <v>0</v>
      </c>
      <c r="I422" s="397">
        <v>2</v>
      </c>
      <c r="J422" s="397">
        <v>1250.58</v>
      </c>
      <c r="K422" s="410">
        <v>1</v>
      </c>
      <c r="L422" s="397">
        <v>2</v>
      </c>
      <c r="M422" s="398">
        <v>1250.58</v>
      </c>
    </row>
    <row r="423" spans="1:13" ht="14.4" customHeight="1" x14ac:dyDescent="0.3">
      <c r="A423" s="393" t="s">
        <v>1111</v>
      </c>
      <c r="B423" s="394" t="s">
        <v>983</v>
      </c>
      <c r="C423" s="394" t="s">
        <v>984</v>
      </c>
      <c r="D423" s="394" t="s">
        <v>985</v>
      </c>
      <c r="E423" s="394" t="s">
        <v>986</v>
      </c>
      <c r="F423" s="397"/>
      <c r="G423" s="397"/>
      <c r="H423" s="410">
        <v>0</v>
      </c>
      <c r="I423" s="397">
        <v>3</v>
      </c>
      <c r="J423" s="397">
        <v>999.93000000000006</v>
      </c>
      <c r="K423" s="410">
        <v>1</v>
      </c>
      <c r="L423" s="397">
        <v>3</v>
      </c>
      <c r="M423" s="398">
        <v>999.93000000000006</v>
      </c>
    </row>
    <row r="424" spans="1:13" ht="14.4" customHeight="1" x14ac:dyDescent="0.3">
      <c r="A424" s="393" t="s">
        <v>1111</v>
      </c>
      <c r="B424" s="394" t="s">
        <v>983</v>
      </c>
      <c r="C424" s="394" t="s">
        <v>1360</v>
      </c>
      <c r="D424" s="394" t="s">
        <v>1361</v>
      </c>
      <c r="E424" s="394" t="s">
        <v>1362</v>
      </c>
      <c r="F424" s="397"/>
      <c r="G424" s="397"/>
      <c r="H424" s="410">
        <v>0</v>
      </c>
      <c r="I424" s="397">
        <v>1</v>
      </c>
      <c r="J424" s="397">
        <v>333.31</v>
      </c>
      <c r="K424" s="410">
        <v>1</v>
      </c>
      <c r="L424" s="397">
        <v>1</v>
      </c>
      <c r="M424" s="398">
        <v>333.31</v>
      </c>
    </row>
    <row r="425" spans="1:13" ht="14.4" customHeight="1" x14ac:dyDescent="0.3">
      <c r="A425" s="393" t="s">
        <v>1111</v>
      </c>
      <c r="B425" s="394" t="s">
        <v>995</v>
      </c>
      <c r="C425" s="394" t="s">
        <v>996</v>
      </c>
      <c r="D425" s="394" t="s">
        <v>758</v>
      </c>
      <c r="E425" s="394" t="s">
        <v>759</v>
      </c>
      <c r="F425" s="397"/>
      <c r="G425" s="397"/>
      <c r="H425" s="410">
        <v>0</v>
      </c>
      <c r="I425" s="397">
        <v>4</v>
      </c>
      <c r="J425" s="397">
        <v>889</v>
      </c>
      <c r="K425" s="410">
        <v>1</v>
      </c>
      <c r="L425" s="397">
        <v>4</v>
      </c>
      <c r="M425" s="398">
        <v>889</v>
      </c>
    </row>
    <row r="426" spans="1:13" ht="14.4" customHeight="1" x14ac:dyDescent="0.3">
      <c r="A426" s="393" t="s">
        <v>1111</v>
      </c>
      <c r="B426" s="394" t="s">
        <v>1381</v>
      </c>
      <c r="C426" s="394" t="s">
        <v>1409</v>
      </c>
      <c r="D426" s="394" t="s">
        <v>1386</v>
      </c>
      <c r="E426" s="394" t="s">
        <v>1384</v>
      </c>
      <c r="F426" s="397"/>
      <c r="G426" s="397"/>
      <c r="H426" s="410">
        <v>0</v>
      </c>
      <c r="I426" s="397">
        <v>1</v>
      </c>
      <c r="J426" s="397">
        <v>96.63</v>
      </c>
      <c r="K426" s="410">
        <v>1</v>
      </c>
      <c r="L426" s="397">
        <v>1</v>
      </c>
      <c r="M426" s="398">
        <v>96.63</v>
      </c>
    </row>
    <row r="427" spans="1:13" ht="14.4" customHeight="1" x14ac:dyDescent="0.3">
      <c r="A427" s="393" t="s">
        <v>1111</v>
      </c>
      <c r="B427" s="394" t="s">
        <v>1017</v>
      </c>
      <c r="C427" s="394" t="s">
        <v>1337</v>
      </c>
      <c r="D427" s="394" t="s">
        <v>733</v>
      </c>
      <c r="E427" s="394" t="s">
        <v>548</v>
      </c>
      <c r="F427" s="397"/>
      <c r="G427" s="397"/>
      <c r="H427" s="410">
        <v>0</v>
      </c>
      <c r="I427" s="397">
        <v>2</v>
      </c>
      <c r="J427" s="397">
        <v>275.48</v>
      </c>
      <c r="K427" s="410">
        <v>1</v>
      </c>
      <c r="L427" s="397">
        <v>2</v>
      </c>
      <c r="M427" s="398">
        <v>275.48</v>
      </c>
    </row>
    <row r="428" spans="1:13" ht="14.4" customHeight="1" x14ac:dyDescent="0.3">
      <c r="A428" s="393" t="s">
        <v>1111</v>
      </c>
      <c r="B428" s="394" t="s">
        <v>1017</v>
      </c>
      <c r="C428" s="394" t="s">
        <v>1018</v>
      </c>
      <c r="D428" s="394" t="s">
        <v>733</v>
      </c>
      <c r="E428" s="394" t="s">
        <v>550</v>
      </c>
      <c r="F428" s="397"/>
      <c r="G428" s="397"/>
      <c r="H428" s="410">
        <v>0</v>
      </c>
      <c r="I428" s="397">
        <v>2</v>
      </c>
      <c r="J428" s="397">
        <v>826.44</v>
      </c>
      <c r="K428" s="410">
        <v>1</v>
      </c>
      <c r="L428" s="397">
        <v>2</v>
      </c>
      <c r="M428" s="398">
        <v>826.44</v>
      </c>
    </row>
    <row r="429" spans="1:13" ht="14.4" customHeight="1" x14ac:dyDescent="0.3">
      <c r="A429" s="393" t="s">
        <v>1112</v>
      </c>
      <c r="B429" s="394" t="s">
        <v>1259</v>
      </c>
      <c r="C429" s="394" t="s">
        <v>1260</v>
      </c>
      <c r="D429" s="394" t="s">
        <v>1261</v>
      </c>
      <c r="E429" s="394" t="s">
        <v>1262</v>
      </c>
      <c r="F429" s="397"/>
      <c r="G429" s="397"/>
      <c r="H429" s="410"/>
      <c r="I429" s="397">
        <v>1</v>
      </c>
      <c r="J429" s="397">
        <v>0</v>
      </c>
      <c r="K429" s="410"/>
      <c r="L429" s="397">
        <v>1</v>
      </c>
      <c r="M429" s="398">
        <v>0</v>
      </c>
    </row>
    <row r="430" spans="1:13" ht="14.4" customHeight="1" x14ac:dyDescent="0.3">
      <c r="A430" s="393" t="s">
        <v>1112</v>
      </c>
      <c r="B430" s="394" t="s">
        <v>983</v>
      </c>
      <c r="C430" s="394" t="s">
        <v>984</v>
      </c>
      <c r="D430" s="394" t="s">
        <v>985</v>
      </c>
      <c r="E430" s="394" t="s">
        <v>986</v>
      </c>
      <c r="F430" s="397"/>
      <c r="G430" s="397"/>
      <c r="H430" s="410">
        <v>0</v>
      </c>
      <c r="I430" s="397">
        <v>1</v>
      </c>
      <c r="J430" s="397">
        <v>333.31</v>
      </c>
      <c r="K430" s="410">
        <v>1</v>
      </c>
      <c r="L430" s="397">
        <v>1</v>
      </c>
      <c r="M430" s="398">
        <v>333.31</v>
      </c>
    </row>
    <row r="431" spans="1:13" ht="14.4" customHeight="1" x14ac:dyDescent="0.3">
      <c r="A431" s="393" t="s">
        <v>1113</v>
      </c>
      <c r="B431" s="394" t="s">
        <v>983</v>
      </c>
      <c r="C431" s="394" t="s">
        <v>984</v>
      </c>
      <c r="D431" s="394" t="s">
        <v>985</v>
      </c>
      <c r="E431" s="394" t="s">
        <v>986</v>
      </c>
      <c r="F431" s="397"/>
      <c r="G431" s="397"/>
      <c r="H431" s="410">
        <v>0</v>
      </c>
      <c r="I431" s="397">
        <v>1</v>
      </c>
      <c r="J431" s="397">
        <v>333.31</v>
      </c>
      <c r="K431" s="410">
        <v>1</v>
      </c>
      <c r="L431" s="397">
        <v>1</v>
      </c>
      <c r="M431" s="398">
        <v>333.31</v>
      </c>
    </row>
    <row r="432" spans="1:13" ht="14.4" customHeight="1" x14ac:dyDescent="0.3">
      <c r="A432" s="393" t="s">
        <v>1114</v>
      </c>
      <c r="B432" s="394" t="s">
        <v>943</v>
      </c>
      <c r="C432" s="394" t="s">
        <v>944</v>
      </c>
      <c r="D432" s="394" t="s">
        <v>544</v>
      </c>
      <c r="E432" s="394" t="s">
        <v>545</v>
      </c>
      <c r="F432" s="397"/>
      <c r="G432" s="397"/>
      <c r="H432" s="410">
        <v>0</v>
      </c>
      <c r="I432" s="397">
        <v>1</v>
      </c>
      <c r="J432" s="397">
        <v>190.48</v>
      </c>
      <c r="K432" s="410">
        <v>1</v>
      </c>
      <c r="L432" s="397">
        <v>1</v>
      </c>
      <c r="M432" s="398">
        <v>190.48</v>
      </c>
    </row>
    <row r="433" spans="1:13" ht="14.4" customHeight="1" x14ac:dyDescent="0.3">
      <c r="A433" s="393" t="s">
        <v>1114</v>
      </c>
      <c r="B433" s="394" t="s">
        <v>960</v>
      </c>
      <c r="C433" s="394" t="s">
        <v>961</v>
      </c>
      <c r="D433" s="394" t="s">
        <v>738</v>
      </c>
      <c r="E433" s="394" t="s">
        <v>739</v>
      </c>
      <c r="F433" s="397"/>
      <c r="G433" s="397"/>
      <c r="H433" s="410">
        <v>0</v>
      </c>
      <c r="I433" s="397">
        <v>4</v>
      </c>
      <c r="J433" s="397">
        <v>1659.4</v>
      </c>
      <c r="K433" s="410">
        <v>1</v>
      </c>
      <c r="L433" s="397">
        <v>4</v>
      </c>
      <c r="M433" s="398">
        <v>1659.4</v>
      </c>
    </row>
    <row r="434" spans="1:13" ht="14.4" customHeight="1" x14ac:dyDescent="0.3">
      <c r="A434" s="393" t="s">
        <v>1114</v>
      </c>
      <c r="B434" s="394" t="s">
        <v>1747</v>
      </c>
      <c r="C434" s="394" t="s">
        <v>1748</v>
      </c>
      <c r="D434" s="394" t="s">
        <v>1749</v>
      </c>
      <c r="E434" s="394" t="s">
        <v>1659</v>
      </c>
      <c r="F434" s="397"/>
      <c r="G434" s="397"/>
      <c r="H434" s="410">
        <v>0</v>
      </c>
      <c r="I434" s="397">
        <v>3</v>
      </c>
      <c r="J434" s="397">
        <v>358.23</v>
      </c>
      <c r="K434" s="410">
        <v>1</v>
      </c>
      <c r="L434" s="397">
        <v>3</v>
      </c>
      <c r="M434" s="398">
        <v>358.23</v>
      </c>
    </row>
    <row r="435" spans="1:13" ht="14.4" customHeight="1" x14ac:dyDescent="0.3">
      <c r="A435" s="393" t="s">
        <v>1114</v>
      </c>
      <c r="B435" s="394" t="s">
        <v>995</v>
      </c>
      <c r="C435" s="394" t="s">
        <v>996</v>
      </c>
      <c r="D435" s="394" t="s">
        <v>758</v>
      </c>
      <c r="E435" s="394" t="s">
        <v>759</v>
      </c>
      <c r="F435" s="397"/>
      <c r="G435" s="397"/>
      <c r="H435" s="410">
        <v>0</v>
      </c>
      <c r="I435" s="397">
        <v>1</v>
      </c>
      <c r="J435" s="397">
        <v>222.25</v>
      </c>
      <c r="K435" s="410">
        <v>1</v>
      </c>
      <c r="L435" s="397">
        <v>1</v>
      </c>
      <c r="M435" s="398">
        <v>222.25</v>
      </c>
    </row>
    <row r="436" spans="1:13" ht="14.4" customHeight="1" x14ac:dyDescent="0.3">
      <c r="A436" s="393" t="s">
        <v>1114</v>
      </c>
      <c r="B436" s="394" t="s">
        <v>1381</v>
      </c>
      <c r="C436" s="394" t="s">
        <v>1409</v>
      </c>
      <c r="D436" s="394" t="s">
        <v>1386</v>
      </c>
      <c r="E436" s="394" t="s">
        <v>1384</v>
      </c>
      <c r="F436" s="397"/>
      <c r="G436" s="397"/>
      <c r="H436" s="410">
        <v>0</v>
      </c>
      <c r="I436" s="397">
        <v>1</v>
      </c>
      <c r="J436" s="397">
        <v>96.63</v>
      </c>
      <c r="K436" s="410">
        <v>1</v>
      </c>
      <c r="L436" s="397">
        <v>1</v>
      </c>
      <c r="M436" s="398">
        <v>96.63</v>
      </c>
    </row>
    <row r="437" spans="1:13" ht="14.4" customHeight="1" x14ac:dyDescent="0.3">
      <c r="A437" s="393" t="s">
        <v>1114</v>
      </c>
      <c r="B437" s="394" t="s">
        <v>1381</v>
      </c>
      <c r="C437" s="394" t="s">
        <v>1392</v>
      </c>
      <c r="D437" s="394" t="s">
        <v>1393</v>
      </c>
      <c r="E437" s="394" t="s">
        <v>1394</v>
      </c>
      <c r="F437" s="397">
        <v>1</v>
      </c>
      <c r="G437" s="397">
        <v>96.63</v>
      </c>
      <c r="H437" s="410">
        <v>1</v>
      </c>
      <c r="I437" s="397"/>
      <c r="J437" s="397"/>
      <c r="K437" s="410">
        <v>0</v>
      </c>
      <c r="L437" s="397">
        <v>1</v>
      </c>
      <c r="M437" s="398">
        <v>96.63</v>
      </c>
    </row>
    <row r="438" spans="1:13" ht="14.4" customHeight="1" x14ac:dyDescent="0.3">
      <c r="A438" s="393" t="s">
        <v>1114</v>
      </c>
      <c r="B438" s="394" t="s">
        <v>997</v>
      </c>
      <c r="C438" s="394" t="s">
        <v>1324</v>
      </c>
      <c r="D438" s="394" t="s">
        <v>1325</v>
      </c>
      <c r="E438" s="394" t="s">
        <v>1326</v>
      </c>
      <c r="F438" s="397"/>
      <c r="G438" s="397"/>
      <c r="H438" s="410">
        <v>0</v>
      </c>
      <c r="I438" s="397">
        <v>1</v>
      </c>
      <c r="J438" s="397">
        <v>32.74</v>
      </c>
      <c r="K438" s="410">
        <v>1</v>
      </c>
      <c r="L438" s="397">
        <v>1</v>
      </c>
      <c r="M438" s="398">
        <v>32.74</v>
      </c>
    </row>
    <row r="439" spans="1:13" ht="14.4" customHeight="1" x14ac:dyDescent="0.3">
      <c r="A439" s="393" t="s">
        <v>1114</v>
      </c>
      <c r="B439" s="394" t="s">
        <v>997</v>
      </c>
      <c r="C439" s="394" t="s">
        <v>1413</v>
      </c>
      <c r="D439" s="394" t="s">
        <v>1414</v>
      </c>
      <c r="E439" s="394" t="s">
        <v>1415</v>
      </c>
      <c r="F439" s="397"/>
      <c r="G439" s="397"/>
      <c r="H439" s="410">
        <v>0</v>
      </c>
      <c r="I439" s="397">
        <v>6</v>
      </c>
      <c r="J439" s="397">
        <v>278.33999999999997</v>
      </c>
      <c r="K439" s="410">
        <v>1</v>
      </c>
      <c r="L439" s="397">
        <v>6</v>
      </c>
      <c r="M439" s="398">
        <v>278.33999999999997</v>
      </c>
    </row>
    <row r="440" spans="1:13" ht="14.4" customHeight="1" x14ac:dyDescent="0.3">
      <c r="A440" s="393" t="s">
        <v>1114</v>
      </c>
      <c r="B440" s="394" t="s">
        <v>997</v>
      </c>
      <c r="C440" s="394" t="s">
        <v>1504</v>
      </c>
      <c r="D440" s="394" t="s">
        <v>1331</v>
      </c>
      <c r="E440" s="394" t="s">
        <v>1401</v>
      </c>
      <c r="F440" s="397"/>
      <c r="G440" s="397"/>
      <c r="H440" s="410">
        <v>0</v>
      </c>
      <c r="I440" s="397">
        <v>3</v>
      </c>
      <c r="J440" s="397">
        <v>373.53000000000003</v>
      </c>
      <c r="K440" s="410">
        <v>1</v>
      </c>
      <c r="L440" s="397">
        <v>3</v>
      </c>
      <c r="M440" s="398">
        <v>373.53000000000003</v>
      </c>
    </row>
    <row r="441" spans="1:13" ht="14.4" customHeight="1" x14ac:dyDescent="0.3">
      <c r="A441" s="393" t="s">
        <v>1114</v>
      </c>
      <c r="B441" s="394" t="s">
        <v>1000</v>
      </c>
      <c r="C441" s="394" t="s">
        <v>1418</v>
      </c>
      <c r="D441" s="394" t="s">
        <v>1419</v>
      </c>
      <c r="E441" s="394" t="s">
        <v>1420</v>
      </c>
      <c r="F441" s="397"/>
      <c r="G441" s="397"/>
      <c r="H441" s="410">
        <v>0</v>
      </c>
      <c r="I441" s="397">
        <v>1</v>
      </c>
      <c r="J441" s="397">
        <v>465.7</v>
      </c>
      <c r="K441" s="410">
        <v>1</v>
      </c>
      <c r="L441" s="397">
        <v>1</v>
      </c>
      <c r="M441" s="398">
        <v>465.7</v>
      </c>
    </row>
    <row r="442" spans="1:13" ht="14.4" customHeight="1" x14ac:dyDescent="0.3">
      <c r="A442" s="393" t="s">
        <v>1114</v>
      </c>
      <c r="B442" s="394" t="s">
        <v>1421</v>
      </c>
      <c r="C442" s="394" t="s">
        <v>1750</v>
      </c>
      <c r="D442" s="394" t="s">
        <v>1423</v>
      </c>
      <c r="E442" s="394" t="s">
        <v>1751</v>
      </c>
      <c r="F442" s="397"/>
      <c r="G442" s="397"/>
      <c r="H442" s="410">
        <v>0</v>
      </c>
      <c r="I442" s="397">
        <v>1</v>
      </c>
      <c r="J442" s="397">
        <v>242.85</v>
      </c>
      <c r="K442" s="410">
        <v>1</v>
      </c>
      <c r="L442" s="397">
        <v>1</v>
      </c>
      <c r="M442" s="398">
        <v>242.85</v>
      </c>
    </row>
    <row r="443" spans="1:13" ht="14.4" customHeight="1" x14ac:dyDescent="0.3">
      <c r="A443" s="393" t="s">
        <v>1114</v>
      </c>
      <c r="B443" s="394" t="s">
        <v>1421</v>
      </c>
      <c r="C443" s="394" t="s">
        <v>1752</v>
      </c>
      <c r="D443" s="394" t="s">
        <v>1753</v>
      </c>
      <c r="E443" s="394" t="s">
        <v>1754</v>
      </c>
      <c r="F443" s="397"/>
      <c r="G443" s="397"/>
      <c r="H443" s="410">
        <v>0</v>
      </c>
      <c r="I443" s="397">
        <v>3</v>
      </c>
      <c r="J443" s="397">
        <v>136.62</v>
      </c>
      <c r="K443" s="410">
        <v>1</v>
      </c>
      <c r="L443" s="397">
        <v>3</v>
      </c>
      <c r="M443" s="398">
        <v>136.62</v>
      </c>
    </row>
    <row r="444" spans="1:13" ht="14.4" customHeight="1" x14ac:dyDescent="0.3">
      <c r="A444" s="393" t="s">
        <v>1114</v>
      </c>
      <c r="B444" s="394" t="s">
        <v>1421</v>
      </c>
      <c r="C444" s="394" t="s">
        <v>1755</v>
      </c>
      <c r="D444" s="394" t="s">
        <v>1753</v>
      </c>
      <c r="E444" s="394" t="s">
        <v>1756</v>
      </c>
      <c r="F444" s="397"/>
      <c r="G444" s="397"/>
      <c r="H444" s="410">
        <v>0</v>
      </c>
      <c r="I444" s="397">
        <v>2</v>
      </c>
      <c r="J444" s="397">
        <v>182.14</v>
      </c>
      <c r="K444" s="410">
        <v>1</v>
      </c>
      <c r="L444" s="397">
        <v>2</v>
      </c>
      <c r="M444" s="398">
        <v>182.14</v>
      </c>
    </row>
    <row r="445" spans="1:13" ht="14.4" customHeight="1" x14ac:dyDescent="0.3">
      <c r="A445" s="393" t="s">
        <v>1114</v>
      </c>
      <c r="B445" s="394" t="s">
        <v>1421</v>
      </c>
      <c r="C445" s="394" t="s">
        <v>1757</v>
      </c>
      <c r="D445" s="394" t="s">
        <v>1423</v>
      </c>
      <c r="E445" s="394" t="s">
        <v>1384</v>
      </c>
      <c r="F445" s="397"/>
      <c r="G445" s="397"/>
      <c r="H445" s="410">
        <v>0</v>
      </c>
      <c r="I445" s="397">
        <v>1</v>
      </c>
      <c r="J445" s="397">
        <v>173.47</v>
      </c>
      <c r="K445" s="410">
        <v>1</v>
      </c>
      <c r="L445" s="397">
        <v>1</v>
      </c>
      <c r="M445" s="398">
        <v>173.47</v>
      </c>
    </row>
    <row r="446" spans="1:13" ht="14.4" customHeight="1" x14ac:dyDescent="0.3">
      <c r="A446" s="393" t="s">
        <v>1114</v>
      </c>
      <c r="B446" s="394" t="s">
        <v>1426</v>
      </c>
      <c r="C446" s="394" t="s">
        <v>1430</v>
      </c>
      <c r="D446" s="394" t="s">
        <v>1428</v>
      </c>
      <c r="E446" s="394" t="s">
        <v>1431</v>
      </c>
      <c r="F446" s="397"/>
      <c r="G446" s="397"/>
      <c r="H446" s="410">
        <v>0</v>
      </c>
      <c r="I446" s="397">
        <v>1</v>
      </c>
      <c r="J446" s="397">
        <v>887.05</v>
      </c>
      <c r="K446" s="410">
        <v>1</v>
      </c>
      <c r="L446" s="397">
        <v>1</v>
      </c>
      <c r="M446" s="398">
        <v>887.05</v>
      </c>
    </row>
    <row r="447" spans="1:13" ht="14.4" customHeight="1" x14ac:dyDescent="0.3">
      <c r="A447" s="393" t="s">
        <v>1114</v>
      </c>
      <c r="B447" s="394" t="s">
        <v>1536</v>
      </c>
      <c r="C447" s="394" t="s">
        <v>1758</v>
      </c>
      <c r="D447" s="394" t="s">
        <v>1759</v>
      </c>
      <c r="E447" s="394" t="s">
        <v>1542</v>
      </c>
      <c r="F447" s="397"/>
      <c r="G447" s="397"/>
      <c r="H447" s="410">
        <v>0</v>
      </c>
      <c r="I447" s="397">
        <v>2</v>
      </c>
      <c r="J447" s="397">
        <v>2639.62</v>
      </c>
      <c r="K447" s="410">
        <v>1</v>
      </c>
      <c r="L447" s="397">
        <v>2</v>
      </c>
      <c r="M447" s="398">
        <v>2639.62</v>
      </c>
    </row>
    <row r="448" spans="1:13" ht="14.4" customHeight="1" x14ac:dyDescent="0.3">
      <c r="A448" s="393" t="s">
        <v>1114</v>
      </c>
      <c r="B448" s="394" t="s">
        <v>1536</v>
      </c>
      <c r="C448" s="394" t="s">
        <v>1760</v>
      </c>
      <c r="D448" s="394" t="s">
        <v>1759</v>
      </c>
      <c r="E448" s="394" t="s">
        <v>1694</v>
      </c>
      <c r="F448" s="397"/>
      <c r="G448" s="397"/>
      <c r="H448" s="410">
        <v>0</v>
      </c>
      <c r="I448" s="397">
        <v>1</v>
      </c>
      <c r="J448" s="397">
        <v>3375.17</v>
      </c>
      <c r="K448" s="410">
        <v>1</v>
      </c>
      <c r="L448" s="397">
        <v>1</v>
      </c>
      <c r="M448" s="398">
        <v>3375.17</v>
      </c>
    </row>
    <row r="449" spans="1:13" ht="14.4" customHeight="1" x14ac:dyDescent="0.3">
      <c r="A449" s="393" t="s">
        <v>1114</v>
      </c>
      <c r="B449" s="394" t="s">
        <v>1536</v>
      </c>
      <c r="C449" s="394" t="s">
        <v>1761</v>
      </c>
      <c r="D449" s="394" t="s">
        <v>1541</v>
      </c>
      <c r="E449" s="394" t="s">
        <v>1762</v>
      </c>
      <c r="F449" s="397">
        <v>1</v>
      </c>
      <c r="G449" s="397">
        <v>0</v>
      </c>
      <c r="H449" s="410"/>
      <c r="I449" s="397"/>
      <c r="J449" s="397"/>
      <c r="K449" s="410"/>
      <c r="L449" s="397">
        <v>1</v>
      </c>
      <c r="M449" s="398">
        <v>0</v>
      </c>
    </row>
    <row r="450" spans="1:13" ht="14.4" customHeight="1" x14ac:dyDescent="0.3">
      <c r="A450" s="393" t="s">
        <v>1114</v>
      </c>
      <c r="B450" s="394" t="s">
        <v>1536</v>
      </c>
      <c r="C450" s="394" t="s">
        <v>1763</v>
      </c>
      <c r="D450" s="394" t="s">
        <v>1764</v>
      </c>
      <c r="E450" s="394" t="s">
        <v>1539</v>
      </c>
      <c r="F450" s="397">
        <v>1</v>
      </c>
      <c r="G450" s="397">
        <v>0</v>
      </c>
      <c r="H450" s="410"/>
      <c r="I450" s="397"/>
      <c r="J450" s="397"/>
      <c r="K450" s="410"/>
      <c r="L450" s="397">
        <v>1</v>
      </c>
      <c r="M450" s="398">
        <v>0</v>
      </c>
    </row>
    <row r="451" spans="1:13" ht="14.4" customHeight="1" x14ac:dyDescent="0.3">
      <c r="A451" s="393" t="s">
        <v>1114</v>
      </c>
      <c r="B451" s="394" t="s">
        <v>1765</v>
      </c>
      <c r="C451" s="394" t="s">
        <v>1766</v>
      </c>
      <c r="D451" s="394" t="s">
        <v>1767</v>
      </c>
      <c r="E451" s="394" t="s">
        <v>1768</v>
      </c>
      <c r="F451" s="397"/>
      <c r="G451" s="397"/>
      <c r="H451" s="410">
        <v>0</v>
      </c>
      <c r="I451" s="397">
        <v>2</v>
      </c>
      <c r="J451" s="397">
        <v>316.33999999999997</v>
      </c>
      <c r="K451" s="410">
        <v>1</v>
      </c>
      <c r="L451" s="397">
        <v>2</v>
      </c>
      <c r="M451" s="398">
        <v>316.33999999999997</v>
      </c>
    </row>
    <row r="452" spans="1:13" ht="14.4" customHeight="1" x14ac:dyDescent="0.3">
      <c r="A452" s="393" t="s">
        <v>1114</v>
      </c>
      <c r="B452" s="394" t="s">
        <v>1002</v>
      </c>
      <c r="C452" s="394" t="s">
        <v>1471</v>
      </c>
      <c r="D452" s="394" t="s">
        <v>1472</v>
      </c>
      <c r="E452" s="394" t="s">
        <v>1005</v>
      </c>
      <c r="F452" s="397">
        <v>1</v>
      </c>
      <c r="G452" s="397">
        <v>6.98</v>
      </c>
      <c r="H452" s="410">
        <v>1</v>
      </c>
      <c r="I452" s="397"/>
      <c r="J452" s="397"/>
      <c r="K452" s="410">
        <v>0</v>
      </c>
      <c r="L452" s="397">
        <v>1</v>
      </c>
      <c r="M452" s="398">
        <v>6.98</v>
      </c>
    </row>
    <row r="453" spans="1:13" ht="14.4" customHeight="1" x14ac:dyDescent="0.3">
      <c r="A453" s="393" t="s">
        <v>1114</v>
      </c>
      <c r="B453" s="394" t="s">
        <v>1027</v>
      </c>
      <c r="C453" s="394" t="s">
        <v>1028</v>
      </c>
      <c r="D453" s="394" t="s">
        <v>790</v>
      </c>
      <c r="E453" s="394" t="s">
        <v>791</v>
      </c>
      <c r="F453" s="397"/>
      <c r="G453" s="397"/>
      <c r="H453" s="410">
        <v>0</v>
      </c>
      <c r="I453" s="397">
        <v>1</v>
      </c>
      <c r="J453" s="397">
        <v>137.6</v>
      </c>
      <c r="K453" s="410">
        <v>1</v>
      </c>
      <c r="L453" s="397">
        <v>1</v>
      </c>
      <c r="M453" s="398">
        <v>137.6</v>
      </c>
    </row>
    <row r="454" spans="1:13" ht="14.4" customHeight="1" x14ac:dyDescent="0.3">
      <c r="A454" s="393" t="s">
        <v>1115</v>
      </c>
      <c r="B454" s="394" t="s">
        <v>954</v>
      </c>
      <c r="C454" s="394" t="s">
        <v>956</v>
      </c>
      <c r="D454" s="394" t="s">
        <v>708</v>
      </c>
      <c r="E454" s="394" t="s">
        <v>710</v>
      </c>
      <c r="F454" s="397"/>
      <c r="G454" s="397"/>
      <c r="H454" s="410">
        <v>0</v>
      </c>
      <c r="I454" s="397">
        <v>3</v>
      </c>
      <c r="J454" s="397">
        <v>1875.87</v>
      </c>
      <c r="K454" s="410">
        <v>1</v>
      </c>
      <c r="L454" s="397">
        <v>3</v>
      </c>
      <c r="M454" s="398">
        <v>1875.87</v>
      </c>
    </row>
    <row r="455" spans="1:13" ht="14.4" customHeight="1" x14ac:dyDescent="0.3">
      <c r="A455" s="393" t="s">
        <v>1115</v>
      </c>
      <c r="B455" s="394" t="s">
        <v>954</v>
      </c>
      <c r="C455" s="394" t="s">
        <v>957</v>
      </c>
      <c r="D455" s="394" t="s">
        <v>708</v>
      </c>
      <c r="E455" s="394" t="s">
        <v>711</v>
      </c>
      <c r="F455" s="397"/>
      <c r="G455" s="397"/>
      <c r="H455" s="410">
        <v>0</v>
      </c>
      <c r="I455" s="397">
        <v>1</v>
      </c>
      <c r="J455" s="397">
        <v>937.93</v>
      </c>
      <c r="K455" s="410">
        <v>1</v>
      </c>
      <c r="L455" s="397">
        <v>1</v>
      </c>
      <c r="M455" s="398">
        <v>937.93</v>
      </c>
    </row>
    <row r="456" spans="1:13" ht="14.4" customHeight="1" x14ac:dyDescent="0.3">
      <c r="A456" s="393" t="s">
        <v>1115</v>
      </c>
      <c r="B456" s="394" t="s">
        <v>1366</v>
      </c>
      <c r="C456" s="394" t="s">
        <v>1367</v>
      </c>
      <c r="D456" s="394" t="s">
        <v>1368</v>
      </c>
      <c r="E456" s="394" t="s">
        <v>1369</v>
      </c>
      <c r="F456" s="397">
        <v>2</v>
      </c>
      <c r="G456" s="397">
        <v>945.42</v>
      </c>
      <c r="H456" s="410">
        <v>1</v>
      </c>
      <c r="I456" s="397"/>
      <c r="J456" s="397"/>
      <c r="K456" s="410">
        <v>0</v>
      </c>
      <c r="L456" s="397">
        <v>2</v>
      </c>
      <c r="M456" s="398">
        <v>945.42</v>
      </c>
    </row>
    <row r="457" spans="1:13" ht="14.4" customHeight="1" x14ac:dyDescent="0.3">
      <c r="A457" s="393" t="s">
        <v>1115</v>
      </c>
      <c r="B457" s="394" t="s">
        <v>983</v>
      </c>
      <c r="C457" s="394" t="s">
        <v>984</v>
      </c>
      <c r="D457" s="394" t="s">
        <v>985</v>
      </c>
      <c r="E457" s="394" t="s">
        <v>986</v>
      </c>
      <c r="F457" s="397"/>
      <c r="G457" s="397"/>
      <c r="H457" s="410">
        <v>0</v>
      </c>
      <c r="I457" s="397">
        <v>1</v>
      </c>
      <c r="J457" s="397">
        <v>333.31</v>
      </c>
      <c r="K457" s="410">
        <v>1</v>
      </c>
      <c r="L457" s="397">
        <v>1</v>
      </c>
      <c r="M457" s="398">
        <v>333.31</v>
      </c>
    </row>
    <row r="458" spans="1:13" ht="14.4" customHeight="1" x14ac:dyDescent="0.3">
      <c r="A458" s="393" t="s">
        <v>1115</v>
      </c>
      <c r="B458" s="394" t="s">
        <v>983</v>
      </c>
      <c r="C458" s="394" t="s">
        <v>1377</v>
      </c>
      <c r="D458" s="394" t="s">
        <v>1378</v>
      </c>
      <c r="E458" s="394" t="s">
        <v>1379</v>
      </c>
      <c r="F458" s="397">
        <v>3</v>
      </c>
      <c r="G458" s="397">
        <v>999.93000000000006</v>
      </c>
      <c r="H458" s="410">
        <v>1</v>
      </c>
      <c r="I458" s="397"/>
      <c r="J458" s="397"/>
      <c r="K458" s="410">
        <v>0</v>
      </c>
      <c r="L458" s="397">
        <v>3</v>
      </c>
      <c r="M458" s="398">
        <v>999.93000000000006</v>
      </c>
    </row>
    <row r="459" spans="1:13" ht="14.4" customHeight="1" x14ac:dyDescent="0.3">
      <c r="A459" s="393" t="s">
        <v>1115</v>
      </c>
      <c r="B459" s="394" t="s">
        <v>1245</v>
      </c>
      <c r="C459" s="394" t="s">
        <v>1497</v>
      </c>
      <c r="D459" s="394" t="s">
        <v>1498</v>
      </c>
      <c r="E459" s="394" t="s">
        <v>1248</v>
      </c>
      <c r="F459" s="397">
        <v>1</v>
      </c>
      <c r="G459" s="397">
        <v>69.86</v>
      </c>
      <c r="H459" s="410">
        <v>1</v>
      </c>
      <c r="I459" s="397"/>
      <c r="J459" s="397"/>
      <c r="K459" s="410">
        <v>0</v>
      </c>
      <c r="L459" s="397">
        <v>1</v>
      </c>
      <c r="M459" s="398">
        <v>69.86</v>
      </c>
    </row>
    <row r="460" spans="1:13" ht="14.4" customHeight="1" x14ac:dyDescent="0.3">
      <c r="A460" s="393" t="s">
        <v>1115</v>
      </c>
      <c r="B460" s="394" t="s">
        <v>1381</v>
      </c>
      <c r="C460" s="394" t="s">
        <v>1469</v>
      </c>
      <c r="D460" s="394" t="s">
        <v>1393</v>
      </c>
      <c r="E460" s="394" t="s">
        <v>1470</v>
      </c>
      <c r="F460" s="397">
        <v>1</v>
      </c>
      <c r="G460" s="397">
        <v>0</v>
      </c>
      <c r="H460" s="410"/>
      <c r="I460" s="397"/>
      <c r="J460" s="397"/>
      <c r="K460" s="410"/>
      <c r="L460" s="397">
        <v>1</v>
      </c>
      <c r="M460" s="398">
        <v>0</v>
      </c>
    </row>
    <row r="461" spans="1:13" ht="14.4" customHeight="1" x14ac:dyDescent="0.3">
      <c r="A461" s="393" t="s">
        <v>1116</v>
      </c>
      <c r="B461" s="394" t="s">
        <v>954</v>
      </c>
      <c r="C461" s="394" t="s">
        <v>955</v>
      </c>
      <c r="D461" s="394" t="s">
        <v>708</v>
      </c>
      <c r="E461" s="394" t="s">
        <v>709</v>
      </c>
      <c r="F461" s="397"/>
      <c r="G461" s="397"/>
      <c r="H461" s="410">
        <v>0</v>
      </c>
      <c r="I461" s="397">
        <v>1</v>
      </c>
      <c r="J461" s="397">
        <v>468.96</v>
      </c>
      <c r="K461" s="410">
        <v>1</v>
      </c>
      <c r="L461" s="397">
        <v>1</v>
      </c>
      <c r="M461" s="398">
        <v>468.96</v>
      </c>
    </row>
    <row r="462" spans="1:13" ht="14.4" customHeight="1" x14ac:dyDescent="0.3">
      <c r="A462" s="393" t="s">
        <v>1116</v>
      </c>
      <c r="B462" s="394" t="s">
        <v>954</v>
      </c>
      <c r="C462" s="394" t="s">
        <v>956</v>
      </c>
      <c r="D462" s="394" t="s">
        <v>708</v>
      </c>
      <c r="E462" s="394" t="s">
        <v>710</v>
      </c>
      <c r="F462" s="397"/>
      <c r="G462" s="397"/>
      <c r="H462" s="410">
        <v>0</v>
      </c>
      <c r="I462" s="397">
        <v>10</v>
      </c>
      <c r="J462" s="397">
        <v>6252.9</v>
      </c>
      <c r="K462" s="410">
        <v>1</v>
      </c>
      <c r="L462" s="397">
        <v>10</v>
      </c>
      <c r="M462" s="398">
        <v>6252.9</v>
      </c>
    </row>
    <row r="463" spans="1:13" ht="14.4" customHeight="1" x14ac:dyDescent="0.3">
      <c r="A463" s="393" t="s">
        <v>1116</v>
      </c>
      <c r="B463" s="394" t="s">
        <v>1366</v>
      </c>
      <c r="C463" s="394" t="s">
        <v>1367</v>
      </c>
      <c r="D463" s="394" t="s">
        <v>1368</v>
      </c>
      <c r="E463" s="394" t="s">
        <v>1369</v>
      </c>
      <c r="F463" s="397">
        <v>2</v>
      </c>
      <c r="G463" s="397">
        <v>945.42</v>
      </c>
      <c r="H463" s="410">
        <v>1</v>
      </c>
      <c r="I463" s="397"/>
      <c r="J463" s="397"/>
      <c r="K463" s="410">
        <v>0</v>
      </c>
      <c r="L463" s="397">
        <v>2</v>
      </c>
      <c r="M463" s="398">
        <v>945.42</v>
      </c>
    </row>
    <row r="464" spans="1:13" ht="14.4" customHeight="1" x14ac:dyDescent="0.3">
      <c r="A464" s="393" t="s">
        <v>1116</v>
      </c>
      <c r="B464" s="394" t="s">
        <v>983</v>
      </c>
      <c r="C464" s="394" t="s">
        <v>1370</v>
      </c>
      <c r="D464" s="394" t="s">
        <v>1371</v>
      </c>
      <c r="E464" s="394" t="s">
        <v>986</v>
      </c>
      <c r="F464" s="397">
        <v>3</v>
      </c>
      <c r="G464" s="397">
        <v>999.93000000000006</v>
      </c>
      <c r="H464" s="410">
        <v>1</v>
      </c>
      <c r="I464" s="397"/>
      <c r="J464" s="397"/>
      <c r="K464" s="410">
        <v>0</v>
      </c>
      <c r="L464" s="397">
        <v>3</v>
      </c>
      <c r="M464" s="398">
        <v>999.93000000000006</v>
      </c>
    </row>
    <row r="465" spans="1:13" ht="14.4" customHeight="1" x14ac:dyDescent="0.3">
      <c r="A465" s="393" t="s">
        <v>1116</v>
      </c>
      <c r="B465" s="394" t="s">
        <v>983</v>
      </c>
      <c r="C465" s="394" t="s">
        <v>984</v>
      </c>
      <c r="D465" s="394" t="s">
        <v>985</v>
      </c>
      <c r="E465" s="394" t="s">
        <v>986</v>
      </c>
      <c r="F465" s="397"/>
      <c r="G465" s="397"/>
      <c r="H465" s="410">
        <v>0</v>
      </c>
      <c r="I465" s="397">
        <v>2</v>
      </c>
      <c r="J465" s="397">
        <v>666.62</v>
      </c>
      <c r="K465" s="410">
        <v>1</v>
      </c>
      <c r="L465" s="397">
        <v>2</v>
      </c>
      <c r="M465" s="398">
        <v>666.62</v>
      </c>
    </row>
    <row r="466" spans="1:13" ht="14.4" customHeight="1" x14ac:dyDescent="0.3">
      <c r="A466" s="393" t="s">
        <v>1116</v>
      </c>
      <c r="B466" s="394" t="s">
        <v>983</v>
      </c>
      <c r="C466" s="394" t="s">
        <v>1360</v>
      </c>
      <c r="D466" s="394" t="s">
        <v>1361</v>
      </c>
      <c r="E466" s="394" t="s">
        <v>1362</v>
      </c>
      <c r="F466" s="397"/>
      <c r="G466" s="397"/>
      <c r="H466" s="410">
        <v>0</v>
      </c>
      <c r="I466" s="397">
        <v>2</v>
      </c>
      <c r="J466" s="397">
        <v>666.62</v>
      </c>
      <c r="K466" s="410">
        <v>1</v>
      </c>
      <c r="L466" s="397">
        <v>2</v>
      </c>
      <c r="M466" s="398">
        <v>666.62</v>
      </c>
    </row>
    <row r="467" spans="1:13" ht="14.4" customHeight="1" x14ac:dyDescent="0.3">
      <c r="A467" s="393" t="s">
        <v>1116</v>
      </c>
      <c r="B467" s="394" t="s">
        <v>990</v>
      </c>
      <c r="C467" s="394" t="s">
        <v>1364</v>
      </c>
      <c r="D467" s="394" t="s">
        <v>1365</v>
      </c>
      <c r="E467" s="394" t="s">
        <v>1248</v>
      </c>
      <c r="F467" s="397"/>
      <c r="G467" s="397"/>
      <c r="H467" s="410">
        <v>0</v>
      </c>
      <c r="I467" s="397">
        <v>1</v>
      </c>
      <c r="J467" s="397">
        <v>184.22</v>
      </c>
      <c r="K467" s="410">
        <v>1</v>
      </c>
      <c r="L467" s="397">
        <v>1</v>
      </c>
      <c r="M467" s="398">
        <v>184.22</v>
      </c>
    </row>
    <row r="468" spans="1:13" ht="14.4" customHeight="1" x14ac:dyDescent="0.3">
      <c r="A468" s="393" t="s">
        <v>1116</v>
      </c>
      <c r="B468" s="394" t="s">
        <v>1381</v>
      </c>
      <c r="C468" s="394" t="s">
        <v>1392</v>
      </c>
      <c r="D468" s="394" t="s">
        <v>1393</v>
      </c>
      <c r="E468" s="394" t="s">
        <v>1394</v>
      </c>
      <c r="F468" s="397">
        <v>2</v>
      </c>
      <c r="G468" s="397">
        <v>193.26</v>
      </c>
      <c r="H468" s="410">
        <v>1</v>
      </c>
      <c r="I468" s="397"/>
      <c r="J468" s="397"/>
      <c r="K468" s="410">
        <v>0</v>
      </c>
      <c r="L468" s="397">
        <v>2</v>
      </c>
      <c r="M468" s="398">
        <v>193.26</v>
      </c>
    </row>
    <row r="469" spans="1:13" ht="14.4" customHeight="1" x14ac:dyDescent="0.3">
      <c r="A469" s="393" t="s">
        <v>1117</v>
      </c>
      <c r="B469" s="394" t="s">
        <v>954</v>
      </c>
      <c r="C469" s="394" t="s">
        <v>955</v>
      </c>
      <c r="D469" s="394" t="s">
        <v>708</v>
      </c>
      <c r="E469" s="394" t="s">
        <v>709</v>
      </c>
      <c r="F469" s="397"/>
      <c r="G469" s="397"/>
      <c r="H469" s="410">
        <v>0</v>
      </c>
      <c r="I469" s="397">
        <v>1</v>
      </c>
      <c r="J469" s="397">
        <v>468.96</v>
      </c>
      <c r="K469" s="410">
        <v>1</v>
      </c>
      <c r="L469" s="397">
        <v>1</v>
      </c>
      <c r="M469" s="398">
        <v>468.96</v>
      </c>
    </row>
    <row r="470" spans="1:13" ht="14.4" customHeight="1" x14ac:dyDescent="0.3">
      <c r="A470" s="393" t="s">
        <v>1117</v>
      </c>
      <c r="B470" s="394" t="s">
        <v>954</v>
      </c>
      <c r="C470" s="394" t="s">
        <v>956</v>
      </c>
      <c r="D470" s="394" t="s">
        <v>708</v>
      </c>
      <c r="E470" s="394" t="s">
        <v>710</v>
      </c>
      <c r="F470" s="397"/>
      <c r="G470" s="397"/>
      <c r="H470" s="410">
        <v>0</v>
      </c>
      <c r="I470" s="397">
        <v>5</v>
      </c>
      <c r="J470" s="397">
        <v>3126.45</v>
      </c>
      <c r="K470" s="410">
        <v>1</v>
      </c>
      <c r="L470" s="397">
        <v>5</v>
      </c>
      <c r="M470" s="398">
        <v>3126.45</v>
      </c>
    </row>
    <row r="471" spans="1:13" ht="14.4" customHeight="1" x14ac:dyDescent="0.3">
      <c r="A471" s="393" t="s">
        <v>1117</v>
      </c>
      <c r="B471" s="394" t="s">
        <v>954</v>
      </c>
      <c r="C471" s="394" t="s">
        <v>957</v>
      </c>
      <c r="D471" s="394" t="s">
        <v>708</v>
      </c>
      <c r="E471" s="394" t="s">
        <v>711</v>
      </c>
      <c r="F471" s="397"/>
      <c r="G471" s="397"/>
      <c r="H471" s="410">
        <v>0</v>
      </c>
      <c r="I471" s="397">
        <v>3</v>
      </c>
      <c r="J471" s="397">
        <v>2813.79</v>
      </c>
      <c r="K471" s="410">
        <v>1</v>
      </c>
      <c r="L471" s="397">
        <v>3</v>
      </c>
      <c r="M471" s="398">
        <v>2813.79</v>
      </c>
    </row>
    <row r="472" spans="1:13" ht="14.4" customHeight="1" x14ac:dyDescent="0.3">
      <c r="A472" s="393" t="s">
        <v>1117</v>
      </c>
      <c r="B472" s="394" t="s">
        <v>983</v>
      </c>
      <c r="C472" s="394" t="s">
        <v>1370</v>
      </c>
      <c r="D472" s="394" t="s">
        <v>1371</v>
      </c>
      <c r="E472" s="394" t="s">
        <v>986</v>
      </c>
      <c r="F472" s="397">
        <v>9</v>
      </c>
      <c r="G472" s="397">
        <v>2999.79</v>
      </c>
      <c r="H472" s="410">
        <v>1</v>
      </c>
      <c r="I472" s="397"/>
      <c r="J472" s="397"/>
      <c r="K472" s="410">
        <v>0</v>
      </c>
      <c r="L472" s="397">
        <v>9</v>
      </c>
      <c r="M472" s="398">
        <v>2999.79</v>
      </c>
    </row>
    <row r="473" spans="1:13" ht="14.4" customHeight="1" x14ac:dyDescent="0.3">
      <c r="A473" s="393" t="s">
        <v>1117</v>
      </c>
      <c r="B473" s="394" t="s">
        <v>983</v>
      </c>
      <c r="C473" s="394" t="s">
        <v>984</v>
      </c>
      <c r="D473" s="394" t="s">
        <v>985</v>
      </c>
      <c r="E473" s="394" t="s">
        <v>986</v>
      </c>
      <c r="F473" s="397"/>
      <c r="G473" s="397"/>
      <c r="H473" s="410">
        <v>0</v>
      </c>
      <c r="I473" s="397">
        <v>6</v>
      </c>
      <c r="J473" s="397">
        <v>1999.86</v>
      </c>
      <c r="K473" s="410">
        <v>1</v>
      </c>
      <c r="L473" s="397">
        <v>6</v>
      </c>
      <c r="M473" s="398">
        <v>1999.86</v>
      </c>
    </row>
    <row r="474" spans="1:13" ht="14.4" customHeight="1" x14ac:dyDescent="0.3">
      <c r="A474" s="393" t="s">
        <v>1117</v>
      </c>
      <c r="B474" s="394" t="s">
        <v>983</v>
      </c>
      <c r="C474" s="394" t="s">
        <v>1377</v>
      </c>
      <c r="D474" s="394" t="s">
        <v>1378</v>
      </c>
      <c r="E474" s="394" t="s">
        <v>1379</v>
      </c>
      <c r="F474" s="397">
        <v>1</v>
      </c>
      <c r="G474" s="397">
        <v>333.31</v>
      </c>
      <c r="H474" s="410">
        <v>1</v>
      </c>
      <c r="I474" s="397"/>
      <c r="J474" s="397"/>
      <c r="K474" s="410">
        <v>0</v>
      </c>
      <c r="L474" s="397">
        <v>1</v>
      </c>
      <c r="M474" s="398">
        <v>333.31</v>
      </c>
    </row>
    <row r="475" spans="1:13" ht="14.4" customHeight="1" x14ac:dyDescent="0.3">
      <c r="A475" s="393" t="s">
        <v>1117</v>
      </c>
      <c r="B475" s="394" t="s">
        <v>983</v>
      </c>
      <c r="C475" s="394" t="s">
        <v>1380</v>
      </c>
      <c r="D475" s="394" t="s">
        <v>1378</v>
      </c>
      <c r="E475" s="394" t="s">
        <v>1362</v>
      </c>
      <c r="F475" s="397">
        <v>1</v>
      </c>
      <c r="G475" s="397">
        <v>333.31</v>
      </c>
      <c r="H475" s="410">
        <v>1</v>
      </c>
      <c r="I475" s="397"/>
      <c r="J475" s="397"/>
      <c r="K475" s="410">
        <v>0</v>
      </c>
      <c r="L475" s="397">
        <v>1</v>
      </c>
      <c r="M475" s="398">
        <v>333.31</v>
      </c>
    </row>
    <row r="476" spans="1:13" ht="14.4" customHeight="1" x14ac:dyDescent="0.3">
      <c r="A476" s="393" t="s">
        <v>1117</v>
      </c>
      <c r="B476" s="394" t="s">
        <v>983</v>
      </c>
      <c r="C476" s="394" t="s">
        <v>1769</v>
      </c>
      <c r="D476" s="394" t="s">
        <v>1371</v>
      </c>
      <c r="E476" s="394" t="s">
        <v>1770</v>
      </c>
      <c r="F476" s="397">
        <v>2</v>
      </c>
      <c r="G476" s="397">
        <v>666.62</v>
      </c>
      <c r="H476" s="410">
        <v>1</v>
      </c>
      <c r="I476" s="397"/>
      <c r="J476" s="397"/>
      <c r="K476" s="410">
        <v>0</v>
      </c>
      <c r="L476" s="397">
        <v>2</v>
      </c>
      <c r="M476" s="398">
        <v>666.62</v>
      </c>
    </row>
    <row r="477" spans="1:13" ht="14.4" customHeight="1" x14ac:dyDescent="0.3">
      <c r="A477" s="393" t="s">
        <v>1117</v>
      </c>
      <c r="B477" s="394" t="s">
        <v>1342</v>
      </c>
      <c r="C477" s="394" t="s">
        <v>1343</v>
      </c>
      <c r="D477" s="394" t="s">
        <v>1344</v>
      </c>
      <c r="E477" s="394" t="s">
        <v>1345</v>
      </c>
      <c r="F477" s="397"/>
      <c r="G477" s="397"/>
      <c r="H477" s="410">
        <v>0</v>
      </c>
      <c r="I477" s="397">
        <v>1</v>
      </c>
      <c r="J477" s="397">
        <v>154.01</v>
      </c>
      <c r="K477" s="410">
        <v>1</v>
      </c>
      <c r="L477" s="397">
        <v>1</v>
      </c>
      <c r="M477" s="398">
        <v>154.01</v>
      </c>
    </row>
    <row r="478" spans="1:13" ht="14.4" customHeight="1" x14ac:dyDescent="0.3">
      <c r="A478" s="393" t="s">
        <v>1117</v>
      </c>
      <c r="B478" s="394" t="s">
        <v>1381</v>
      </c>
      <c r="C478" s="394" t="s">
        <v>1385</v>
      </c>
      <c r="D478" s="394" t="s">
        <v>1386</v>
      </c>
      <c r="E478" s="394" t="s">
        <v>1387</v>
      </c>
      <c r="F478" s="397"/>
      <c r="G478" s="397"/>
      <c r="H478" s="410">
        <v>0</v>
      </c>
      <c r="I478" s="397">
        <v>1</v>
      </c>
      <c r="J478" s="397">
        <v>48.31</v>
      </c>
      <c r="K478" s="410">
        <v>1</v>
      </c>
      <c r="L478" s="397">
        <v>1</v>
      </c>
      <c r="M478" s="398">
        <v>48.31</v>
      </c>
    </row>
    <row r="479" spans="1:13" ht="14.4" customHeight="1" x14ac:dyDescent="0.3">
      <c r="A479" s="393" t="s">
        <v>1117</v>
      </c>
      <c r="B479" s="394" t="s">
        <v>1381</v>
      </c>
      <c r="C479" s="394" t="s">
        <v>1409</v>
      </c>
      <c r="D479" s="394" t="s">
        <v>1386</v>
      </c>
      <c r="E479" s="394" t="s">
        <v>1384</v>
      </c>
      <c r="F479" s="397"/>
      <c r="G479" s="397"/>
      <c r="H479" s="410">
        <v>0</v>
      </c>
      <c r="I479" s="397">
        <v>7</v>
      </c>
      <c r="J479" s="397">
        <v>676.41</v>
      </c>
      <c r="K479" s="410">
        <v>1</v>
      </c>
      <c r="L479" s="397">
        <v>7</v>
      </c>
      <c r="M479" s="398">
        <v>676.41</v>
      </c>
    </row>
    <row r="480" spans="1:13" ht="14.4" customHeight="1" x14ac:dyDescent="0.3">
      <c r="A480" s="393" t="s">
        <v>1117</v>
      </c>
      <c r="B480" s="394" t="s">
        <v>1381</v>
      </c>
      <c r="C480" s="394" t="s">
        <v>1388</v>
      </c>
      <c r="D480" s="394" t="s">
        <v>1386</v>
      </c>
      <c r="E480" s="394" t="s">
        <v>1389</v>
      </c>
      <c r="F480" s="397"/>
      <c r="G480" s="397"/>
      <c r="H480" s="410">
        <v>0</v>
      </c>
      <c r="I480" s="397">
        <v>2</v>
      </c>
      <c r="J480" s="397">
        <v>386.52</v>
      </c>
      <c r="K480" s="410">
        <v>1</v>
      </c>
      <c r="L480" s="397">
        <v>2</v>
      </c>
      <c r="M480" s="398">
        <v>386.52</v>
      </c>
    </row>
    <row r="481" spans="1:13" ht="14.4" customHeight="1" x14ac:dyDescent="0.3">
      <c r="A481" s="393" t="s">
        <v>1117</v>
      </c>
      <c r="B481" s="394" t="s">
        <v>1381</v>
      </c>
      <c r="C481" s="394" t="s">
        <v>1771</v>
      </c>
      <c r="D481" s="394" t="s">
        <v>1393</v>
      </c>
      <c r="E481" s="394" t="s">
        <v>1772</v>
      </c>
      <c r="F481" s="397">
        <v>1</v>
      </c>
      <c r="G481" s="397">
        <v>0</v>
      </c>
      <c r="H481" s="410"/>
      <c r="I481" s="397"/>
      <c r="J481" s="397"/>
      <c r="K481" s="410"/>
      <c r="L481" s="397">
        <v>1</v>
      </c>
      <c r="M481" s="398">
        <v>0</v>
      </c>
    </row>
    <row r="482" spans="1:13" ht="14.4" customHeight="1" x14ac:dyDescent="0.3">
      <c r="A482" s="393" t="s">
        <v>1117</v>
      </c>
      <c r="B482" s="394" t="s">
        <v>1381</v>
      </c>
      <c r="C482" s="394" t="s">
        <v>1392</v>
      </c>
      <c r="D482" s="394" t="s">
        <v>1393</v>
      </c>
      <c r="E482" s="394" t="s">
        <v>1394</v>
      </c>
      <c r="F482" s="397">
        <v>3</v>
      </c>
      <c r="G482" s="397">
        <v>289.89</v>
      </c>
      <c r="H482" s="410">
        <v>1</v>
      </c>
      <c r="I482" s="397"/>
      <c r="J482" s="397"/>
      <c r="K482" s="410">
        <v>0</v>
      </c>
      <c r="L482" s="397">
        <v>3</v>
      </c>
      <c r="M482" s="398">
        <v>289.89</v>
      </c>
    </row>
    <row r="483" spans="1:13" ht="14.4" customHeight="1" x14ac:dyDescent="0.3">
      <c r="A483" s="393" t="s">
        <v>1118</v>
      </c>
      <c r="B483" s="394" t="s">
        <v>954</v>
      </c>
      <c r="C483" s="394" t="s">
        <v>956</v>
      </c>
      <c r="D483" s="394" t="s">
        <v>708</v>
      </c>
      <c r="E483" s="394" t="s">
        <v>710</v>
      </c>
      <c r="F483" s="397"/>
      <c r="G483" s="397"/>
      <c r="H483" s="410">
        <v>0</v>
      </c>
      <c r="I483" s="397">
        <v>54</v>
      </c>
      <c r="J483" s="397">
        <v>33765.659999999996</v>
      </c>
      <c r="K483" s="410">
        <v>1</v>
      </c>
      <c r="L483" s="397">
        <v>54</v>
      </c>
      <c r="M483" s="398">
        <v>33765.659999999996</v>
      </c>
    </row>
    <row r="484" spans="1:13" ht="14.4" customHeight="1" x14ac:dyDescent="0.3">
      <c r="A484" s="393" t="s">
        <v>1118</v>
      </c>
      <c r="B484" s="394" t="s">
        <v>954</v>
      </c>
      <c r="C484" s="394" t="s">
        <v>957</v>
      </c>
      <c r="D484" s="394" t="s">
        <v>708</v>
      </c>
      <c r="E484" s="394" t="s">
        <v>711</v>
      </c>
      <c r="F484" s="397"/>
      <c r="G484" s="397"/>
      <c r="H484" s="410">
        <v>0</v>
      </c>
      <c r="I484" s="397">
        <v>1</v>
      </c>
      <c r="J484" s="397">
        <v>937.93</v>
      </c>
      <c r="K484" s="410">
        <v>1</v>
      </c>
      <c r="L484" s="397">
        <v>1</v>
      </c>
      <c r="M484" s="398">
        <v>937.93</v>
      </c>
    </row>
    <row r="485" spans="1:13" ht="14.4" customHeight="1" x14ac:dyDescent="0.3">
      <c r="A485" s="393" t="s">
        <v>1118</v>
      </c>
      <c r="B485" s="394" t="s">
        <v>954</v>
      </c>
      <c r="C485" s="394" t="s">
        <v>1773</v>
      </c>
      <c r="D485" s="394" t="s">
        <v>708</v>
      </c>
      <c r="E485" s="394" t="s">
        <v>1774</v>
      </c>
      <c r="F485" s="397">
        <v>2</v>
      </c>
      <c r="G485" s="397">
        <v>0</v>
      </c>
      <c r="H485" s="410"/>
      <c r="I485" s="397"/>
      <c r="J485" s="397"/>
      <c r="K485" s="410"/>
      <c r="L485" s="397">
        <v>2</v>
      </c>
      <c r="M485" s="398">
        <v>0</v>
      </c>
    </row>
    <row r="486" spans="1:13" ht="14.4" customHeight="1" x14ac:dyDescent="0.3">
      <c r="A486" s="393" t="s">
        <v>1118</v>
      </c>
      <c r="B486" s="394" t="s">
        <v>983</v>
      </c>
      <c r="C486" s="394" t="s">
        <v>1370</v>
      </c>
      <c r="D486" s="394" t="s">
        <v>1371</v>
      </c>
      <c r="E486" s="394" t="s">
        <v>986</v>
      </c>
      <c r="F486" s="397">
        <v>2</v>
      </c>
      <c r="G486" s="397">
        <v>666.62</v>
      </c>
      <c r="H486" s="410">
        <v>1</v>
      </c>
      <c r="I486" s="397"/>
      <c r="J486" s="397"/>
      <c r="K486" s="410">
        <v>0</v>
      </c>
      <c r="L486" s="397">
        <v>2</v>
      </c>
      <c r="M486" s="398">
        <v>666.62</v>
      </c>
    </row>
    <row r="487" spans="1:13" ht="14.4" customHeight="1" x14ac:dyDescent="0.3">
      <c r="A487" s="393" t="s">
        <v>1118</v>
      </c>
      <c r="B487" s="394" t="s">
        <v>983</v>
      </c>
      <c r="C487" s="394" t="s">
        <v>1456</v>
      </c>
      <c r="D487" s="394" t="s">
        <v>985</v>
      </c>
      <c r="E487" s="394" t="s">
        <v>1457</v>
      </c>
      <c r="F487" s="397">
        <v>7</v>
      </c>
      <c r="G487" s="397">
        <v>0</v>
      </c>
      <c r="H487" s="410"/>
      <c r="I487" s="397"/>
      <c r="J487" s="397"/>
      <c r="K487" s="410"/>
      <c r="L487" s="397">
        <v>7</v>
      </c>
      <c r="M487" s="398">
        <v>0</v>
      </c>
    </row>
    <row r="488" spans="1:13" ht="14.4" customHeight="1" x14ac:dyDescent="0.3">
      <c r="A488" s="393" t="s">
        <v>1118</v>
      </c>
      <c r="B488" s="394" t="s">
        <v>983</v>
      </c>
      <c r="C488" s="394" t="s">
        <v>984</v>
      </c>
      <c r="D488" s="394" t="s">
        <v>985</v>
      </c>
      <c r="E488" s="394" t="s">
        <v>986</v>
      </c>
      <c r="F488" s="397"/>
      <c r="G488" s="397"/>
      <c r="H488" s="410">
        <v>0</v>
      </c>
      <c r="I488" s="397">
        <v>7</v>
      </c>
      <c r="J488" s="397">
        <v>2333.17</v>
      </c>
      <c r="K488" s="410">
        <v>1</v>
      </c>
      <c r="L488" s="397">
        <v>7</v>
      </c>
      <c r="M488" s="398">
        <v>2333.17</v>
      </c>
    </row>
    <row r="489" spans="1:13" ht="14.4" customHeight="1" x14ac:dyDescent="0.3">
      <c r="A489" s="393" t="s">
        <v>1118</v>
      </c>
      <c r="B489" s="394" t="s">
        <v>983</v>
      </c>
      <c r="C489" s="394" t="s">
        <v>1374</v>
      </c>
      <c r="D489" s="394" t="s">
        <v>1375</v>
      </c>
      <c r="E489" s="394" t="s">
        <v>1376</v>
      </c>
      <c r="F489" s="397"/>
      <c r="G489" s="397"/>
      <c r="H489" s="410">
        <v>0</v>
      </c>
      <c r="I489" s="397">
        <v>1</v>
      </c>
      <c r="J489" s="397">
        <v>79.36</v>
      </c>
      <c r="K489" s="410">
        <v>1</v>
      </c>
      <c r="L489" s="397">
        <v>1</v>
      </c>
      <c r="M489" s="398">
        <v>79.36</v>
      </c>
    </row>
    <row r="490" spans="1:13" ht="14.4" customHeight="1" x14ac:dyDescent="0.3">
      <c r="A490" s="393" t="s">
        <v>1118</v>
      </c>
      <c r="B490" s="394" t="s">
        <v>983</v>
      </c>
      <c r="C490" s="394" t="s">
        <v>1360</v>
      </c>
      <c r="D490" s="394" t="s">
        <v>1361</v>
      </c>
      <c r="E490" s="394" t="s">
        <v>1362</v>
      </c>
      <c r="F490" s="397"/>
      <c r="G490" s="397"/>
      <c r="H490" s="410">
        <v>0</v>
      </c>
      <c r="I490" s="397">
        <v>1</v>
      </c>
      <c r="J490" s="397">
        <v>333.31</v>
      </c>
      <c r="K490" s="410">
        <v>1</v>
      </c>
      <c r="L490" s="397">
        <v>1</v>
      </c>
      <c r="M490" s="398">
        <v>333.31</v>
      </c>
    </row>
    <row r="491" spans="1:13" ht="14.4" customHeight="1" x14ac:dyDescent="0.3">
      <c r="A491" s="393" t="s">
        <v>1118</v>
      </c>
      <c r="B491" s="394" t="s">
        <v>1342</v>
      </c>
      <c r="C491" s="394" t="s">
        <v>1775</v>
      </c>
      <c r="D491" s="394" t="s">
        <v>1344</v>
      </c>
      <c r="E491" s="394" t="s">
        <v>1345</v>
      </c>
      <c r="F491" s="397"/>
      <c r="G491" s="397"/>
      <c r="H491" s="410">
        <v>0</v>
      </c>
      <c r="I491" s="397">
        <v>1</v>
      </c>
      <c r="J491" s="397">
        <v>143.18</v>
      </c>
      <c r="K491" s="410">
        <v>1</v>
      </c>
      <c r="L491" s="397">
        <v>1</v>
      </c>
      <c r="M491" s="398">
        <v>143.18</v>
      </c>
    </row>
    <row r="492" spans="1:13" ht="14.4" customHeight="1" x14ac:dyDescent="0.3">
      <c r="A492" s="393" t="s">
        <v>1118</v>
      </c>
      <c r="B492" s="394" t="s">
        <v>1245</v>
      </c>
      <c r="C492" s="394" t="s">
        <v>1695</v>
      </c>
      <c r="D492" s="394" t="s">
        <v>1696</v>
      </c>
      <c r="E492" s="394" t="s">
        <v>1248</v>
      </c>
      <c r="F492" s="397">
        <v>1</v>
      </c>
      <c r="G492" s="397">
        <v>69.86</v>
      </c>
      <c r="H492" s="410">
        <v>1</v>
      </c>
      <c r="I492" s="397"/>
      <c r="J492" s="397"/>
      <c r="K492" s="410">
        <v>0</v>
      </c>
      <c r="L492" s="397">
        <v>1</v>
      </c>
      <c r="M492" s="398">
        <v>69.86</v>
      </c>
    </row>
    <row r="493" spans="1:13" ht="14.4" customHeight="1" x14ac:dyDescent="0.3">
      <c r="A493" s="393" t="s">
        <v>1118</v>
      </c>
      <c r="B493" s="394" t="s">
        <v>1381</v>
      </c>
      <c r="C493" s="394" t="s">
        <v>1385</v>
      </c>
      <c r="D493" s="394" t="s">
        <v>1386</v>
      </c>
      <c r="E493" s="394" t="s">
        <v>1387</v>
      </c>
      <c r="F493" s="397"/>
      <c r="G493" s="397"/>
      <c r="H493" s="410">
        <v>0</v>
      </c>
      <c r="I493" s="397">
        <v>3</v>
      </c>
      <c r="J493" s="397">
        <v>144.93</v>
      </c>
      <c r="K493" s="410">
        <v>1</v>
      </c>
      <c r="L493" s="397">
        <v>3</v>
      </c>
      <c r="M493" s="398">
        <v>144.93</v>
      </c>
    </row>
    <row r="494" spans="1:13" ht="14.4" customHeight="1" x14ac:dyDescent="0.3">
      <c r="A494" s="393" t="s">
        <v>1118</v>
      </c>
      <c r="B494" s="394" t="s">
        <v>1381</v>
      </c>
      <c r="C494" s="394" t="s">
        <v>1409</v>
      </c>
      <c r="D494" s="394" t="s">
        <v>1386</v>
      </c>
      <c r="E494" s="394" t="s">
        <v>1384</v>
      </c>
      <c r="F494" s="397"/>
      <c r="G494" s="397"/>
      <c r="H494" s="410">
        <v>0</v>
      </c>
      <c r="I494" s="397">
        <v>1</v>
      </c>
      <c r="J494" s="397">
        <v>96.63</v>
      </c>
      <c r="K494" s="410">
        <v>1</v>
      </c>
      <c r="L494" s="397">
        <v>1</v>
      </c>
      <c r="M494" s="398">
        <v>96.63</v>
      </c>
    </row>
    <row r="495" spans="1:13" ht="14.4" customHeight="1" x14ac:dyDescent="0.3">
      <c r="A495" s="393" t="s">
        <v>1118</v>
      </c>
      <c r="B495" s="394" t="s">
        <v>1381</v>
      </c>
      <c r="C495" s="394" t="s">
        <v>1771</v>
      </c>
      <c r="D495" s="394" t="s">
        <v>1393</v>
      </c>
      <c r="E495" s="394" t="s">
        <v>1772</v>
      </c>
      <c r="F495" s="397">
        <v>1</v>
      </c>
      <c r="G495" s="397">
        <v>0</v>
      </c>
      <c r="H495" s="410"/>
      <c r="I495" s="397"/>
      <c r="J495" s="397"/>
      <c r="K495" s="410"/>
      <c r="L495" s="397">
        <v>1</v>
      </c>
      <c r="M495" s="398">
        <v>0</v>
      </c>
    </row>
    <row r="496" spans="1:13" ht="14.4" customHeight="1" x14ac:dyDescent="0.3">
      <c r="A496" s="393" t="s">
        <v>1118</v>
      </c>
      <c r="B496" s="394" t="s">
        <v>1381</v>
      </c>
      <c r="C496" s="394" t="s">
        <v>1469</v>
      </c>
      <c r="D496" s="394" t="s">
        <v>1393</v>
      </c>
      <c r="E496" s="394" t="s">
        <v>1470</v>
      </c>
      <c r="F496" s="397">
        <v>4</v>
      </c>
      <c r="G496" s="397">
        <v>0</v>
      </c>
      <c r="H496" s="410"/>
      <c r="I496" s="397"/>
      <c r="J496" s="397"/>
      <c r="K496" s="410"/>
      <c r="L496" s="397">
        <v>4</v>
      </c>
      <c r="M496" s="398">
        <v>0</v>
      </c>
    </row>
    <row r="497" spans="1:13" ht="14.4" customHeight="1" x14ac:dyDescent="0.3">
      <c r="A497" s="393" t="s">
        <v>1118</v>
      </c>
      <c r="B497" s="394" t="s">
        <v>1381</v>
      </c>
      <c r="C497" s="394" t="s">
        <v>1392</v>
      </c>
      <c r="D497" s="394" t="s">
        <v>1393</v>
      </c>
      <c r="E497" s="394" t="s">
        <v>1394</v>
      </c>
      <c r="F497" s="397">
        <v>16</v>
      </c>
      <c r="G497" s="397">
        <v>1546.0799999999997</v>
      </c>
      <c r="H497" s="410">
        <v>1</v>
      </c>
      <c r="I497" s="397"/>
      <c r="J497" s="397"/>
      <c r="K497" s="410">
        <v>0</v>
      </c>
      <c r="L497" s="397">
        <v>16</v>
      </c>
      <c r="M497" s="398">
        <v>1546.0799999999997</v>
      </c>
    </row>
    <row r="498" spans="1:13" ht="14.4" customHeight="1" x14ac:dyDescent="0.3">
      <c r="A498" s="393" t="s">
        <v>1118</v>
      </c>
      <c r="B498" s="394" t="s">
        <v>997</v>
      </c>
      <c r="C498" s="394" t="s">
        <v>1474</v>
      </c>
      <c r="D498" s="394" t="s">
        <v>1400</v>
      </c>
      <c r="E498" s="394" t="s">
        <v>1332</v>
      </c>
      <c r="F498" s="397">
        <v>4</v>
      </c>
      <c r="G498" s="397">
        <v>166</v>
      </c>
      <c r="H498" s="410">
        <v>1</v>
      </c>
      <c r="I498" s="397"/>
      <c r="J498" s="397"/>
      <c r="K498" s="410">
        <v>0</v>
      </c>
      <c r="L498" s="397">
        <v>4</v>
      </c>
      <c r="M498" s="398">
        <v>166</v>
      </c>
    </row>
    <row r="499" spans="1:13" ht="14.4" customHeight="1" x14ac:dyDescent="0.3">
      <c r="A499" s="393" t="s">
        <v>1118</v>
      </c>
      <c r="B499" s="394" t="s">
        <v>997</v>
      </c>
      <c r="C499" s="394" t="s">
        <v>1399</v>
      </c>
      <c r="D499" s="394" t="s">
        <v>1400</v>
      </c>
      <c r="E499" s="394" t="s">
        <v>1401</v>
      </c>
      <c r="F499" s="397">
        <v>1</v>
      </c>
      <c r="G499" s="397">
        <v>124.51</v>
      </c>
      <c r="H499" s="410">
        <v>1</v>
      </c>
      <c r="I499" s="397"/>
      <c r="J499" s="397"/>
      <c r="K499" s="410">
        <v>0</v>
      </c>
      <c r="L499" s="397">
        <v>1</v>
      </c>
      <c r="M499" s="398">
        <v>124.51</v>
      </c>
    </row>
    <row r="500" spans="1:13" ht="14.4" customHeight="1" x14ac:dyDescent="0.3">
      <c r="A500" s="393" t="s">
        <v>1118</v>
      </c>
      <c r="B500" s="394" t="s">
        <v>997</v>
      </c>
      <c r="C500" s="394" t="s">
        <v>1776</v>
      </c>
      <c r="D500" s="394" t="s">
        <v>1411</v>
      </c>
      <c r="E500" s="394" t="s">
        <v>1777</v>
      </c>
      <c r="F500" s="397">
        <v>1</v>
      </c>
      <c r="G500" s="397">
        <v>0</v>
      </c>
      <c r="H500" s="410"/>
      <c r="I500" s="397"/>
      <c r="J500" s="397"/>
      <c r="K500" s="410"/>
      <c r="L500" s="397">
        <v>1</v>
      </c>
      <c r="M500" s="398">
        <v>0</v>
      </c>
    </row>
    <row r="501" spans="1:13" ht="14.4" customHeight="1" x14ac:dyDescent="0.3">
      <c r="A501" s="393" t="s">
        <v>1118</v>
      </c>
      <c r="B501" s="394" t="s">
        <v>997</v>
      </c>
      <c r="C501" s="394" t="s">
        <v>1330</v>
      </c>
      <c r="D501" s="394" t="s">
        <v>1331</v>
      </c>
      <c r="E501" s="394" t="s">
        <v>1332</v>
      </c>
      <c r="F501" s="397"/>
      <c r="G501" s="397"/>
      <c r="H501" s="410">
        <v>0</v>
      </c>
      <c r="I501" s="397">
        <v>7</v>
      </c>
      <c r="J501" s="397">
        <v>290.5</v>
      </c>
      <c r="K501" s="410">
        <v>1</v>
      </c>
      <c r="L501" s="397">
        <v>7</v>
      </c>
      <c r="M501" s="398">
        <v>290.5</v>
      </c>
    </row>
    <row r="502" spans="1:13" ht="14.4" customHeight="1" x14ac:dyDescent="0.3">
      <c r="A502" s="393" t="s">
        <v>1119</v>
      </c>
      <c r="B502" s="394" t="s">
        <v>943</v>
      </c>
      <c r="C502" s="394" t="s">
        <v>1778</v>
      </c>
      <c r="D502" s="394" t="s">
        <v>1779</v>
      </c>
      <c r="E502" s="394" t="s">
        <v>1780</v>
      </c>
      <c r="F502" s="397"/>
      <c r="G502" s="397"/>
      <c r="H502" s="410"/>
      <c r="I502" s="397">
        <v>1</v>
      </c>
      <c r="J502" s="397">
        <v>0</v>
      </c>
      <c r="K502" s="410"/>
      <c r="L502" s="397">
        <v>1</v>
      </c>
      <c r="M502" s="398">
        <v>0</v>
      </c>
    </row>
    <row r="503" spans="1:13" ht="14.4" customHeight="1" x14ac:dyDescent="0.3">
      <c r="A503" s="393" t="s">
        <v>1119</v>
      </c>
      <c r="B503" s="394" t="s">
        <v>1346</v>
      </c>
      <c r="C503" s="394" t="s">
        <v>1350</v>
      </c>
      <c r="D503" s="394" t="s">
        <v>1351</v>
      </c>
      <c r="E503" s="394" t="s">
        <v>1352</v>
      </c>
      <c r="F503" s="397"/>
      <c r="G503" s="397"/>
      <c r="H503" s="410">
        <v>0</v>
      </c>
      <c r="I503" s="397">
        <v>1</v>
      </c>
      <c r="J503" s="397">
        <v>763.3</v>
      </c>
      <c r="K503" s="410">
        <v>1</v>
      </c>
      <c r="L503" s="397">
        <v>1</v>
      </c>
      <c r="M503" s="398">
        <v>763.3</v>
      </c>
    </row>
    <row r="504" spans="1:13" ht="14.4" customHeight="1" x14ac:dyDescent="0.3">
      <c r="A504" s="393" t="s">
        <v>1119</v>
      </c>
      <c r="B504" s="394" t="s">
        <v>1353</v>
      </c>
      <c r="C504" s="394" t="s">
        <v>1354</v>
      </c>
      <c r="D504" s="394" t="s">
        <v>1355</v>
      </c>
      <c r="E504" s="394" t="s">
        <v>1356</v>
      </c>
      <c r="F504" s="397"/>
      <c r="G504" s="397"/>
      <c r="H504" s="410">
        <v>0</v>
      </c>
      <c r="I504" s="397">
        <v>2</v>
      </c>
      <c r="J504" s="397">
        <v>83.1</v>
      </c>
      <c r="K504" s="410">
        <v>1</v>
      </c>
      <c r="L504" s="397">
        <v>2</v>
      </c>
      <c r="M504" s="398">
        <v>83.1</v>
      </c>
    </row>
    <row r="505" spans="1:13" ht="14.4" customHeight="1" x14ac:dyDescent="0.3">
      <c r="A505" s="393" t="s">
        <v>1119</v>
      </c>
      <c r="B505" s="394" t="s">
        <v>983</v>
      </c>
      <c r="C505" s="394" t="s">
        <v>1357</v>
      </c>
      <c r="D505" s="394" t="s">
        <v>1358</v>
      </c>
      <c r="E505" s="394" t="s">
        <v>1359</v>
      </c>
      <c r="F505" s="397"/>
      <c r="G505" s="397"/>
      <c r="H505" s="410">
        <v>0</v>
      </c>
      <c r="I505" s="397">
        <v>2</v>
      </c>
      <c r="J505" s="397">
        <v>666.62</v>
      </c>
      <c r="K505" s="410">
        <v>1</v>
      </c>
      <c r="L505" s="397">
        <v>2</v>
      </c>
      <c r="M505" s="398">
        <v>666.62</v>
      </c>
    </row>
    <row r="506" spans="1:13" ht="14.4" customHeight="1" x14ac:dyDescent="0.3">
      <c r="A506" s="393" t="s">
        <v>1119</v>
      </c>
      <c r="B506" s="394" t="s">
        <v>983</v>
      </c>
      <c r="C506" s="394" t="s">
        <v>1360</v>
      </c>
      <c r="D506" s="394" t="s">
        <v>1361</v>
      </c>
      <c r="E506" s="394" t="s">
        <v>1362</v>
      </c>
      <c r="F506" s="397"/>
      <c r="G506" s="397"/>
      <c r="H506" s="410">
        <v>0</v>
      </c>
      <c r="I506" s="397">
        <v>1</v>
      </c>
      <c r="J506" s="397">
        <v>333.31</v>
      </c>
      <c r="K506" s="410">
        <v>1</v>
      </c>
      <c r="L506" s="397">
        <v>1</v>
      </c>
      <c r="M506" s="398">
        <v>333.31</v>
      </c>
    </row>
    <row r="507" spans="1:13" ht="14.4" customHeight="1" x14ac:dyDescent="0.3">
      <c r="A507" s="393" t="s">
        <v>1119</v>
      </c>
      <c r="B507" s="394" t="s">
        <v>990</v>
      </c>
      <c r="C507" s="394" t="s">
        <v>1548</v>
      </c>
      <c r="D507" s="394" t="s">
        <v>1549</v>
      </c>
      <c r="E507" s="394" t="s">
        <v>1550</v>
      </c>
      <c r="F507" s="397"/>
      <c r="G507" s="397"/>
      <c r="H507" s="410">
        <v>0</v>
      </c>
      <c r="I507" s="397">
        <v>2</v>
      </c>
      <c r="J507" s="397">
        <v>276.32</v>
      </c>
      <c r="K507" s="410">
        <v>1</v>
      </c>
      <c r="L507" s="397">
        <v>2</v>
      </c>
      <c r="M507" s="398">
        <v>276.32</v>
      </c>
    </row>
    <row r="508" spans="1:13" ht="14.4" customHeight="1" x14ac:dyDescent="0.3">
      <c r="A508" s="393" t="s">
        <v>1119</v>
      </c>
      <c r="B508" s="394" t="s">
        <v>990</v>
      </c>
      <c r="C508" s="394" t="s">
        <v>1364</v>
      </c>
      <c r="D508" s="394" t="s">
        <v>1365</v>
      </c>
      <c r="E508" s="394" t="s">
        <v>1248</v>
      </c>
      <c r="F508" s="397"/>
      <c r="G508" s="397"/>
      <c r="H508" s="410">
        <v>0</v>
      </c>
      <c r="I508" s="397">
        <v>2</v>
      </c>
      <c r="J508" s="397">
        <v>368.44</v>
      </c>
      <c r="K508" s="410">
        <v>1</v>
      </c>
      <c r="L508" s="397">
        <v>2</v>
      </c>
      <c r="M508" s="398">
        <v>368.44</v>
      </c>
    </row>
    <row r="509" spans="1:13" ht="14.4" customHeight="1" x14ac:dyDescent="0.3">
      <c r="A509" s="393" t="s">
        <v>1119</v>
      </c>
      <c r="B509" s="394" t="s">
        <v>1241</v>
      </c>
      <c r="C509" s="394" t="s">
        <v>1242</v>
      </c>
      <c r="D509" s="394" t="s">
        <v>1243</v>
      </c>
      <c r="E509" s="394" t="s">
        <v>1244</v>
      </c>
      <c r="F509" s="397"/>
      <c r="G509" s="397"/>
      <c r="H509" s="410">
        <v>0</v>
      </c>
      <c r="I509" s="397">
        <v>8</v>
      </c>
      <c r="J509" s="397">
        <v>558.88</v>
      </c>
      <c r="K509" s="410">
        <v>1</v>
      </c>
      <c r="L509" s="397">
        <v>8</v>
      </c>
      <c r="M509" s="398">
        <v>558.88</v>
      </c>
    </row>
    <row r="510" spans="1:13" ht="14.4" customHeight="1" x14ac:dyDescent="0.3">
      <c r="A510" s="393" t="s">
        <v>1119</v>
      </c>
      <c r="B510" s="394" t="s">
        <v>997</v>
      </c>
      <c r="C510" s="394" t="s">
        <v>1413</v>
      </c>
      <c r="D510" s="394" t="s">
        <v>1414</v>
      </c>
      <c r="E510" s="394" t="s">
        <v>1415</v>
      </c>
      <c r="F510" s="397"/>
      <c r="G510" s="397"/>
      <c r="H510" s="410">
        <v>0</v>
      </c>
      <c r="I510" s="397">
        <v>1</v>
      </c>
      <c r="J510" s="397">
        <v>49.12</v>
      </c>
      <c r="K510" s="410">
        <v>1</v>
      </c>
      <c r="L510" s="397">
        <v>1</v>
      </c>
      <c r="M510" s="398">
        <v>49.12</v>
      </c>
    </row>
    <row r="511" spans="1:13" ht="14.4" customHeight="1" x14ac:dyDescent="0.3">
      <c r="A511" s="393" t="s">
        <v>1120</v>
      </c>
      <c r="B511" s="394" t="s">
        <v>1346</v>
      </c>
      <c r="C511" s="394" t="s">
        <v>1546</v>
      </c>
      <c r="D511" s="394" t="s">
        <v>1351</v>
      </c>
      <c r="E511" s="394" t="s">
        <v>1547</v>
      </c>
      <c r="F511" s="397"/>
      <c r="G511" s="397"/>
      <c r="H511" s="410">
        <v>0</v>
      </c>
      <c r="I511" s="397">
        <v>2</v>
      </c>
      <c r="J511" s="397">
        <v>508.86</v>
      </c>
      <c r="K511" s="410">
        <v>1</v>
      </c>
      <c r="L511" s="397">
        <v>2</v>
      </c>
      <c r="M511" s="398">
        <v>508.86</v>
      </c>
    </row>
    <row r="512" spans="1:13" ht="14.4" customHeight="1" x14ac:dyDescent="0.3">
      <c r="A512" s="393" t="s">
        <v>1120</v>
      </c>
      <c r="B512" s="394" t="s">
        <v>1353</v>
      </c>
      <c r="C512" s="394" t="s">
        <v>1354</v>
      </c>
      <c r="D512" s="394" t="s">
        <v>1355</v>
      </c>
      <c r="E512" s="394" t="s">
        <v>1356</v>
      </c>
      <c r="F512" s="397"/>
      <c r="G512" s="397"/>
      <c r="H512" s="410">
        <v>0</v>
      </c>
      <c r="I512" s="397">
        <v>25</v>
      </c>
      <c r="J512" s="397">
        <v>1038.7499999999998</v>
      </c>
      <c r="K512" s="410">
        <v>1</v>
      </c>
      <c r="L512" s="397">
        <v>25</v>
      </c>
      <c r="M512" s="398">
        <v>1038.7499999999998</v>
      </c>
    </row>
    <row r="513" spans="1:13" ht="14.4" customHeight="1" x14ac:dyDescent="0.3">
      <c r="A513" s="393" t="s">
        <v>1120</v>
      </c>
      <c r="B513" s="394" t="s">
        <v>983</v>
      </c>
      <c r="C513" s="394" t="s">
        <v>984</v>
      </c>
      <c r="D513" s="394" t="s">
        <v>985</v>
      </c>
      <c r="E513" s="394" t="s">
        <v>986</v>
      </c>
      <c r="F513" s="397"/>
      <c r="G513" s="397"/>
      <c r="H513" s="410">
        <v>0</v>
      </c>
      <c r="I513" s="397">
        <v>10</v>
      </c>
      <c r="J513" s="397">
        <v>3333.1000000000004</v>
      </c>
      <c r="K513" s="410">
        <v>1</v>
      </c>
      <c r="L513" s="397">
        <v>10</v>
      </c>
      <c r="M513" s="398">
        <v>3333.1000000000004</v>
      </c>
    </row>
    <row r="514" spans="1:13" ht="14.4" customHeight="1" x14ac:dyDescent="0.3">
      <c r="A514" s="393" t="s">
        <v>1120</v>
      </c>
      <c r="B514" s="394" t="s">
        <v>983</v>
      </c>
      <c r="C514" s="394" t="s">
        <v>1360</v>
      </c>
      <c r="D514" s="394" t="s">
        <v>1361</v>
      </c>
      <c r="E514" s="394" t="s">
        <v>1362</v>
      </c>
      <c r="F514" s="397"/>
      <c r="G514" s="397"/>
      <c r="H514" s="410">
        <v>0</v>
      </c>
      <c r="I514" s="397">
        <v>5</v>
      </c>
      <c r="J514" s="397">
        <v>1666.55</v>
      </c>
      <c r="K514" s="410">
        <v>1</v>
      </c>
      <c r="L514" s="397">
        <v>5</v>
      </c>
      <c r="M514" s="398">
        <v>1666.55</v>
      </c>
    </row>
    <row r="515" spans="1:13" ht="14.4" customHeight="1" x14ac:dyDescent="0.3">
      <c r="A515" s="393" t="s">
        <v>1120</v>
      </c>
      <c r="B515" s="394" t="s">
        <v>990</v>
      </c>
      <c r="C515" s="394" t="s">
        <v>1548</v>
      </c>
      <c r="D515" s="394" t="s">
        <v>1549</v>
      </c>
      <c r="E515" s="394" t="s">
        <v>1550</v>
      </c>
      <c r="F515" s="397"/>
      <c r="G515" s="397"/>
      <c r="H515" s="410">
        <v>0</v>
      </c>
      <c r="I515" s="397">
        <v>5</v>
      </c>
      <c r="J515" s="397">
        <v>690.8</v>
      </c>
      <c r="K515" s="410">
        <v>1</v>
      </c>
      <c r="L515" s="397">
        <v>5</v>
      </c>
      <c r="M515" s="398">
        <v>690.8</v>
      </c>
    </row>
    <row r="516" spans="1:13" ht="14.4" customHeight="1" x14ac:dyDescent="0.3">
      <c r="A516" s="393" t="s">
        <v>1120</v>
      </c>
      <c r="B516" s="394" t="s">
        <v>990</v>
      </c>
      <c r="C516" s="394" t="s">
        <v>1364</v>
      </c>
      <c r="D516" s="394" t="s">
        <v>1365</v>
      </c>
      <c r="E516" s="394" t="s">
        <v>1248</v>
      </c>
      <c r="F516" s="397"/>
      <c r="G516" s="397"/>
      <c r="H516" s="410">
        <v>0</v>
      </c>
      <c r="I516" s="397">
        <v>4</v>
      </c>
      <c r="J516" s="397">
        <v>736.88</v>
      </c>
      <c r="K516" s="410">
        <v>1</v>
      </c>
      <c r="L516" s="397">
        <v>4</v>
      </c>
      <c r="M516" s="398">
        <v>736.88</v>
      </c>
    </row>
    <row r="517" spans="1:13" ht="14.4" customHeight="1" x14ac:dyDescent="0.3">
      <c r="A517" s="393" t="s">
        <v>1120</v>
      </c>
      <c r="B517" s="394" t="s">
        <v>990</v>
      </c>
      <c r="C517" s="394" t="s">
        <v>1530</v>
      </c>
      <c r="D517" s="394" t="s">
        <v>1531</v>
      </c>
      <c r="E517" s="394" t="s">
        <v>1532</v>
      </c>
      <c r="F517" s="397"/>
      <c r="G517" s="397"/>
      <c r="H517" s="410">
        <v>0</v>
      </c>
      <c r="I517" s="397">
        <v>1</v>
      </c>
      <c r="J517" s="397">
        <v>103.71</v>
      </c>
      <c r="K517" s="410">
        <v>1</v>
      </c>
      <c r="L517" s="397">
        <v>1</v>
      </c>
      <c r="M517" s="398">
        <v>103.71</v>
      </c>
    </row>
    <row r="518" spans="1:13" ht="14.4" customHeight="1" x14ac:dyDescent="0.3">
      <c r="A518" s="393" t="s">
        <v>1120</v>
      </c>
      <c r="B518" s="394" t="s">
        <v>1241</v>
      </c>
      <c r="C518" s="394" t="s">
        <v>1242</v>
      </c>
      <c r="D518" s="394" t="s">
        <v>1243</v>
      </c>
      <c r="E518" s="394" t="s">
        <v>1244</v>
      </c>
      <c r="F518" s="397"/>
      <c r="G518" s="397"/>
      <c r="H518" s="410">
        <v>0</v>
      </c>
      <c r="I518" s="397">
        <v>13</v>
      </c>
      <c r="J518" s="397">
        <v>908.18000000000006</v>
      </c>
      <c r="K518" s="410">
        <v>1</v>
      </c>
      <c r="L518" s="397">
        <v>13</v>
      </c>
      <c r="M518" s="398">
        <v>908.18000000000006</v>
      </c>
    </row>
    <row r="519" spans="1:13" ht="14.4" customHeight="1" x14ac:dyDescent="0.3">
      <c r="A519" s="393" t="s">
        <v>1120</v>
      </c>
      <c r="B519" s="394" t="s">
        <v>1245</v>
      </c>
      <c r="C519" s="394" t="s">
        <v>1781</v>
      </c>
      <c r="D519" s="394" t="s">
        <v>1782</v>
      </c>
      <c r="E519" s="394" t="s">
        <v>1550</v>
      </c>
      <c r="F519" s="397"/>
      <c r="G519" s="397"/>
      <c r="H519" s="410">
        <v>0</v>
      </c>
      <c r="I519" s="397">
        <v>4</v>
      </c>
      <c r="J519" s="397">
        <v>209.6</v>
      </c>
      <c r="K519" s="410">
        <v>1</v>
      </c>
      <c r="L519" s="397">
        <v>4</v>
      </c>
      <c r="M519" s="398">
        <v>209.6</v>
      </c>
    </row>
    <row r="520" spans="1:13" ht="14.4" customHeight="1" x14ac:dyDescent="0.3">
      <c r="A520" s="393" t="s">
        <v>1120</v>
      </c>
      <c r="B520" s="394" t="s">
        <v>1245</v>
      </c>
      <c r="C520" s="394" t="s">
        <v>1246</v>
      </c>
      <c r="D520" s="394" t="s">
        <v>1247</v>
      </c>
      <c r="E520" s="394" t="s">
        <v>1248</v>
      </c>
      <c r="F520" s="397"/>
      <c r="G520" s="397"/>
      <c r="H520" s="410">
        <v>0</v>
      </c>
      <c r="I520" s="397">
        <v>25</v>
      </c>
      <c r="J520" s="397">
        <v>1746.4999999999998</v>
      </c>
      <c r="K520" s="410">
        <v>1</v>
      </c>
      <c r="L520" s="397">
        <v>25</v>
      </c>
      <c r="M520" s="398">
        <v>1746.4999999999998</v>
      </c>
    </row>
    <row r="521" spans="1:13" ht="14.4" customHeight="1" x14ac:dyDescent="0.3">
      <c r="A521" s="393" t="s">
        <v>1120</v>
      </c>
      <c r="B521" s="394" t="s">
        <v>1381</v>
      </c>
      <c r="C521" s="394" t="s">
        <v>1409</v>
      </c>
      <c r="D521" s="394" t="s">
        <v>1386</v>
      </c>
      <c r="E521" s="394" t="s">
        <v>1384</v>
      </c>
      <c r="F521" s="397"/>
      <c r="G521" s="397"/>
      <c r="H521" s="410">
        <v>0</v>
      </c>
      <c r="I521" s="397">
        <v>1</v>
      </c>
      <c r="J521" s="397">
        <v>96.63</v>
      </c>
      <c r="K521" s="410">
        <v>1</v>
      </c>
      <c r="L521" s="397">
        <v>1</v>
      </c>
      <c r="M521" s="398">
        <v>96.63</v>
      </c>
    </row>
    <row r="522" spans="1:13" ht="14.4" customHeight="1" x14ac:dyDescent="0.3">
      <c r="A522" s="393" t="s">
        <v>1121</v>
      </c>
      <c r="B522" s="394" t="s">
        <v>943</v>
      </c>
      <c r="C522" s="394" t="s">
        <v>1783</v>
      </c>
      <c r="D522" s="394" t="s">
        <v>1784</v>
      </c>
      <c r="E522" s="394" t="s">
        <v>1785</v>
      </c>
      <c r="F522" s="397">
        <v>1</v>
      </c>
      <c r="G522" s="397">
        <v>680.29</v>
      </c>
      <c r="H522" s="410">
        <v>1</v>
      </c>
      <c r="I522" s="397"/>
      <c r="J522" s="397"/>
      <c r="K522" s="410">
        <v>0</v>
      </c>
      <c r="L522" s="397">
        <v>1</v>
      </c>
      <c r="M522" s="398">
        <v>680.29</v>
      </c>
    </row>
    <row r="523" spans="1:13" ht="14.4" customHeight="1" x14ac:dyDescent="0.3">
      <c r="A523" s="393" t="s">
        <v>1121</v>
      </c>
      <c r="B523" s="394" t="s">
        <v>943</v>
      </c>
      <c r="C523" s="394" t="s">
        <v>1786</v>
      </c>
      <c r="D523" s="394" t="s">
        <v>1787</v>
      </c>
      <c r="E523" s="394" t="s">
        <v>545</v>
      </c>
      <c r="F523" s="397"/>
      <c r="G523" s="397"/>
      <c r="H523" s="410">
        <v>0</v>
      </c>
      <c r="I523" s="397">
        <v>5</v>
      </c>
      <c r="J523" s="397">
        <v>952.39999999999986</v>
      </c>
      <c r="K523" s="410">
        <v>1</v>
      </c>
      <c r="L523" s="397">
        <v>5</v>
      </c>
      <c r="M523" s="398">
        <v>952.39999999999986</v>
      </c>
    </row>
    <row r="524" spans="1:13" ht="14.4" customHeight="1" x14ac:dyDescent="0.3">
      <c r="A524" s="393" t="s">
        <v>1121</v>
      </c>
      <c r="B524" s="394" t="s">
        <v>943</v>
      </c>
      <c r="C524" s="394" t="s">
        <v>944</v>
      </c>
      <c r="D524" s="394" t="s">
        <v>544</v>
      </c>
      <c r="E524" s="394" t="s">
        <v>545</v>
      </c>
      <c r="F524" s="397"/>
      <c r="G524" s="397"/>
      <c r="H524" s="410">
        <v>0</v>
      </c>
      <c r="I524" s="397">
        <v>7</v>
      </c>
      <c r="J524" s="397">
        <v>1333.36</v>
      </c>
      <c r="K524" s="410">
        <v>1</v>
      </c>
      <c r="L524" s="397">
        <v>7</v>
      </c>
      <c r="M524" s="398">
        <v>1333.36</v>
      </c>
    </row>
    <row r="525" spans="1:13" ht="14.4" customHeight="1" x14ac:dyDescent="0.3">
      <c r="A525" s="393" t="s">
        <v>1121</v>
      </c>
      <c r="B525" s="394" t="s">
        <v>943</v>
      </c>
      <c r="C525" s="394" t="s">
        <v>945</v>
      </c>
      <c r="D525" s="394" t="s">
        <v>544</v>
      </c>
      <c r="E525" s="394" t="s">
        <v>546</v>
      </c>
      <c r="F525" s="397"/>
      <c r="G525" s="397"/>
      <c r="H525" s="410">
        <v>0</v>
      </c>
      <c r="I525" s="397">
        <v>1</v>
      </c>
      <c r="J525" s="397">
        <v>612.26</v>
      </c>
      <c r="K525" s="410">
        <v>1</v>
      </c>
      <c r="L525" s="397">
        <v>1</v>
      </c>
      <c r="M525" s="398">
        <v>612.26</v>
      </c>
    </row>
    <row r="526" spans="1:13" ht="14.4" customHeight="1" x14ac:dyDescent="0.3">
      <c r="A526" s="393" t="s">
        <v>1121</v>
      </c>
      <c r="B526" s="394" t="s">
        <v>1709</v>
      </c>
      <c r="C526" s="394" t="s">
        <v>1713</v>
      </c>
      <c r="D526" s="394" t="s">
        <v>1711</v>
      </c>
      <c r="E526" s="394" t="s">
        <v>1714</v>
      </c>
      <c r="F526" s="397"/>
      <c r="G526" s="397"/>
      <c r="H526" s="410">
        <v>0</v>
      </c>
      <c r="I526" s="397">
        <v>20</v>
      </c>
      <c r="J526" s="397">
        <v>7619.2</v>
      </c>
      <c r="K526" s="410">
        <v>1</v>
      </c>
      <c r="L526" s="397">
        <v>20</v>
      </c>
      <c r="M526" s="398">
        <v>7619.2</v>
      </c>
    </row>
    <row r="527" spans="1:13" ht="14.4" customHeight="1" x14ac:dyDescent="0.3">
      <c r="A527" s="393" t="s">
        <v>1121</v>
      </c>
      <c r="B527" s="394" t="s">
        <v>951</v>
      </c>
      <c r="C527" s="394" t="s">
        <v>953</v>
      </c>
      <c r="D527" s="394" t="s">
        <v>726</v>
      </c>
      <c r="E527" s="394" t="s">
        <v>474</v>
      </c>
      <c r="F527" s="397"/>
      <c r="G527" s="397"/>
      <c r="H527" s="410">
        <v>0</v>
      </c>
      <c r="I527" s="397">
        <v>1</v>
      </c>
      <c r="J527" s="397">
        <v>56.01</v>
      </c>
      <c r="K527" s="410">
        <v>1</v>
      </c>
      <c r="L527" s="397">
        <v>1</v>
      </c>
      <c r="M527" s="398">
        <v>56.01</v>
      </c>
    </row>
    <row r="528" spans="1:13" ht="14.4" customHeight="1" x14ac:dyDescent="0.3">
      <c r="A528" s="393" t="s">
        <v>1121</v>
      </c>
      <c r="B528" s="394" t="s">
        <v>951</v>
      </c>
      <c r="C528" s="394" t="s">
        <v>1566</v>
      </c>
      <c r="D528" s="394" t="s">
        <v>1567</v>
      </c>
      <c r="E528" s="394" t="s">
        <v>1568</v>
      </c>
      <c r="F528" s="397">
        <v>2</v>
      </c>
      <c r="G528" s="397">
        <v>280.06</v>
      </c>
      <c r="H528" s="410">
        <v>1</v>
      </c>
      <c r="I528" s="397"/>
      <c r="J528" s="397"/>
      <c r="K528" s="410">
        <v>0</v>
      </c>
      <c r="L528" s="397">
        <v>2</v>
      </c>
      <c r="M528" s="398">
        <v>280.06</v>
      </c>
    </row>
    <row r="529" spans="1:13" ht="14.4" customHeight="1" x14ac:dyDescent="0.3">
      <c r="A529" s="393" t="s">
        <v>1121</v>
      </c>
      <c r="B529" s="394" t="s">
        <v>951</v>
      </c>
      <c r="C529" s="394" t="s">
        <v>1715</v>
      </c>
      <c r="D529" s="394" t="s">
        <v>1567</v>
      </c>
      <c r="E529" s="394" t="s">
        <v>1716</v>
      </c>
      <c r="F529" s="397">
        <v>1</v>
      </c>
      <c r="G529" s="397">
        <v>140.03</v>
      </c>
      <c r="H529" s="410">
        <v>1</v>
      </c>
      <c r="I529" s="397"/>
      <c r="J529" s="397"/>
      <c r="K529" s="410">
        <v>0</v>
      </c>
      <c r="L529" s="397">
        <v>1</v>
      </c>
      <c r="M529" s="398">
        <v>140.03</v>
      </c>
    </row>
    <row r="530" spans="1:13" ht="14.4" customHeight="1" x14ac:dyDescent="0.3">
      <c r="A530" s="393" t="s">
        <v>1121</v>
      </c>
      <c r="B530" s="394" t="s">
        <v>1788</v>
      </c>
      <c r="C530" s="394" t="s">
        <v>1789</v>
      </c>
      <c r="D530" s="394" t="s">
        <v>1790</v>
      </c>
      <c r="E530" s="394" t="s">
        <v>1791</v>
      </c>
      <c r="F530" s="397"/>
      <c r="G530" s="397"/>
      <c r="H530" s="410">
        <v>0</v>
      </c>
      <c r="I530" s="397">
        <v>3</v>
      </c>
      <c r="J530" s="397">
        <v>1249.3799999999999</v>
      </c>
      <c r="K530" s="410">
        <v>1</v>
      </c>
      <c r="L530" s="397">
        <v>3</v>
      </c>
      <c r="M530" s="398">
        <v>1249.3799999999999</v>
      </c>
    </row>
    <row r="531" spans="1:13" ht="14.4" customHeight="1" x14ac:dyDescent="0.3">
      <c r="A531" s="393" t="s">
        <v>1121</v>
      </c>
      <c r="B531" s="394" t="s">
        <v>1788</v>
      </c>
      <c r="C531" s="394" t="s">
        <v>1792</v>
      </c>
      <c r="D531" s="394" t="s">
        <v>1790</v>
      </c>
      <c r="E531" s="394" t="s">
        <v>1793</v>
      </c>
      <c r="F531" s="397">
        <v>2</v>
      </c>
      <c r="G531" s="397">
        <v>0</v>
      </c>
      <c r="H531" s="410"/>
      <c r="I531" s="397"/>
      <c r="J531" s="397"/>
      <c r="K531" s="410"/>
      <c r="L531" s="397">
        <v>2</v>
      </c>
      <c r="M531" s="398">
        <v>0</v>
      </c>
    </row>
    <row r="532" spans="1:13" ht="14.4" customHeight="1" x14ac:dyDescent="0.3">
      <c r="A532" s="393" t="s">
        <v>1121</v>
      </c>
      <c r="B532" s="394" t="s">
        <v>1263</v>
      </c>
      <c r="C532" s="394" t="s">
        <v>1264</v>
      </c>
      <c r="D532" s="394" t="s">
        <v>1265</v>
      </c>
      <c r="E532" s="394" t="s">
        <v>1266</v>
      </c>
      <c r="F532" s="397"/>
      <c r="G532" s="397"/>
      <c r="H532" s="410">
        <v>0</v>
      </c>
      <c r="I532" s="397">
        <v>1</v>
      </c>
      <c r="J532" s="397">
        <v>156.25</v>
      </c>
      <c r="K532" s="410">
        <v>1</v>
      </c>
      <c r="L532" s="397">
        <v>1</v>
      </c>
      <c r="M532" s="398">
        <v>156.25</v>
      </c>
    </row>
    <row r="533" spans="1:13" ht="14.4" customHeight="1" x14ac:dyDescent="0.3">
      <c r="A533" s="393" t="s">
        <v>1121</v>
      </c>
      <c r="B533" s="394" t="s">
        <v>954</v>
      </c>
      <c r="C533" s="394" t="s">
        <v>1573</v>
      </c>
      <c r="D533" s="394" t="s">
        <v>1268</v>
      </c>
      <c r="E533" s="394" t="s">
        <v>711</v>
      </c>
      <c r="F533" s="397"/>
      <c r="G533" s="397"/>
      <c r="H533" s="410">
        <v>0</v>
      </c>
      <c r="I533" s="397">
        <v>19</v>
      </c>
      <c r="J533" s="397">
        <v>33244.11</v>
      </c>
      <c r="K533" s="410">
        <v>1</v>
      </c>
      <c r="L533" s="397">
        <v>19</v>
      </c>
      <c r="M533" s="398">
        <v>33244.11</v>
      </c>
    </row>
    <row r="534" spans="1:13" ht="14.4" customHeight="1" x14ac:dyDescent="0.3">
      <c r="A534" s="393" t="s">
        <v>1121</v>
      </c>
      <c r="B534" s="394" t="s">
        <v>954</v>
      </c>
      <c r="C534" s="394" t="s">
        <v>1574</v>
      </c>
      <c r="D534" s="394" t="s">
        <v>1268</v>
      </c>
      <c r="E534" s="394" t="s">
        <v>712</v>
      </c>
      <c r="F534" s="397"/>
      <c r="G534" s="397"/>
      <c r="H534" s="410">
        <v>0</v>
      </c>
      <c r="I534" s="397">
        <v>1</v>
      </c>
      <c r="J534" s="397">
        <v>2332.92</v>
      </c>
      <c r="K534" s="410">
        <v>1</v>
      </c>
      <c r="L534" s="397">
        <v>1</v>
      </c>
      <c r="M534" s="398">
        <v>2332.92</v>
      </c>
    </row>
    <row r="535" spans="1:13" ht="14.4" customHeight="1" x14ac:dyDescent="0.3">
      <c r="A535" s="393" t="s">
        <v>1121</v>
      </c>
      <c r="B535" s="394" t="s">
        <v>960</v>
      </c>
      <c r="C535" s="394" t="s">
        <v>1794</v>
      </c>
      <c r="D535" s="394" t="s">
        <v>1106</v>
      </c>
      <c r="E535" s="394"/>
      <c r="F535" s="397">
        <v>1</v>
      </c>
      <c r="G535" s="397">
        <v>1492.58</v>
      </c>
      <c r="H535" s="410">
        <v>1</v>
      </c>
      <c r="I535" s="397"/>
      <c r="J535" s="397"/>
      <c r="K535" s="410">
        <v>0</v>
      </c>
      <c r="L535" s="397">
        <v>1</v>
      </c>
      <c r="M535" s="398">
        <v>1492.58</v>
      </c>
    </row>
    <row r="536" spans="1:13" ht="14.4" customHeight="1" x14ac:dyDescent="0.3">
      <c r="A536" s="393" t="s">
        <v>1121</v>
      </c>
      <c r="B536" s="394" t="s">
        <v>1575</v>
      </c>
      <c r="C536" s="394" t="s">
        <v>1795</v>
      </c>
      <c r="D536" s="394" t="s">
        <v>1796</v>
      </c>
      <c r="E536" s="394" t="s">
        <v>1797</v>
      </c>
      <c r="F536" s="397">
        <v>1</v>
      </c>
      <c r="G536" s="397">
        <v>426.1</v>
      </c>
      <c r="H536" s="410">
        <v>1</v>
      </c>
      <c r="I536" s="397"/>
      <c r="J536" s="397"/>
      <c r="K536" s="410">
        <v>0</v>
      </c>
      <c r="L536" s="397">
        <v>1</v>
      </c>
      <c r="M536" s="398">
        <v>426.1</v>
      </c>
    </row>
    <row r="537" spans="1:13" ht="14.4" customHeight="1" x14ac:dyDescent="0.3">
      <c r="A537" s="393" t="s">
        <v>1121</v>
      </c>
      <c r="B537" s="394" t="s">
        <v>1283</v>
      </c>
      <c r="C537" s="394" t="s">
        <v>1798</v>
      </c>
      <c r="D537" s="394" t="s">
        <v>1799</v>
      </c>
      <c r="E537" s="394" t="s">
        <v>1800</v>
      </c>
      <c r="F537" s="397">
        <v>1</v>
      </c>
      <c r="G537" s="397">
        <v>0</v>
      </c>
      <c r="H537" s="410"/>
      <c r="I537" s="397"/>
      <c r="J537" s="397"/>
      <c r="K537" s="410"/>
      <c r="L537" s="397">
        <v>1</v>
      </c>
      <c r="M537" s="398">
        <v>0</v>
      </c>
    </row>
    <row r="538" spans="1:13" ht="14.4" customHeight="1" x14ac:dyDescent="0.3">
      <c r="A538" s="393" t="s">
        <v>1121</v>
      </c>
      <c r="B538" s="394" t="s">
        <v>1283</v>
      </c>
      <c r="C538" s="394" t="s">
        <v>1284</v>
      </c>
      <c r="D538" s="394" t="s">
        <v>1285</v>
      </c>
      <c r="E538" s="394" t="s">
        <v>548</v>
      </c>
      <c r="F538" s="397"/>
      <c r="G538" s="397"/>
      <c r="H538" s="410">
        <v>0</v>
      </c>
      <c r="I538" s="397">
        <v>1</v>
      </c>
      <c r="J538" s="397">
        <v>44.89</v>
      </c>
      <c r="K538" s="410">
        <v>1</v>
      </c>
      <c r="L538" s="397">
        <v>1</v>
      </c>
      <c r="M538" s="398">
        <v>44.89</v>
      </c>
    </row>
    <row r="539" spans="1:13" ht="14.4" customHeight="1" x14ac:dyDescent="0.3">
      <c r="A539" s="393" t="s">
        <v>1121</v>
      </c>
      <c r="B539" s="394" t="s">
        <v>1801</v>
      </c>
      <c r="C539" s="394" t="s">
        <v>1802</v>
      </c>
      <c r="D539" s="394" t="s">
        <v>1803</v>
      </c>
      <c r="E539" s="394" t="s">
        <v>1804</v>
      </c>
      <c r="F539" s="397"/>
      <c r="G539" s="397"/>
      <c r="H539" s="410">
        <v>0</v>
      </c>
      <c r="I539" s="397">
        <v>5</v>
      </c>
      <c r="J539" s="397">
        <v>417.8</v>
      </c>
      <c r="K539" s="410">
        <v>1</v>
      </c>
      <c r="L539" s="397">
        <v>5</v>
      </c>
      <c r="M539" s="398">
        <v>417.8</v>
      </c>
    </row>
    <row r="540" spans="1:13" ht="14.4" customHeight="1" x14ac:dyDescent="0.3">
      <c r="A540" s="393" t="s">
        <v>1121</v>
      </c>
      <c r="B540" s="394" t="s">
        <v>1031</v>
      </c>
      <c r="C540" s="394" t="s">
        <v>1805</v>
      </c>
      <c r="D540" s="394" t="s">
        <v>1287</v>
      </c>
      <c r="E540" s="394" t="s">
        <v>1585</v>
      </c>
      <c r="F540" s="397"/>
      <c r="G540" s="397"/>
      <c r="H540" s="410">
        <v>0</v>
      </c>
      <c r="I540" s="397">
        <v>1</v>
      </c>
      <c r="J540" s="397">
        <v>81.209999999999994</v>
      </c>
      <c r="K540" s="410">
        <v>1</v>
      </c>
      <c r="L540" s="397">
        <v>1</v>
      </c>
      <c r="M540" s="398">
        <v>81.209999999999994</v>
      </c>
    </row>
    <row r="541" spans="1:13" ht="14.4" customHeight="1" x14ac:dyDescent="0.3">
      <c r="A541" s="393" t="s">
        <v>1121</v>
      </c>
      <c r="B541" s="394" t="s">
        <v>1031</v>
      </c>
      <c r="C541" s="394" t="s">
        <v>1806</v>
      </c>
      <c r="D541" s="394" t="s">
        <v>1807</v>
      </c>
      <c r="E541" s="394" t="s">
        <v>1556</v>
      </c>
      <c r="F541" s="397">
        <v>1</v>
      </c>
      <c r="G541" s="397">
        <v>243.72</v>
      </c>
      <c r="H541" s="410">
        <v>1</v>
      </c>
      <c r="I541" s="397"/>
      <c r="J541" s="397"/>
      <c r="K541" s="410">
        <v>0</v>
      </c>
      <c r="L541" s="397">
        <v>1</v>
      </c>
      <c r="M541" s="398">
        <v>243.72</v>
      </c>
    </row>
    <row r="542" spans="1:13" ht="14.4" customHeight="1" x14ac:dyDescent="0.3">
      <c r="A542" s="393" t="s">
        <v>1121</v>
      </c>
      <c r="B542" s="394" t="s">
        <v>1033</v>
      </c>
      <c r="C542" s="394" t="s">
        <v>1808</v>
      </c>
      <c r="D542" s="394" t="s">
        <v>1809</v>
      </c>
      <c r="E542" s="394" t="s">
        <v>1810</v>
      </c>
      <c r="F542" s="397">
        <v>1</v>
      </c>
      <c r="G542" s="397">
        <v>525.88</v>
      </c>
      <c r="H542" s="410">
        <v>1</v>
      </c>
      <c r="I542" s="397"/>
      <c r="J542" s="397"/>
      <c r="K542" s="410">
        <v>0</v>
      </c>
      <c r="L542" s="397">
        <v>1</v>
      </c>
      <c r="M542" s="398">
        <v>525.88</v>
      </c>
    </row>
    <row r="543" spans="1:13" ht="14.4" customHeight="1" x14ac:dyDescent="0.3">
      <c r="A543" s="393" t="s">
        <v>1121</v>
      </c>
      <c r="B543" s="394" t="s">
        <v>1292</v>
      </c>
      <c r="C543" s="394" t="s">
        <v>1595</v>
      </c>
      <c r="D543" s="394" t="s">
        <v>1596</v>
      </c>
      <c r="E543" s="394" t="s">
        <v>1597</v>
      </c>
      <c r="F543" s="397"/>
      <c r="G543" s="397"/>
      <c r="H543" s="410">
        <v>0</v>
      </c>
      <c r="I543" s="397">
        <v>6</v>
      </c>
      <c r="J543" s="397">
        <v>2023.0200000000002</v>
      </c>
      <c r="K543" s="410">
        <v>1</v>
      </c>
      <c r="L543" s="397">
        <v>6</v>
      </c>
      <c r="M543" s="398">
        <v>2023.0200000000002</v>
      </c>
    </row>
    <row r="544" spans="1:13" ht="14.4" customHeight="1" x14ac:dyDescent="0.3">
      <c r="A544" s="393" t="s">
        <v>1121</v>
      </c>
      <c r="B544" s="394" t="s">
        <v>1039</v>
      </c>
      <c r="C544" s="394" t="s">
        <v>1811</v>
      </c>
      <c r="D544" s="394" t="s">
        <v>1529</v>
      </c>
      <c r="E544" s="394" t="s">
        <v>1612</v>
      </c>
      <c r="F544" s="397">
        <v>1</v>
      </c>
      <c r="G544" s="397">
        <v>0</v>
      </c>
      <c r="H544" s="410"/>
      <c r="I544" s="397"/>
      <c r="J544" s="397"/>
      <c r="K544" s="410"/>
      <c r="L544" s="397">
        <v>1</v>
      </c>
      <c r="M544" s="398">
        <v>0</v>
      </c>
    </row>
    <row r="545" spans="1:13" ht="14.4" customHeight="1" x14ac:dyDescent="0.3">
      <c r="A545" s="393" t="s">
        <v>1121</v>
      </c>
      <c r="B545" s="394" t="s">
        <v>1609</v>
      </c>
      <c r="C545" s="394" t="s">
        <v>1812</v>
      </c>
      <c r="D545" s="394" t="s">
        <v>1813</v>
      </c>
      <c r="E545" s="394" t="s">
        <v>1612</v>
      </c>
      <c r="F545" s="397"/>
      <c r="G545" s="397"/>
      <c r="H545" s="410">
        <v>0</v>
      </c>
      <c r="I545" s="397">
        <v>1</v>
      </c>
      <c r="J545" s="397">
        <v>301.05</v>
      </c>
      <c r="K545" s="410">
        <v>1</v>
      </c>
      <c r="L545" s="397">
        <v>1</v>
      </c>
      <c r="M545" s="398">
        <v>301.05</v>
      </c>
    </row>
    <row r="546" spans="1:13" ht="14.4" customHeight="1" x14ac:dyDescent="0.3">
      <c r="A546" s="393" t="s">
        <v>1121</v>
      </c>
      <c r="B546" s="394" t="s">
        <v>1814</v>
      </c>
      <c r="C546" s="394" t="s">
        <v>1815</v>
      </c>
      <c r="D546" s="394" t="s">
        <v>1816</v>
      </c>
      <c r="E546" s="394" t="s">
        <v>1817</v>
      </c>
      <c r="F546" s="397">
        <v>1</v>
      </c>
      <c r="G546" s="397">
        <v>542.1</v>
      </c>
      <c r="H546" s="410">
        <v>1</v>
      </c>
      <c r="I546" s="397"/>
      <c r="J546" s="397"/>
      <c r="K546" s="410">
        <v>0</v>
      </c>
      <c r="L546" s="397">
        <v>1</v>
      </c>
      <c r="M546" s="398">
        <v>542.1</v>
      </c>
    </row>
    <row r="547" spans="1:13" ht="14.4" customHeight="1" x14ac:dyDescent="0.3">
      <c r="A547" s="393" t="s">
        <v>1121</v>
      </c>
      <c r="B547" s="394" t="s">
        <v>1814</v>
      </c>
      <c r="C547" s="394" t="s">
        <v>1818</v>
      </c>
      <c r="D547" s="394" t="s">
        <v>1816</v>
      </c>
      <c r="E547" s="394" t="s">
        <v>1819</v>
      </c>
      <c r="F547" s="397">
        <v>1</v>
      </c>
      <c r="G547" s="397">
        <v>0</v>
      </c>
      <c r="H547" s="410"/>
      <c r="I547" s="397"/>
      <c r="J547" s="397"/>
      <c r="K547" s="410"/>
      <c r="L547" s="397">
        <v>1</v>
      </c>
      <c r="M547" s="398">
        <v>0</v>
      </c>
    </row>
    <row r="548" spans="1:13" ht="14.4" customHeight="1" x14ac:dyDescent="0.3">
      <c r="A548" s="393" t="s">
        <v>1121</v>
      </c>
      <c r="B548" s="394" t="s">
        <v>1747</v>
      </c>
      <c r="C548" s="394" t="s">
        <v>1820</v>
      </c>
      <c r="D548" s="394" t="s">
        <v>1821</v>
      </c>
      <c r="E548" s="394" t="s">
        <v>1656</v>
      </c>
      <c r="F548" s="397"/>
      <c r="G548" s="397"/>
      <c r="H548" s="410">
        <v>0</v>
      </c>
      <c r="I548" s="397">
        <v>1</v>
      </c>
      <c r="J548" s="397">
        <v>874.69</v>
      </c>
      <c r="K548" s="410">
        <v>1</v>
      </c>
      <c r="L548" s="397">
        <v>1</v>
      </c>
      <c r="M548" s="398">
        <v>874.69</v>
      </c>
    </row>
    <row r="549" spans="1:13" ht="14.4" customHeight="1" x14ac:dyDescent="0.3">
      <c r="A549" s="393" t="s">
        <v>1121</v>
      </c>
      <c r="B549" s="394" t="s">
        <v>1615</v>
      </c>
      <c r="C549" s="394" t="s">
        <v>1822</v>
      </c>
      <c r="D549" s="394" t="s">
        <v>1823</v>
      </c>
      <c r="E549" s="394" t="s">
        <v>1824</v>
      </c>
      <c r="F549" s="397"/>
      <c r="G549" s="397"/>
      <c r="H549" s="410">
        <v>0</v>
      </c>
      <c r="I549" s="397">
        <v>2</v>
      </c>
      <c r="J549" s="397">
        <v>2151.5100000000002</v>
      </c>
      <c r="K549" s="410">
        <v>1</v>
      </c>
      <c r="L549" s="397">
        <v>2</v>
      </c>
      <c r="M549" s="398">
        <v>2151.5100000000002</v>
      </c>
    </row>
    <row r="550" spans="1:13" ht="14.4" customHeight="1" x14ac:dyDescent="0.3">
      <c r="A550" s="393" t="s">
        <v>1121</v>
      </c>
      <c r="B550" s="394" t="s">
        <v>1615</v>
      </c>
      <c r="C550" s="394" t="s">
        <v>1825</v>
      </c>
      <c r="D550" s="394" t="s">
        <v>1826</v>
      </c>
      <c r="E550" s="394" t="s">
        <v>1656</v>
      </c>
      <c r="F550" s="397">
        <v>8</v>
      </c>
      <c r="G550" s="397">
        <v>0</v>
      </c>
      <c r="H550" s="410"/>
      <c r="I550" s="397"/>
      <c r="J550" s="397"/>
      <c r="K550" s="410"/>
      <c r="L550" s="397">
        <v>8</v>
      </c>
      <c r="M550" s="398">
        <v>0</v>
      </c>
    </row>
    <row r="551" spans="1:13" ht="14.4" customHeight="1" x14ac:dyDescent="0.3">
      <c r="A551" s="393" t="s">
        <v>1121</v>
      </c>
      <c r="B551" s="394" t="s">
        <v>1314</v>
      </c>
      <c r="C551" s="394" t="s">
        <v>1827</v>
      </c>
      <c r="D551" s="394" t="s">
        <v>1828</v>
      </c>
      <c r="E551" s="394" t="s">
        <v>1829</v>
      </c>
      <c r="F551" s="397"/>
      <c r="G551" s="397"/>
      <c r="H551" s="410">
        <v>0</v>
      </c>
      <c r="I551" s="397">
        <v>1</v>
      </c>
      <c r="J551" s="397">
        <v>108.46</v>
      </c>
      <c r="K551" s="410">
        <v>1</v>
      </c>
      <c r="L551" s="397">
        <v>1</v>
      </c>
      <c r="M551" s="398">
        <v>108.46</v>
      </c>
    </row>
    <row r="552" spans="1:13" ht="14.4" customHeight="1" x14ac:dyDescent="0.3">
      <c r="A552" s="393" t="s">
        <v>1121</v>
      </c>
      <c r="B552" s="394" t="s">
        <v>1314</v>
      </c>
      <c r="C552" s="394" t="s">
        <v>1830</v>
      </c>
      <c r="D552" s="394" t="s">
        <v>1831</v>
      </c>
      <c r="E552" s="394" t="s">
        <v>1832</v>
      </c>
      <c r="F552" s="397">
        <v>2</v>
      </c>
      <c r="G552" s="397">
        <v>173.52</v>
      </c>
      <c r="H552" s="410">
        <v>1</v>
      </c>
      <c r="I552" s="397"/>
      <c r="J552" s="397"/>
      <c r="K552" s="410">
        <v>0</v>
      </c>
      <c r="L552" s="397">
        <v>2</v>
      </c>
      <c r="M552" s="398">
        <v>173.52</v>
      </c>
    </row>
    <row r="553" spans="1:13" ht="14.4" customHeight="1" x14ac:dyDescent="0.3">
      <c r="A553" s="393" t="s">
        <v>1121</v>
      </c>
      <c r="B553" s="394" t="s">
        <v>1353</v>
      </c>
      <c r="C553" s="394" t="s">
        <v>1833</v>
      </c>
      <c r="D553" s="394" t="s">
        <v>1834</v>
      </c>
      <c r="E553" s="394" t="s">
        <v>1493</v>
      </c>
      <c r="F553" s="397">
        <v>3</v>
      </c>
      <c r="G553" s="397">
        <v>498.54</v>
      </c>
      <c r="H553" s="410">
        <v>1</v>
      </c>
      <c r="I553" s="397"/>
      <c r="J553" s="397"/>
      <c r="K553" s="410">
        <v>0</v>
      </c>
      <c r="L553" s="397">
        <v>3</v>
      </c>
      <c r="M553" s="398">
        <v>498.54</v>
      </c>
    </row>
    <row r="554" spans="1:13" ht="14.4" customHeight="1" x14ac:dyDescent="0.3">
      <c r="A554" s="393" t="s">
        <v>1121</v>
      </c>
      <c r="B554" s="394" t="s">
        <v>1353</v>
      </c>
      <c r="C554" s="394" t="s">
        <v>1491</v>
      </c>
      <c r="D554" s="394" t="s">
        <v>1492</v>
      </c>
      <c r="E554" s="394" t="s">
        <v>1493</v>
      </c>
      <c r="F554" s="397">
        <v>1</v>
      </c>
      <c r="G554" s="397">
        <v>0</v>
      </c>
      <c r="H554" s="410"/>
      <c r="I554" s="397"/>
      <c r="J554" s="397"/>
      <c r="K554" s="410"/>
      <c r="L554" s="397">
        <v>1</v>
      </c>
      <c r="M554" s="398">
        <v>0</v>
      </c>
    </row>
    <row r="555" spans="1:13" ht="14.4" customHeight="1" x14ac:dyDescent="0.3">
      <c r="A555" s="393" t="s">
        <v>1121</v>
      </c>
      <c r="B555" s="394" t="s">
        <v>983</v>
      </c>
      <c r="C555" s="394" t="s">
        <v>1456</v>
      </c>
      <c r="D555" s="394" t="s">
        <v>985</v>
      </c>
      <c r="E555" s="394" t="s">
        <v>1457</v>
      </c>
      <c r="F555" s="397">
        <v>3</v>
      </c>
      <c r="G555" s="397">
        <v>0</v>
      </c>
      <c r="H555" s="410"/>
      <c r="I555" s="397"/>
      <c r="J555" s="397"/>
      <c r="K555" s="410"/>
      <c r="L555" s="397">
        <v>3</v>
      </c>
      <c r="M555" s="398">
        <v>0</v>
      </c>
    </row>
    <row r="556" spans="1:13" ht="14.4" customHeight="1" x14ac:dyDescent="0.3">
      <c r="A556" s="393" t="s">
        <v>1121</v>
      </c>
      <c r="B556" s="394" t="s">
        <v>983</v>
      </c>
      <c r="C556" s="394" t="s">
        <v>984</v>
      </c>
      <c r="D556" s="394" t="s">
        <v>985</v>
      </c>
      <c r="E556" s="394" t="s">
        <v>986</v>
      </c>
      <c r="F556" s="397"/>
      <c r="G556" s="397"/>
      <c r="H556" s="410">
        <v>0</v>
      </c>
      <c r="I556" s="397">
        <v>15</v>
      </c>
      <c r="J556" s="397">
        <v>4999.6500000000005</v>
      </c>
      <c r="K556" s="410">
        <v>1</v>
      </c>
      <c r="L556" s="397">
        <v>15</v>
      </c>
      <c r="M556" s="398">
        <v>4999.6500000000005</v>
      </c>
    </row>
    <row r="557" spans="1:13" ht="14.4" customHeight="1" x14ac:dyDescent="0.3">
      <c r="A557" s="393" t="s">
        <v>1121</v>
      </c>
      <c r="B557" s="394" t="s">
        <v>983</v>
      </c>
      <c r="C557" s="394" t="s">
        <v>1357</v>
      </c>
      <c r="D557" s="394" t="s">
        <v>1358</v>
      </c>
      <c r="E557" s="394" t="s">
        <v>1359</v>
      </c>
      <c r="F557" s="397"/>
      <c r="G557" s="397"/>
      <c r="H557" s="410">
        <v>0</v>
      </c>
      <c r="I557" s="397">
        <v>1</v>
      </c>
      <c r="J557" s="397">
        <v>333.31</v>
      </c>
      <c r="K557" s="410">
        <v>1</v>
      </c>
      <c r="L557" s="397">
        <v>1</v>
      </c>
      <c r="M557" s="398">
        <v>333.31</v>
      </c>
    </row>
    <row r="558" spans="1:13" ht="14.4" customHeight="1" x14ac:dyDescent="0.3">
      <c r="A558" s="393" t="s">
        <v>1121</v>
      </c>
      <c r="B558" s="394" t="s">
        <v>983</v>
      </c>
      <c r="C558" s="394" t="s">
        <v>1360</v>
      </c>
      <c r="D558" s="394" t="s">
        <v>1361</v>
      </c>
      <c r="E558" s="394" t="s">
        <v>1362</v>
      </c>
      <c r="F558" s="397"/>
      <c r="G558" s="397"/>
      <c r="H558" s="410">
        <v>0</v>
      </c>
      <c r="I558" s="397">
        <v>1</v>
      </c>
      <c r="J558" s="397">
        <v>333.31</v>
      </c>
      <c r="K558" s="410">
        <v>1</v>
      </c>
      <c r="L558" s="397">
        <v>1</v>
      </c>
      <c r="M558" s="398">
        <v>333.31</v>
      </c>
    </row>
    <row r="559" spans="1:13" ht="14.4" customHeight="1" x14ac:dyDescent="0.3">
      <c r="A559" s="393" t="s">
        <v>1121</v>
      </c>
      <c r="B559" s="394" t="s">
        <v>992</v>
      </c>
      <c r="C559" s="394" t="s">
        <v>1835</v>
      </c>
      <c r="D559" s="394" t="s">
        <v>756</v>
      </c>
      <c r="E559" s="394" t="s">
        <v>1836</v>
      </c>
      <c r="F559" s="397">
        <v>3</v>
      </c>
      <c r="G559" s="397">
        <v>0</v>
      </c>
      <c r="H559" s="410"/>
      <c r="I559" s="397"/>
      <c r="J559" s="397"/>
      <c r="K559" s="410"/>
      <c r="L559" s="397">
        <v>3</v>
      </c>
      <c r="M559" s="398">
        <v>0</v>
      </c>
    </row>
    <row r="560" spans="1:13" ht="14.4" customHeight="1" x14ac:dyDescent="0.3">
      <c r="A560" s="393" t="s">
        <v>1121</v>
      </c>
      <c r="B560" s="394" t="s">
        <v>992</v>
      </c>
      <c r="C560" s="394" t="s">
        <v>1837</v>
      </c>
      <c r="D560" s="394" t="s">
        <v>756</v>
      </c>
      <c r="E560" s="394" t="s">
        <v>1838</v>
      </c>
      <c r="F560" s="397">
        <v>1</v>
      </c>
      <c r="G560" s="397">
        <v>0</v>
      </c>
      <c r="H560" s="410"/>
      <c r="I560" s="397"/>
      <c r="J560" s="397"/>
      <c r="K560" s="410"/>
      <c r="L560" s="397">
        <v>1</v>
      </c>
      <c r="M560" s="398">
        <v>0</v>
      </c>
    </row>
    <row r="561" spans="1:13" ht="14.4" customHeight="1" x14ac:dyDescent="0.3">
      <c r="A561" s="393" t="s">
        <v>1121</v>
      </c>
      <c r="B561" s="394" t="s">
        <v>992</v>
      </c>
      <c r="C561" s="394" t="s">
        <v>993</v>
      </c>
      <c r="D561" s="394" t="s">
        <v>756</v>
      </c>
      <c r="E561" s="394" t="s">
        <v>994</v>
      </c>
      <c r="F561" s="397"/>
      <c r="G561" s="397"/>
      <c r="H561" s="410">
        <v>0</v>
      </c>
      <c r="I561" s="397">
        <v>15</v>
      </c>
      <c r="J561" s="397">
        <v>5998.8</v>
      </c>
      <c r="K561" s="410">
        <v>1</v>
      </c>
      <c r="L561" s="397">
        <v>15</v>
      </c>
      <c r="M561" s="398">
        <v>5998.8</v>
      </c>
    </row>
    <row r="562" spans="1:13" ht="14.4" customHeight="1" x14ac:dyDescent="0.3">
      <c r="A562" s="393" t="s">
        <v>1121</v>
      </c>
      <c r="B562" s="394" t="s">
        <v>992</v>
      </c>
      <c r="C562" s="394" t="s">
        <v>1632</v>
      </c>
      <c r="D562" s="394" t="s">
        <v>756</v>
      </c>
      <c r="E562" s="394" t="s">
        <v>1633</v>
      </c>
      <c r="F562" s="397"/>
      <c r="G562" s="397"/>
      <c r="H562" s="410">
        <v>0</v>
      </c>
      <c r="I562" s="397">
        <v>1</v>
      </c>
      <c r="J562" s="397">
        <v>199.96</v>
      </c>
      <c r="K562" s="410">
        <v>1</v>
      </c>
      <c r="L562" s="397">
        <v>1</v>
      </c>
      <c r="M562" s="398">
        <v>199.96</v>
      </c>
    </row>
    <row r="563" spans="1:13" ht="14.4" customHeight="1" x14ac:dyDescent="0.3">
      <c r="A563" s="393" t="s">
        <v>1121</v>
      </c>
      <c r="B563" s="394" t="s">
        <v>992</v>
      </c>
      <c r="C563" s="394" t="s">
        <v>1318</v>
      </c>
      <c r="D563" s="394" t="s">
        <v>1319</v>
      </c>
      <c r="E563" s="394" t="s">
        <v>1320</v>
      </c>
      <c r="F563" s="397"/>
      <c r="G563" s="397"/>
      <c r="H563" s="410">
        <v>0</v>
      </c>
      <c r="I563" s="397">
        <v>6</v>
      </c>
      <c r="J563" s="397">
        <v>2399.52</v>
      </c>
      <c r="K563" s="410">
        <v>1</v>
      </c>
      <c r="L563" s="397">
        <v>6</v>
      </c>
      <c r="M563" s="398">
        <v>2399.52</v>
      </c>
    </row>
    <row r="564" spans="1:13" ht="14.4" customHeight="1" x14ac:dyDescent="0.3">
      <c r="A564" s="393" t="s">
        <v>1121</v>
      </c>
      <c r="B564" s="394" t="s">
        <v>995</v>
      </c>
      <c r="C564" s="394" t="s">
        <v>1839</v>
      </c>
      <c r="D564" s="394" t="s">
        <v>1840</v>
      </c>
      <c r="E564" s="394" t="s">
        <v>759</v>
      </c>
      <c r="F564" s="397">
        <v>2</v>
      </c>
      <c r="G564" s="397">
        <v>444.5</v>
      </c>
      <c r="H564" s="410">
        <v>1</v>
      </c>
      <c r="I564" s="397"/>
      <c r="J564" s="397"/>
      <c r="K564" s="410">
        <v>0</v>
      </c>
      <c r="L564" s="397">
        <v>2</v>
      </c>
      <c r="M564" s="398">
        <v>444.5</v>
      </c>
    </row>
    <row r="565" spans="1:13" ht="14.4" customHeight="1" x14ac:dyDescent="0.3">
      <c r="A565" s="393" t="s">
        <v>1121</v>
      </c>
      <c r="B565" s="394" t="s">
        <v>1342</v>
      </c>
      <c r="C565" s="394" t="s">
        <v>1841</v>
      </c>
      <c r="D565" s="394" t="s">
        <v>1842</v>
      </c>
      <c r="E565" s="394" t="s">
        <v>1843</v>
      </c>
      <c r="F565" s="397"/>
      <c r="G565" s="397"/>
      <c r="H565" s="410">
        <v>0</v>
      </c>
      <c r="I565" s="397">
        <v>1</v>
      </c>
      <c r="J565" s="397">
        <v>107.38</v>
      </c>
      <c r="K565" s="410">
        <v>1</v>
      </c>
      <c r="L565" s="397">
        <v>1</v>
      </c>
      <c r="M565" s="398">
        <v>107.38</v>
      </c>
    </row>
    <row r="566" spans="1:13" ht="14.4" customHeight="1" x14ac:dyDescent="0.3">
      <c r="A566" s="393" t="s">
        <v>1121</v>
      </c>
      <c r="B566" s="394" t="s">
        <v>1245</v>
      </c>
      <c r="C566" s="394" t="s">
        <v>1246</v>
      </c>
      <c r="D566" s="394" t="s">
        <v>1247</v>
      </c>
      <c r="E566" s="394" t="s">
        <v>1248</v>
      </c>
      <c r="F566" s="397"/>
      <c r="G566" s="397"/>
      <c r="H566" s="410">
        <v>0</v>
      </c>
      <c r="I566" s="397">
        <v>1</v>
      </c>
      <c r="J566" s="397">
        <v>69.86</v>
      </c>
      <c r="K566" s="410">
        <v>1</v>
      </c>
      <c r="L566" s="397">
        <v>1</v>
      </c>
      <c r="M566" s="398">
        <v>69.86</v>
      </c>
    </row>
    <row r="567" spans="1:13" ht="14.4" customHeight="1" x14ac:dyDescent="0.3">
      <c r="A567" s="393" t="s">
        <v>1121</v>
      </c>
      <c r="B567" s="394" t="s">
        <v>1463</v>
      </c>
      <c r="C567" s="394" t="s">
        <v>1844</v>
      </c>
      <c r="D567" s="394" t="s">
        <v>1845</v>
      </c>
      <c r="E567" s="394" t="s">
        <v>1846</v>
      </c>
      <c r="F567" s="397">
        <v>1</v>
      </c>
      <c r="G567" s="397">
        <v>322.08999999999997</v>
      </c>
      <c r="H567" s="410">
        <v>1</v>
      </c>
      <c r="I567" s="397"/>
      <c r="J567" s="397"/>
      <c r="K567" s="410">
        <v>0</v>
      </c>
      <c r="L567" s="397">
        <v>1</v>
      </c>
      <c r="M567" s="398">
        <v>322.08999999999997</v>
      </c>
    </row>
    <row r="568" spans="1:13" ht="14.4" customHeight="1" x14ac:dyDescent="0.3">
      <c r="A568" s="393" t="s">
        <v>1121</v>
      </c>
      <c r="B568" s="394" t="s">
        <v>1381</v>
      </c>
      <c r="C568" s="394" t="s">
        <v>1409</v>
      </c>
      <c r="D568" s="394" t="s">
        <v>1386</v>
      </c>
      <c r="E568" s="394" t="s">
        <v>1384</v>
      </c>
      <c r="F568" s="397"/>
      <c r="G568" s="397"/>
      <c r="H568" s="410">
        <v>0</v>
      </c>
      <c r="I568" s="397">
        <v>4</v>
      </c>
      <c r="J568" s="397">
        <v>386.52</v>
      </c>
      <c r="K568" s="410">
        <v>1</v>
      </c>
      <c r="L568" s="397">
        <v>4</v>
      </c>
      <c r="M568" s="398">
        <v>386.52</v>
      </c>
    </row>
    <row r="569" spans="1:13" ht="14.4" customHeight="1" x14ac:dyDescent="0.3">
      <c r="A569" s="393" t="s">
        <v>1121</v>
      </c>
      <c r="B569" s="394" t="s">
        <v>1381</v>
      </c>
      <c r="C569" s="394" t="s">
        <v>1388</v>
      </c>
      <c r="D569" s="394" t="s">
        <v>1386</v>
      </c>
      <c r="E569" s="394" t="s">
        <v>1389</v>
      </c>
      <c r="F569" s="397"/>
      <c r="G569" s="397"/>
      <c r="H569" s="410">
        <v>0</v>
      </c>
      <c r="I569" s="397">
        <v>3</v>
      </c>
      <c r="J569" s="397">
        <v>579.78</v>
      </c>
      <c r="K569" s="410">
        <v>1</v>
      </c>
      <c r="L569" s="397">
        <v>3</v>
      </c>
      <c r="M569" s="398">
        <v>579.78</v>
      </c>
    </row>
    <row r="570" spans="1:13" ht="14.4" customHeight="1" x14ac:dyDescent="0.3">
      <c r="A570" s="393" t="s">
        <v>1121</v>
      </c>
      <c r="B570" s="394" t="s">
        <v>1321</v>
      </c>
      <c r="C570" s="394" t="s">
        <v>1639</v>
      </c>
      <c r="D570" s="394" t="s">
        <v>1640</v>
      </c>
      <c r="E570" s="394" t="s">
        <v>735</v>
      </c>
      <c r="F570" s="397"/>
      <c r="G570" s="397"/>
      <c r="H570" s="410">
        <v>0</v>
      </c>
      <c r="I570" s="397">
        <v>1</v>
      </c>
      <c r="J570" s="397">
        <v>95.25</v>
      </c>
      <c r="K570" s="410">
        <v>1</v>
      </c>
      <c r="L570" s="397">
        <v>1</v>
      </c>
      <c r="M570" s="398">
        <v>95.25</v>
      </c>
    </row>
    <row r="571" spans="1:13" ht="14.4" customHeight="1" x14ac:dyDescent="0.3">
      <c r="A571" s="393" t="s">
        <v>1121</v>
      </c>
      <c r="B571" s="394" t="s">
        <v>1321</v>
      </c>
      <c r="C571" s="394" t="s">
        <v>1847</v>
      </c>
      <c r="D571" s="394" t="s">
        <v>1323</v>
      </c>
      <c r="E571" s="394" t="s">
        <v>1848</v>
      </c>
      <c r="F571" s="397">
        <v>2</v>
      </c>
      <c r="G571" s="397">
        <v>89.6</v>
      </c>
      <c r="H571" s="410">
        <v>1</v>
      </c>
      <c r="I571" s="397"/>
      <c r="J571" s="397"/>
      <c r="K571" s="410">
        <v>0</v>
      </c>
      <c r="L571" s="397">
        <v>2</v>
      </c>
      <c r="M571" s="398">
        <v>89.6</v>
      </c>
    </row>
    <row r="572" spans="1:13" ht="14.4" customHeight="1" x14ac:dyDescent="0.3">
      <c r="A572" s="393" t="s">
        <v>1121</v>
      </c>
      <c r="B572" s="394" t="s">
        <v>1333</v>
      </c>
      <c r="C572" s="394" t="s">
        <v>1334</v>
      </c>
      <c r="D572" s="394" t="s">
        <v>1335</v>
      </c>
      <c r="E572" s="394" t="s">
        <v>1336</v>
      </c>
      <c r="F572" s="397"/>
      <c r="G572" s="397"/>
      <c r="H572" s="410">
        <v>0</v>
      </c>
      <c r="I572" s="397">
        <v>1</v>
      </c>
      <c r="J572" s="397">
        <v>104.19</v>
      </c>
      <c r="K572" s="410">
        <v>1</v>
      </c>
      <c r="L572" s="397">
        <v>1</v>
      </c>
      <c r="M572" s="398">
        <v>104.19</v>
      </c>
    </row>
    <row r="573" spans="1:13" ht="14.4" customHeight="1" x14ac:dyDescent="0.3">
      <c r="A573" s="393" t="s">
        <v>1121</v>
      </c>
      <c r="B573" s="394" t="s">
        <v>1432</v>
      </c>
      <c r="C573" s="394" t="s">
        <v>1433</v>
      </c>
      <c r="D573" s="394" t="s">
        <v>1434</v>
      </c>
      <c r="E573" s="394" t="s">
        <v>1435</v>
      </c>
      <c r="F573" s="397"/>
      <c r="G573" s="397"/>
      <c r="H573" s="410">
        <v>0</v>
      </c>
      <c r="I573" s="397">
        <v>3</v>
      </c>
      <c r="J573" s="397">
        <v>4033.9800000000005</v>
      </c>
      <c r="K573" s="410">
        <v>1</v>
      </c>
      <c r="L573" s="397">
        <v>3</v>
      </c>
      <c r="M573" s="398">
        <v>4033.9800000000005</v>
      </c>
    </row>
    <row r="574" spans="1:13" ht="14.4" customHeight="1" x14ac:dyDescent="0.3">
      <c r="A574" s="393" t="s">
        <v>1121</v>
      </c>
      <c r="B574" s="394" t="s">
        <v>1439</v>
      </c>
      <c r="C574" s="394" t="s">
        <v>1849</v>
      </c>
      <c r="D574" s="394" t="s">
        <v>1850</v>
      </c>
      <c r="E574" s="394" t="s">
        <v>1282</v>
      </c>
      <c r="F574" s="397">
        <v>1</v>
      </c>
      <c r="G574" s="397">
        <v>0</v>
      </c>
      <c r="H574" s="410"/>
      <c r="I574" s="397"/>
      <c r="J574" s="397"/>
      <c r="K574" s="410"/>
      <c r="L574" s="397">
        <v>1</v>
      </c>
      <c r="M574" s="398">
        <v>0</v>
      </c>
    </row>
    <row r="575" spans="1:13" ht="14.4" customHeight="1" x14ac:dyDescent="0.3">
      <c r="A575" s="393" t="s">
        <v>1121</v>
      </c>
      <c r="B575" s="394" t="s">
        <v>1027</v>
      </c>
      <c r="C575" s="394" t="s">
        <v>1851</v>
      </c>
      <c r="D575" s="394" t="s">
        <v>1852</v>
      </c>
      <c r="E575" s="394" t="s">
        <v>1853</v>
      </c>
      <c r="F575" s="397">
        <v>1</v>
      </c>
      <c r="G575" s="397">
        <v>135.65</v>
      </c>
      <c r="H575" s="410">
        <v>1</v>
      </c>
      <c r="I575" s="397"/>
      <c r="J575" s="397"/>
      <c r="K575" s="410">
        <v>0</v>
      </c>
      <c r="L575" s="397">
        <v>1</v>
      </c>
      <c r="M575" s="398">
        <v>135.65</v>
      </c>
    </row>
    <row r="576" spans="1:13" ht="14.4" customHeight="1" x14ac:dyDescent="0.3">
      <c r="A576" s="393" t="s">
        <v>1121</v>
      </c>
      <c r="B576" s="394" t="s">
        <v>1010</v>
      </c>
      <c r="C576" s="394" t="s">
        <v>1011</v>
      </c>
      <c r="D576" s="394" t="s">
        <v>706</v>
      </c>
      <c r="E576" s="394" t="s">
        <v>1012</v>
      </c>
      <c r="F576" s="397"/>
      <c r="G576" s="397"/>
      <c r="H576" s="410">
        <v>0</v>
      </c>
      <c r="I576" s="397">
        <v>2</v>
      </c>
      <c r="J576" s="397">
        <v>189.6</v>
      </c>
      <c r="K576" s="410">
        <v>1</v>
      </c>
      <c r="L576" s="397">
        <v>2</v>
      </c>
      <c r="M576" s="398">
        <v>189.6</v>
      </c>
    </row>
    <row r="577" spans="1:13" ht="14.4" customHeight="1" x14ac:dyDescent="0.3">
      <c r="A577" s="393" t="s">
        <v>1121</v>
      </c>
      <c r="B577" s="394" t="s">
        <v>1249</v>
      </c>
      <c r="C577" s="394" t="s">
        <v>1854</v>
      </c>
      <c r="D577" s="394" t="s">
        <v>1855</v>
      </c>
      <c r="E577" s="394" t="s">
        <v>1618</v>
      </c>
      <c r="F577" s="397">
        <v>1</v>
      </c>
      <c r="G577" s="397">
        <v>413.22</v>
      </c>
      <c r="H577" s="410">
        <v>1</v>
      </c>
      <c r="I577" s="397"/>
      <c r="J577" s="397"/>
      <c r="K577" s="410">
        <v>0</v>
      </c>
      <c r="L577" s="397">
        <v>1</v>
      </c>
      <c r="M577" s="398">
        <v>413.22</v>
      </c>
    </row>
    <row r="578" spans="1:13" ht="14.4" customHeight="1" x14ac:dyDescent="0.3">
      <c r="A578" s="393" t="s">
        <v>1121</v>
      </c>
      <c r="B578" s="394" t="s">
        <v>1017</v>
      </c>
      <c r="C578" s="394" t="s">
        <v>1856</v>
      </c>
      <c r="D578" s="394" t="s">
        <v>475</v>
      </c>
      <c r="E578" s="394" t="s">
        <v>1857</v>
      </c>
      <c r="F578" s="397">
        <v>1</v>
      </c>
      <c r="G578" s="397">
        <v>0</v>
      </c>
      <c r="H578" s="410"/>
      <c r="I578" s="397"/>
      <c r="J578" s="397"/>
      <c r="K578" s="410"/>
      <c r="L578" s="397">
        <v>1</v>
      </c>
      <c r="M578" s="398">
        <v>0</v>
      </c>
    </row>
    <row r="579" spans="1:13" ht="14.4" customHeight="1" x14ac:dyDescent="0.3">
      <c r="A579" s="393" t="s">
        <v>1121</v>
      </c>
      <c r="B579" s="394" t="s">
        <v>1017</v>
      </c>
      <c r="C579" s="394" t="s">
        <v>1527</v>
      </c>
      <c r="D579" s="394" t="s">
        <v>1526</v>
      </c>
      <c r="E579" s="394" t="s">
        <v>548</v>
      </c>
      <c r="F579" s="397">
        <v>2</v>
      </c>
      <c r="G579" s="397">
        <v>0</v>
      </c>
      <c r="H579" s="410"/>
      <c r="I579" s="397"/>
      <c r="J579" s="397"/>
      <c r="K579" s="410"/>
      <c r="L579" s="397">
        <v>2</v>
      </c>
      <c r="M579" s="398">
        <v>0</v>
      </c>
    </row>
    <row r="580" spans="1:13" ht="14.4" customHeight="1" x14ac:dyDescent="0.3">
      <c r="A580" s="393" t="s">
        <v>1121</v>
      </c>
      <c r="B580" s="394" t="s">
        <v>1017</v>
      </c>
      <c r="C580" s="394" t="s">
        <v>1557</v>
      </c>
      <c r="D580" s="394" t="s">
        <v>1526</v>
      </c>
      <c r="E580" s="394" t="s">
        <v>550</v>
      </c>
      <c r="F580" s="397">
        <v>3</v>
      </c>
      <c r="G580" s="397">
        <v>1239.6600000000001</v>
      </c>
      <c r="H580" s="410">
        <v>1</v>
      </c>
      <c r="I580" s="397"/>
      <c r="J580" s="397"/>
      <c r="K580" s="410">
        <v>0</v>
      </c>
      <c r="L580" s="397">
        <v>3</v>
      </c>
      <c r="M580" s="398">
        <v>1239.6600000000001</v>
      </c>
    </row>
    <row r="581" spans="1:13" ht="14.4" customHeight="1" x14ac:dyDescent="0.3">
      <c r="A581" s="393" t="s">
        <v>1122</v>
      </c>
      <c r="B581" s="394" t="s">
        <v>943</v>
      </c>
      <c r="C581" s="394" t="s">
        <v>1239</v>
      </c>
      <c r="D581" s="394" t="s">
        <v>544</v>
      </c>
      <c r="E581" s="394" t="s">
        <v>1240</v>
      </c>
      <c r="F581" s="397"/>
      <c r="G581" s="397"/>
      <c r="H581" s="410">
        <v>0</v>
      </c>
      <c r="I581" s="397">
        <v>3</v>
      </c>
      <c r="J581" s="397">
        <v>285.71999999999997</v>
      </c>
      <c r="K581" s="410">
        <v>1</v>
      </c>
      <c r="L581" s="397">
        <v>3</v>
      </c>
      <c r="M581" s="398">
        <v>285.71999999999997</v>
      </c>
    </row>
    <row r="582" spans="1:13" ht="14.4" customHeight="1" x14ac:dyDescent="0.3">
      <c r="A582" s="393" t="s">
        <v>1122</v>
      </c>
      <c r="B582" s="394" t="s">
        <v>943</v>
      </c>
      <c r="C582" s="394" t="s">
        <v>944</v>
      </c>
      <c r="D582" s="394" t="s">
        <v>544</v>
      </c>
      <c r="E582" s="394" t="s">
        <v>545</v>
      </c>
      <c r="F582" s="397"/>
      <c r="G582" s="397"/>
      <c r="H582" s="410">
        <v>0</v>
      </c>
      <c r="I582" s="397">
        <v>3</v>
      </c>
      <c r="J582" s="397">
        <v>571.43999999999994</v>
      </c>
      <c r="K582" s="410">
        <v>1</v>
      </c>
      <c r="L582" s="397">
        <v>3</v>
      </c>
      <c r="M582" s="398">
        <v>571.43999999999994</v>
      </c>
    </row>
    <row r="583" spans="1:13" ht="14.4" customHeight="1" x14ac:dyDescent="0.3">
      <c r="A583" s="393" t="s">
        <v>1122</v>
      </c>
      <c r="B583" s="394" t="s">
        <v>1858</v>
      </c>
      <c r="C583" s="394" t="s">
        <v>1859</v>
      </c>
      <c r="D583" s="394" t="s">
        <v>1860</v>
      </c>
      <c r="E583" s="394" t="s">
        <v>1861</v>
      </c>
      <c r="F583" s="397"/>
      <c r="G583" s="397"/>
      <c r="H583" s="410"/>
      <c r="I583" s="397">
        <v>11</v>
      </c>
      <c r="J583" s="397">
        <v>0</v>
      </c>
      <c r="K583" s="410"/>
      <c r="L583" s="397">
        <v>11</v>
      </c>
      <c r="M583" s="398">
        <v>0</v>
      </c>
    </row>
    <row r="584" spans="1:13" ht="14.4" customHeight="1" x14ac:dyDescent="0.3">
      <c r="A584" s="393" t="s">
        <v>1122</v>
      </c>
      <c r="B584" s="394" t="s">
        <v>1862</v>
      </c>
      <c r="C584" s="394" t="s">
        <v>1863</v>
      </c>
      <c r="D584" s="394" t="s">
        <v>1864</v>
      </c>
      <c r="E584" s="394" t="s">
        <v>1865</v>
      </c>
      <c r="F584" s="397">
        <v>1</v>
      </c>
      <c r="G584" s="397">
        <v>886.91</v>
      </c>
      <c r="H584" s="410">
        <v>1</v>
      </c>
      <c r="I584" s="397"/>
      <c r="J584" s="397"/>
      <c r="K584" s="410">
        <v>0</v>
      </c>
      <c r="L584" s="397">
        <v>1</v>
      </c>
      <c r="M584" s="398">
        <v>886.91</v>
      </c>
    </row>
    <row r="585" spans="1:13" ht="14.4" customHeight="1" x14ac:dyDescent="0.3">
      <c r="A585" s="393" t="s">
        <v>1122</v>
      </c>
      <c r="B585" s="394" t="s">
        <v>1036</v>
      </c>
      <c r="C585" s="394" t="s">
        <v>1866</v>
      </c>
      <c r="D585" s="394" t="s">
        <v>1867</v>
      </c>
      <c r="E585" s="394" t="s">
        <v>907</v>
      </c>
      <c r="F585" s="397"/>
      <c r="G585" s="397"/>
      <c r="H585" s="410">
        <v>0</v>
      </c>
      <c r="I585" s="397">
        <v>1</v>
      </c>
      <c r="J585" s="397">
        <v>80.77</v>
      </c>
      <c r="K585" s="410">
        <v>1</v>
      </c>
      <c r="L585" s="397">
        <v>1</v>
      </c>
      <c r="M585" s="398">
        <v>80.77</v>
      </c>
    </row>
    <row r="586" spans="1:13" ht="14.4" customHeight="1" x14ac:dyDescent="0.3">
      <c r="A586" s="393" t="s">
        <v>1122</v>
      </c>
      <c r="B586" s="394" t="s">
        <v>972</v>
      </c>
      <c r="C586" s="394" t="s">
        <v>1868</v>
      </c>
      <c r="D586" s="394" t="s">
        <v>1869</v>
      </c>
      <c r="E586" s="394" t="s">
        <v>1870</v>
      </c>
      <c r="F586" s="397"/>
      <c r="G586" s="397"/>
      <c r="H586" s="410">
        <v>0</v>
      </c>
      <c r="I586" s="397">
        <v>1</v>
      </c>
      <c r="J586" s="397">
        <v>254.23</v>
      </c>
      <c r="K586" s="410">
        <v>1</v>
      </c>
      <c r="L586" s="397">
        <v>1</v>
      </c>
      <c r="M586" s="398">
        <v>254.23</v>
      </c>
    </row>
    <row r="587" spans="1:13" ht="14.4" customHeight="1" x14ac:dyDescent="0.3">
      <c r="A587" s="393" t="s">
        <v>1122</v>
      </c>
      <c r="B587" s="394" t="s">
        <v>1353</v>
      </c>
      <c r="C587" s="394" t="s">
        <v>1354</v>
      </c>
      <c r="D587" s="394" t="s">
        <v>1355</v>
      </c>
      <c r="E587" s="394" t="s">
        <v>1356</v>
      </c>
      <c r="F587" s="397"/>
      <c r="G587" s="397"/>
      <c r="H587" s="410">
        <v>0</v>
      </c>
      <c r="I587" s="397">
        <v>3</v>
      </c>
      <c r="J587" s="397">
        <v>124.64999999999999</v>
      </c>
      <c r="K587" s="410">
        <v>1</v>
      </c>
      <c r="L587" s="397">
        <v>3</v>
      </c>
      <c r="M587" s="398">
        <v>124.64999999999999</v>
      </c>
    </row>
    <row r="588" spans="1:13" ht="14.4" customHeight="1" x14ac:dyDescent="0.3">
      <c r="A588" s="393" t="s">
        <v>1122</v>
      </c>
      <c r="B588" s="394" t="s">
        <v>1353</v>
      </c>
      <c r="C588" s="394" t="s">
        <v>1871</v>
      </c>
      <c r="D588" s="394" t="s">
        <v>1872</v>
      </c>
      <c r="E588" s="394" t="s">
        <v>1356</v>
      </c>
      <c r="F588" s="397">
        <v>2</v>
      </c>
      <c r="G588" s="397">
        <v>83.1</v>
      </c>
      <c r="H588" s="410">
        <v>1</v>
      </c>
      <c r="I588" s="397"/>
      <c r="J588" s="397"/>
      <c r="K588" s="410">
        <v>0</v>
      </c>
      <c r="L588" s="397">
        <v>2</v>
      </c>
      <c r="M588" s="398">
        <v>83.1</v>
      </c>
    </row>
    <row r="589" spans="1:13" ht="14.4" customHeight="1" x14ac:dyDescent="0.3">
      <c r="A589" s="393" t="s">
        <v>1122</v>
      </c>
      <c r="B589" s="394" t="s">
        <v>983</v>
      </c>
      <c r="C589" s="394" t="s">
        <v>984</v>
      </c>
      <c r="D589" s="394" t="s">
        <v>985</v>
      </c>
      <c r="E589" s="394" t="s">
        <v>986</v>
      </c>
      <c r="F589" s="397"/>
      <c r="G589" s="397"/>
      <c r="H589" s="410">
        <v>0</v>
      </c>
      <c r="I589" s="397">
        <v>26</v>
      </c>
      <c r="J589" s="397">
        <v>8666.06</v>
      </c>
      <c r="K589" s="410">
        <v>1</v>
      </c>
      <c r="L589" s="397">
        <v>26</v>
      </c>
      <c r="M589" s="398">
        <v>8666.06</v>
      </c>
    </row>
    <row r="590" spans="1:13" ht="14.4" customHeight="1" x14ac:dyDescent="0.3">
      <c r="A590" s="393" t="s">
        <v>1122</v>
      </c>
      <c r="B590" s="394" t="s">
        <v>983</v>
      </c>
      <c r="C590" s="394" t="s">
        <v>1360</v>
      </c>
      <c r="D590" s="394" t="s">
        <v>1361</v>
      </c>
      <c r="E590" s="394" t="s">
        <v>1362</v>
      </c>
      <c r="F590" s="397"/>
      <c r="G590" s="397"/>
      <c r="H590" s="410">
        <v>0</v>
      </c>
      <c r="I590" s="397">
        <v>8</v>
      </c>
      <c r="J590" s="397">
        <v>2666.48</v>
      </c>
      <c r="K590" s="410">
        <v>1</v>
      </c>
      <c r="L590" s="397">
        <v>8</v>
      </c>
      <c r="M590" s="398">
        <v>2666.48</v>
      </c>
    </row>
    <row r="591" spans="1:13" ht="14.4" customHeight="1" x14ac:dyDescent="0.3">
      <c r="A591" s="393" t="s">
        <v>1122</v>
      </c>
      <c r="B591" s="394" t="s">
        <v>983</v>
      </c>
      <c r="C591" s="394" t="s">
        <v>1377</v>
      </c>
      <c r="D591" s="394" t="s">
        <v>1378</v>
      </c>
      <c r="E591" s="394" t="s">
        <v>1379</v>
      </c>
      <c r="F591" s="397">
        <v>1</v>
      </c>
      <c r="G591" s="397">
        <v>333.31</v>
      </c>
      <c r="H591" s="410">
        <v>1</v>
      </c>
      <c r="I591" s="397"/>
      <c r="J591" s="397"/>
      <c r="K591" s="410">
        <v>0</v>
      </c>
      <c r="L591" s="397">
        <v>1</v>
      </c>
      <c r="M591" s="398">
        <v>333.31</v>
      </c>
    </row>
    <row r="592" spans="1:13" ht="14.4" customHeight="1" x14ac:dyDescent="0.3">
      <c r="A592" s="393" t="s">
        <v>1122</v>
      </c>
      <c r="B592" s="394" t="s">
        <v>983</v>
      </c>
      <c r="C592" s="394" t="s">
        <v>1380</v>
      </c>
      <c r="D592" s="394" t="s">
        <v>1378</v>
      </c>
      <c r="E592" s="394" t="s">
        <v>1362</v>
      </c>
      <c r="F592" s="397">
        <v>1</v>
      </c>
      <c r="G592" s="397">
        <v>333.31</v>
      </c>
      <c r="H592" s="410">
        <v>1</v>
      </c>
      <c r="I592" s="397"/>
      <c r="J592" s="397"/>
      <c r="K592" s="410">
        <v>0</v>
      </c>
      <c r="L592" s="397">
        <v>1</v>
      </c>
      <c r="M592" s="398">
        <v>333.31</v>
      </c>
    </row>
    <row r="593" spans="1:13" ht="14.4" customHeight="1" x14ac:dyDescent="0.3">
      <c r="A593" s="393" t="s">
        <v>1122</v>
      </c>
      <c r="B593" s="394" t="s">
        <v>990</v>
      </c>
      <c r="C593" s="394" t="s">
        <v>1548</v>
      </c>
      <c r="D593" s="394" t="s">
        <v>1549</v>
      </c>
      <c r="E593" s="394" t="s">
        <v>1550</v>
      </c>
      <c r="F593" s="397"/>
      <c r="G593" s="397"/>
      <c r="H593" s="410">
        <v>0</v>
      </c>
      <c r="I593" s="397">
        <v>3</v>
      </c>
      <c r="J593" s="397">
        <v>414.48</v>
      </c>
      <c r="K593" s="410">
        <v>1</v>
      </c>
      <c r="L593" s="397">
        <v>3</v>
      </c>
      <c r="M593" s="398">
        <v>414.48</v>
      </c>
    </row>
    <row r="594" spans="1:13" ht="14.4" customHeight="1" x14ac:dyDescent="0.3">
      <c r="A594" s="393" t="s">
        <v>1122</v>
      </c>
      <c r="B594" s="394" t="s">
        <v>1241</v>
      </c>
      <c r="C594" s="394" t="s">
        <v>1242</v>
      </c>
      <c r="D594" s="394" t="s">
        <v>1243</v>
      </c>
      <c r="E594" s="394" t="s">
        <v>1244</v>
      </c>
      <c r="F594" s="397"/>
      <c r="G594" s="397"/>
      <c r="H594" s="410">
        <v>0</v>
      </c>
      <c r="I594" s="397">
        <v>2</v>
      </c>
      <c r="J594" s="397">
        <v>139.72</v>
      </c>
      <c r="K594" s="410">
        <v>1</v>
      </c>
      <c r="L594" s="397">
        <v>2</v>
      </c>
      <c r="M594" s="398">
        <v>139.72</v>
      </c>
    </row>
    <row r="595" spans="1:13" ht="14.4" customHeight="1" x14ac:dyDescent="0.3">
      <c r="A595" s="393" t="s">
        <v>1122</v>
      </c>
      <c r="B595" s="394" t="s">
        <v>1381</v>
      </c>
      <c r="C595" s="394" t="s">
        <v>1385</v>
      </c>
      <c r="D595" s="394" t="s">
        <v>1386</v>
      </c>
      <c r="E595" s="394" t="s">
        <v>1387</v>
      </c>
      <c r="F595" s="397"/>
      <c r="G595" s="397"/>
      <c r="H595" s="410">
        <v>0</v>
      </c>
      <c r="I595" s="397">
        <v>11</v>
      </c>
      <c r="J595" s="397">
        <v>531.41000000000008</v>
      </c>
      <c r="K595" s="410">
        <v>1</v>
      </c>
      <c r="L595" s="397">
        <v>11</v>
      </c>
      <c r="M595" s="398">
        <v>531.41000000000008</v>
      </c>
    </row>
    <row r="596" spans="1:13" ht="14.4" customHeight="1" x14ac:dyDescent="0.3">
      <c r="A596" s="393" t="s">
        <v>1122</v>
      </c>
      <c r="B596" s="394" t="s">
        <v>1381</v>
      </c>
      <c r="C596" s="394" t="s">
        <v>1409</v>
      </c>
      <c r="D596" s="394" t="s">
        <v>1386</v>
      </c>
      <c r="E596" s="394" t="s">
        <v>1384</v>
      </c>
      <c r="F596" s="397"/>
      <c r="G596" s="397"/>
      <c r="H596" s="410">
        <v>0</v>
      </c>
      <c r="I596" s="397">
        <v>22</v>
      </c>
      <c r="J596" s="397">
        <v>2125.8599999999997</v>
      </c>
      <c r="K596" s="410">
        <v>1</v>
      </c>
      <c r="L596" s="397">
        <v>22</v>
      </c>
      <c r="M596" s="398">
        <v>2125.8599999999997</v>
      </c>
    </row>
    <row r="597" spans="1:13" ht="14.4" customHeight="1" x14ac:dyDescent="0.3">
      <c r="A597" s="393" t="s">
        <v>1122</v>
      </c>
      <c r="B597" s="394" t="s">
        <v>1321</v>
      </c>
      <c r="C597" s="394" t="s">
        <v>1847</v>
      </c>
      <c r="D597" s="394" t="s">
        <v>1323</v>
      </c>
      <c r="E597" s="394" t="s">
        <v>1848</v>
      </c>
      <c r="F597" s="397">
        <v>1</v>
      </c>
      <c r="G597" s="397">
        <v>47.63</v>
      </c>
      <c r="H597" s="410">
        <v>1</v>
      </c>
      <c r="I597" s="397"/>
      <c r="J597" s="397"/>
      <c r="K597" s="410">
        <v>0</v>
      </c>
      <c r="L597" s="397">
        <v>1</v>
      </c>
      <c r="M597" s="398">
        <v>47.63</v>
      </c>
    </row>
    <row r="598" spans="1:13" ht="14.4" customHeight="1" x14ac:dyDescent="0.3">
      <c r="A598" s="393" t="s">
        <v>1122</v>
      </c>
      <c r="B598" s="394" t="s">
        <v>997</v>
      </c>
      <c r="C598" s="394" t="s">
        <v>1324</v>
      </c>
      <c r="D598" s="394" t="s">
        <v>1325</v>
      </c>
      <c r="E598" s="394" t="s">
        <v>1326</v>
      </c>
      <c r="F598" s="397"/>
      <c r="G598" s="397"/>
      <c r="H598" s="410">
        <v>0</v>
      </c>
      <c r="I598" s="397">
        <v>5</v>
      </c>
      <c r="J598" s="397">
        <v>163.70000000000002</v>
      </c>
      <c r="K598" s="410">
        <v>1</v>
      </c>
      <c r="L598" s="397">
        <v>5</v>
      </c>
      <c r="M598" s="398">
        <v>163.70000000000002</v>
      </c>
    </row>
    <row r="599" spans="1:13" ht="14.4" customHeight="1" x14ac:dyDescent="0.3">
      <c r="A599" s="393" t="s">
        <v>1122</v>
      </c>
      <c r="B599" s="394" t="s">
        <v>997</v>
      </c>
      <c r="C599" s="394" t="s">
        <v>1330</v>
      </c>
      <c r="D599" s="394" t="s">
        <v>1331</v>
      </c>
      <c r="E599" s="394" t="s">
        <v>1332</v>
      </c>
      <c r="F599" s="397"/>
      <c r="G599" s="397"/>
      <c r="H599" s="410">
        <v>0</v>
      </c>
      <c r="I599" s="397">
        <v>1</v>
      </c>
      <c r="J599" s="397">
        <v>32.74</v>
      </c>
      <c r="K599" s="410">
        <v>1</v>
      </c>
      <c r="L599" s="397">
        <v>1</v>
      </c>
      <c r="M599" s="398">
        <v>32.74</v>
      </c>
    </row>
    <row r="600" spans="1:13" ht="14.4" customHeight="1" x14ac:dyDescent="0.3">
      <c r="A600" s="393" t="s">
        <v>1122</v>
      </c>
      <c r="B600" s="394" t="s">
        <v>997</v>
      </c>
      <c r="C600" s="394" t="s">
        <v>1504</v>
      </c>
      <c r="D600" s="394" t="s">
        <v>1331</v>
      </c>
      <c r="E600" s="394" t="s">
        <v>1401</v>
      </c>
      <c r="F600" s="397"/>
      <c r="G600" s="397"/>
      <c r="H600" s="410">
        <v>0</v>
      </c>
      <c r="I600" s="397">
        <v>1</v>
      </c>
      <c r="J600" s="397">
        <v>124.51</v>
      </c>
      <c r="K600" s="410">
        <v>1</v>
      </c>
      <c r="L600" s="397">
        <v>1</v>
      </c>
      <c r="M600" s="398">
        <v>124.51</v>
      </c>
    </row>
    <row r="601" spans="1:13" ht="14.4" customHeight="1" x14ac:dyDescent="0.3">
      <c r="A601" s="393" t="s">
        <v>1122</v>
      </c>
      <c r="B601" s="394" t="s">
        <v>1002</v>
      </c>
      <c r="C601" s="394" t="s">
        <v>1558</v>
      </c>
      <c r="D601" s="394" t="s">
        <v>1559</v>
      </c>
      <c r="E601" s="394" t="s">
        <v>1560</v>
      </c>
      <c r="F601" s="397"/>
      <c r="G601" s="397"/>
      <c r="H601" s="410">
        <v>0</v>
      </c>
      <c r="I601" s="397">
        <v>20</v>
      </c>
      <c r="J601" s="397">
        <v>325.39999999999998</v>
      </c>
      <c r="K601" s="410">
        <v>1</v>
      </c>
      <c r="L601" s="397">
        <v>20</v>
      </c>
      <c r="M601" s="398">
        <v>325.39999999999998</v>
      </c>
    </row>
    <row r="602" spans="1:13" ht="14.4" customHeight="1" x14ac:dyDescent="0.3">
      <c r="A602" s="393" t="s">
        <v>1122</v>
      </c>
      <c r="B602" s="394" t="s">
        <v>1002</v>
      </c>
      <c r="C602" s="394" t="s">
        <v>1650</v>
      </c>
      <c r="D602" s="394" t="s">
        <v>1651</v>
      </c>
      <c r="E602" s="394" t="s">
        <v>1652</v>
      </c>
      <c r="F602" s="397"/>
      <c r="G602" s="397"/>
      <c r="H602" s="410">
        <v>0</v>
      </c>
      <c r="I602" s="397">
        <v>1</v>
      </c>
      <c r="J602" s="397">
        <v>17.690000000000001</v>
      </c>
      <c r="K602" s="410">
        <v>1</v>
      </c>
      <c r="L602" s="397">
        <v>1</v>
      </c>
      <c r="M602" s="398">
        <v>17.690000000000001</v>
      </c>
    </row>
    <row r="603" spans="1:13" ht="14.4" customHeight="1" x14ac:dyDescent="0.3">
      <c r="A603" s="393" t="s">
        <v>1122</v>
      </c>
      <c r="B603" s="394" t="s">
        <v>1027</v>
      </c>
      <c r="C603" s="394" t="s">
        <v>1028</v>
      </c>
      <c r="D603" s="394" t="s">
        <v>790</v>
      </c>
      <c r="E603" s="394" t="s">
        <v>791</v>
      </c>
      <c r="F603" s="397"/>
      <c r="G603" s="397"/>
      <c r="H603" s="410">
        <v>0</v>
      </c>
      <c r="I603" s="397">
        <v>1</v>
      </c>
      <c r="J603" s="397">
        <v>137.6</v>
      </c>
      <c r="K603" s="410">
        <v>1</v>
      </c>
      <c r="L603" s="397">
        <v>1</v>
      </c>
      <c r="M603" s="398">
        <v>137.6</v>
      </c>
    </row>
    <row r="604" spans="1:13" ht="14.4" customHeight="1" x14ac:dyDescent="0.3">
      <c r="A604" s="393" t="s">
        <v>1122</v>
      </c>
      <c r="B604" s="394" t="s">
        <v>1010</v>
      </c>
      <c r="C604" s="394" t="s">
        <v>1011</v>
      </c>
      <c r="D604" s="394" t="s">
        <v>706</v>
      </c>
      <c r="E604" s="394" t="s">
        <v>1012</v>
      </c>
      <c r="F604" s="397"/>
      <c r="G604" s="397"/>
      <c r="H604" s="410">
        <v>0</v>
      </c>
      <c r="I604" s="397">
        <v>1</v>
      </c>
      <c r="J604" s="397">
        <v>94.8</v>
      </c>
      <c r="K604" s="410">
        <v>1</v>
      </c>
      <c r="L604" s="397">
        <v>1</v>
      </c>
      <c r="M604" s="398">
        <v>94.8</v>
      </c>
    </row>
    <row r="605" spans="1:13" ht="14.4" customHeight="1" x14ac:dyDescent="0.3">
      <c r="A605" s="393" t="s">
        <v>1122</v>
      </c>
      <c r="B605" s="394" t="s">
        <v>1010</v>
      </c>
      <c r="C605" s="394" t="s">
        <v>1013</v>
      </c>
      <c r="D605" s="394" t="s">
        <v>724</v>
      </c>
      <c r="E605" s="394" t="s">
        <v>725</v>
      </c>
      <c r="F605" s="397"/>
      <c r="G605" s="397"/>
      <c r="H605" s="410">
        <v>0</v>
      </c>
      <c r="I605" s="397">
        <v>1</v>
      </c>
      <c r="J605" s="397">
        <v>30.33</v>
      </c>
      <c r="K605" s="410">
        <v>1</v>
      </c>
      <c r="L605" s="397">
        <v>1</v>
      </c>
      <c r="M605" s="398">
        <v>30.33</v>
      </c>
    </row>
    <row r="606" spans="1:13" ht="14.4" customHeight="1" x14ac:dyDescent="0.3">
      <c r="A606" s="393" t="s">
        <v>1122</v>
      </c>
      <c r="B606" s="394" t="s">
        <v>1017</v>
      </c>
      <c r="C606" s="394" t="s">
        <v>1521</v>
      </c>
      <c r="D606" s="394" t="s">
        <v>733</v>
      </c>
      <c r="E606" s="394" t="s">
        <v>1522</v>
      </c>
      <c r="F606" s="397"/>
      <c r="G606" s="397"/>
      <c r="H606" s="410"/>
      <c r="I606" s="397">
        <v>5</v>
      </c>
      <c r="J606" s="397">
        <v>0</v>
      </c>
      <c r="K606" s="410"/>
      <c r="L606" s="397">
        <v>5</v>
      </c>
      <c r="M606" s="398">
        <v>0</v>
      </c>
    </row>
    <row r="607" spans="1:13" ht="14.4" customHeight="1" x14ac:dyDescent="0.3">
      <c r="A607" s="393" t="s">
        <v>1122</v>
      </c>
      <c r="B607" s="394" t="s">
        <v>1017</v>
      </c>
      <c r="C607" s="394" t="s">
        <v>1337</v>
      </c>
      <c r="D607" s="394" t="s">
        <v>733</v>
      </c>
      <c r="E607" s="394" t="s">
        <v>548</v>
      </c>
      <c r="F607" s="397"/>
      <c r="G607" s="397"/>
      <c r="H607" s="410">
        <v>0</v>
      </c>
      <c r="I607" s="397">
        <v>8</v>
      </c>
      <c r="J607" s="397">
        <v>1101.92</v>
      </c>
      <c r="K607" s="410">
        <v>1</v>
      </c>
      <c r="L607" s="397">
        <v>8</v>
      </c>
      <c r="M607" s="398">
        <v>1101.92</v>
      </c>
    </row>
    <row r="608" spans="1:13" ht="14.4" customHeight="1" x14ac:dyDescent="0.3">
      <c r="A608" s="393" t="s">
        <v>1123</v>
      </c>
      <c r="B608" s="394" t="s">
        <v>1346</v>
      </c>
      <c r="C608" s="394" t="s">
        <v>1546</v>
      </c>
      <c r="D608" s="394" t="s">
        <v>1351</v>
      </c>
      <c r="E608" s="394" t="s">
        <v>1547</v>
      </c>
      <c r="F608" s="397"/>
      <c r="G608" s="397"/>
      <c r="H608" s="410">
        <v>0</v>
      </c>
      <c r="I608" s="397">
        <v>3</v>
      </c>
      <c r="J608" s="397">
        <v>763.29</v>
      </c>
      <c r="K608" s="410">
        <v>1</v>
      </c>
      <c r="L608" s="397">
        <v>3</v>
      </c>
      <c r="M608" s="398">
        <v>763.29</v>
      </c>
    </row>
    <row r="609" spans="1:13" ht="14.4" customHeight="1" x14ac:dyDescent="0.3">
      <c r="A609" s="393" t="s">
        <v>1123</v>
      </c>
      <c r="B609" s="394" t="s">
        <v>1353</v>
      </c>
      <c r="C609" s="394" t="s">
        <v>1354</v>
      </c>
      <c r="D609" s="394" t="s">
        <v>1355</v>
      </c>
      <c r="E609" s="394" t="s">
        <v>1356</v>
      </c>
      <c r="F609" s="397"/>
      <c r="G609" s="397"/>
      <c r="H609" s="410">
        <v>0</v>
      </c>
      <c r="I609" s="397">
        <v>8</v>
      </c>
      <c r="J609" s="397">
        <v>332.4</v>
      </c>
      <c r="K609" s="410">
        <v>1</v>
      </c>
      <c r="L609" s="397">
        <v>8</v>
      </c>
      <c r="M609" s="398">
        <v>332.4</v>
      </c>
    </row>
    <row r="610" spans="1:13" ht="14.4" customHeight="1" x14ac:dyDescent="0.3">
      <c r="A610" s="393" t="s">
        <v>1123</v>
      </c>
      <c r="B610" s="394" t="s">
        <v>983</v>
      </c>
      <c r="C610" s="394" t="s">
        <v>1360</v>
      </c>
      <c r="D610" s="394" t="s">
        <v>1361</v>
      </c>
      <c r="E610" s="394" t="s">
        <v>1362</v>
      </c>
      <c r="F610" s="397"/>
      <c r="G610" s="397"/>
      <c r="H610" s="410">
        <v>0</v>
      </c>
      <c r="I610" s="397">
        <v>10</v>
      </c>
      <c r="J610" s="397">
        <v>3333.1</v>
      </c>
      <c r="K610" s="410">
        <v>1</v>
      </c>
      <c r="L610" s="397">
        <v>10</v>
      </c>
      <c r="M610" s="398">
        <v>3333.1</v>
      </c>
    </row>
    <row r="611" spans="1:13" ht="14.4" customHeight="1" x14ac:dyDescent="0.3">
      <c r="A611" s="393" t="s">
        <v>1123</v>
      </c>
      <c r="B611" s="394" t="s">
        <v>990</v>
      </c>
      <c r="C611" s="394" t="s">
        <v>1548</v>
      </c>
      <c r="D611" s="394" t="s">
        <v>1549</v>
      </c>
      <c r="E611" s="394" t="s">
        <v>1550</v>
      </c>
      <c r="F611" s="397"/>
      <c r="G611" s="397"/>
      <c r="H611" s="410">
        <v>0</v>
      </c>
      <c r="I611" s="397">
        <v>4</v>
      </c>
      <c r="J611" s="397">
        <v>552.64</v>
      </c>
      <c r="K611" s="410">
        <v>1</v>
      </c>
      <c r="L611" s="397">
        <v>4</v>
      </c>
      <c r="M611" s="398">
        <v>552.64</v>
      </c>
    </row>
    <row r="612" spans="1:13" ht="14.4" customHeight="1" x14ac:dyDescent="0.3">
      <c r="A612" s="393" t="s">
        <v>1123</v>
      </c>
      <c r="B612" s="394" t="s">
        <v>990</v>
      </c>
      <c r="C612" s="394" t="s">
        <v>1364</v>
      </c>
      <c r="D612" s="394" t="s">
        <v>1365</v>
      </c>
      <c r="E612" s="394" t="s">
        <v>1248</v>
      </c>
      <c r="F612" s="397"/>
      <c r="G612" s="397"/>
      <c r="H612" s="410">
        <v>0</v>
      </c>
      <c r="I612" s="397">
        <v>2</v>
      </c>
      <c r="J612" s="397">
        <v>368.44</v>
      </c>
      <c r="K612" s="410">
        <v>1</v>
      </c>
      <c r="L612" s="397">
        <v>2</v>
      </c>
      <c r="M612" s="398">
        <v>368.44</v>
      </c>
    </row>
    <row r="613" spans="1:13" ht="14.4" customHeight="1" x14ac:dyDescent="0.3">
      <c r="A613" s="393" t="s">
        <v>1123</v>
      </c>
      <c r="B613" s="394" t="s">
        <v>1241</v>
      </c>
      <c r="C613" s="394" t="s">
        <v>1242</v>
      </c>
      <c r="D613" s="394" t="s">
        <v>1243</v>
      </c>
      <c r="E613" s="394" t="s">
        <v>1244</v>
      </c>
      <c r="F613" s="397"/>
      <c r="G613" s="397"/>
      <c r="H613" s="410">
        <v>0</v>
      </c>
      <c r="I613" s="397">
        <v>2</v>
      </c>
      <c r="J613" s="397">
        <v>139.72</v>
      </c>
      <c r="K613" s="410">
        <v>1</v>
      </c>
      <c r="L613" s="397">
        <v>2</v>
      </c>
      <c r="M613" s="398">
        <v>139.72</v>
      </c>
    </row>
    <row r="614" spans="1:13" ht="14.4" customHeight="1" x14ac:dyDescent="0.3">
      <c r="A614" s="393" t="s">
        <v>1123</v>
      </c>
      <c r="B614" s="394" t="s">
        <v>997</v>
      </c>
      <c r="C614" s="394" t="s">
        <v>1873</v>
      </c>
      <c r="D614" s="394" t="s">
        <v>1874</v>
      </c>
      <c r="E614" s="394" t="s">
        <v>1875</v>
      </c>
      <c r="F614" s="397">
        <v>1</v>
      </c>
      <c r="G614" s="397">
        <v>314.35000000000002</v>
      </c>
      <c r="H614" s="410">
        <v>1</v>
      </c>
      <c r="I614" s="397"/>
      <c r="J614" s="397"/>
      <c r="K614" s="410">
        <v>0</v>
      </c>
      <c r="L614" s="397">
        <v>1</v>
      </c>
      <c r="M614" s="398">
        <v>314.35000000000002</v>
      </c>
    </row>
    <row r="615" spans="1:13" ht="14.4" customHeight="1" x14ac:dyDescent="0.3">
      <c r="A615" s="393" t="s">
        <v>1125</v>
      </c>
      <c r="B615" s="394" t="s">
        <v>983</v>
      </c>
      <c r="C615" s="394" t="s">
        <v>984</v>
      </c>
      <c r="D615" s="394" t="s">
        <v>985</v>
      </c>
      <c r="E615" s="394" t="s">
        <v>986</v>
      </c>
      <c r="F615" s="397"/>
      <c r="G615" s="397"/>
      <c r="H615" s="410">
        <v>0</v>
      </c>
      <c r="I615" s="397">
        <v>4</v>
      </c>
      <c r="J615" s="397">
        <v>1333.24</v>
      </c>
      <c r="K615" s="410">
        <v>1</v>
      </c>
      <c r="L615" s="397">
        <v>4</v>
      </c>
      <c r="M615" s="398">
        <v>1333.24</v>
      </c>
    </row>
    <row r="616" spans="1:13" ht="14.4" customHeight="1" x14ac:dyDescent="0.3">
      <c r="A616" s="393" t="s">
        <v>1125</v>
      </c>
      <c r="B616" s="394" t="s">
        <v>1342</v>
      </c>
      <c r="C616" s="394" t="s">
        <v>1343</v>
      </c>
      <c r="D616" s="394" t="s">
        <v>1344</v>
      </c>
      <c r="E616" s="394" t="s">
        <v>1345</v>
      </c>
      <c r="F616" s="397"/>
      <c r="G616" s="397"/>
      <c r="H616" s="410">
        <v>0</v>
      </c>
      <c r="I616" s="397">
        <v>2</v>
      </c>
      <c r="J616" s="397">
        <v>308.02</v>
      </c>
      <c r="K616" s="410">
        <v>1</v>
      </c>
      <c r="L616" s="397">
        <v>2</v>
      </c>
      <c r="M616" s="398">
        <v>308.02</v>
      </c>
    </row>
    <row r="617" spans="1:13" ht="14.4" customHeight="1" x14ac:dyDescent="0.3">
      <c r="A617" s="393" t="s">
        <v>1125</v>
      </c>
      <c r="B617" s="394" t="s">
        <v>1249</v>
      </c>
      <c r="C617" s="394" t="s">
        <v>1876</v>
      </c>
      <c r="D617" s="394" t="s">
        <v>1877</v>
      </c>
      <c r="E617" s="394" t="s">
        <v>1878</v>
      </c>
      <c r="F617" s="397"/>
      <c r="G617" s="397"/>
      <c r="H617" s="410"/>
      <c r="I617" s="397">
        <v>2</v>
      </c>
      <c r="J617" s="397">
        <v>0</v>
      </c>
      <c r="K617" s="410"/>
      <c r="L617" s="397">
        <v>2</v>
      </c>
      <c r="M617" s="398">
        <v>0</v>
      </c>
    </row>
    <row r="618" spans="1:13" ht="14.4" customHeight="1" x14ac:dyDescent="0.3">
      <c r="A618" s="393" t="s">
        <v>1126</v>
      </c>
      <c r="B618" s="394" t="s">
        <v>1346</v>
      </c>
      <c r="C618" s="394" t="s">
        <v>1546</v>
      </c>
      <c r="D618" s="394" t="s">
        <v>1351</v>
      </c>
      <c r="E618" s="394" t="s">
        <v>1547</v>
      </c>
      <c r="F618" s="397"/>
      <c r="G618" s="397"/>
      <c r="H618" s="410">
        <v>0</v>
      </c>
      <c r="I618" s="397">
        <v>9</v>
      </c>
      <c r="J618" s="397">
        <v>2289.87</v>
      </c>
      <c r="K618" s="410">
        <v>1</v>
      </c>
      <c r="L618" s="397">
        <v>9</v>
      </c>
      <c r="M618" s="398">
        <v>2289.87</v>
      </c>
    </row>
    <row r="619" spans="1:13" ht="14.4" customHeight="1" x14ac:dyDescent="0.3">
      <c r="A619" s="393" t="s">
        <v>1126</v>
      </c>
      <c r="B619" s="394" t="s">
        <v>1346</v>
      </c>
      <c r="C619" s="394" t="s">
        <v>1350</v>
      </c>
      <c r="D619" s="394" t="s">
        <v>1351</v>
      </c>
      <c r="E619" s="394" t="s">
        <v>1352</v>
      </c>
      <c r="F619" s="397"/>
      <c r="G619" s="397"/>
      <c r="H619" s="410">
        <v>0</v>
      </c>
      <c r="I619" s="397">
        <v>3</v>
      </c>
      <c r="J619" s="397">
        <v>2289.8999999999996</v>
      </c>
      <c r="K619" s="410">
        <v>1</v>
      </c>
      <c r="L619" s="397">
        <v>3</v>
      </c>
      <c r="M619" s="398">
        <v>2289.8999999999996</v>
      </c>
    </row>
    <row r="620" spans="1:13" ht="14.4" customHeight="1" x14ac:dyDescent="0.3">
      <c r="A620" s="393" t="s">
        <v>1126</v>
      </c>
      <c r="B620" s="394" t="s">
        <v>1353</v>
      </c>
      <c r="C620" s="394" t="s">
        <v>1879</v>
      </c>
      <c r="D620" s="394" t="s">
        <v>1495</v>
      </c>
      <c r="E620" s="394" t="s">
        <v>1880</v>
      </c>
      <c r="F620" s="397">
        <v>2</v>
      </c>
      <c r="G620" s="397">
        <v>0</v>
      </c>
      <c r="H620" s="410"/>
      <c r="I620" s="397"/>
      <c r="J620" s="397"/>
      <c r="K620" s="410"/>
      <c r="L620" s="397">
        <v>2</v>
      </c>
      <c r="M620" s="398">
        <v>0</v>
      </c>
    </row>
    <row r="621" spans="1:13" ht="14.4" customHeight="1" x14ac:dyDescent="0.3">
      <c r="A621" s="393" t="s">
        <v>1126</v>
      </c>
      <c r="B621" s="394" t="s">
        <v>983</v>
      </c>
      <c r="C621" s="394" t="s">
        <v>1456</v>
      </c>
      <c r="D621" s="394" t="s">
        <v>985</v>
      </c>
      <c r="E621" s="394" t="s">
        <v>1457</v>
      </c>
      <c r="F621" s="397">
        <v>7</v>
      </c>
      <c r="G621" s="397">
        <v>0</v>
      </c>
      <c r="H621" s="410"/>
      <c r="I621" s="397"/>
      <c r="J621" s="397"/>
      <c r="K621" s="410"/>
      <c r="L621" s="397">
        <v>7</v>
      </c>
      <c r="M621" s="398">
        <v>0</v>
      </c>
    </row>
    <row r="622" spans="1:13" ht="14.4" customHeight="1" x14ac:dyDescent="0.3">
      <c r="A622" s="393" t="s">
        <v>1126</v>
      </c>
      <c r="B622" s="394" t="s">
        <v>983</v>
      </c>
      <c r="C622" s="394" t="s">
        <v>984</v>
      </c>
      <c r="D622" s="394" t="s">
        <v>985</v>
      </c>
      <c r="E622" s="394" t="s">
        <v>986</v>
      </c>
      <c r="F622" s="397"/>
      <c r="G622" s="397"/>
      <c r="H622" s="410">
        <v>0</v>
      </c>
      <c r="I622" s="397">
        <v>17</v>
      </c>
      <c r="J622" s="397">
        <v>5666.27</v>
      </c>
      <c r="K622" s="410">
        <v>1</v>
      </c>
      <c r="L622" s="397">
        <v>17</v>
      </c>
      <c r="M622" s="398">
        <v>5666.27</v>
      </c>
    </row>
    <row r="623" spans="1:13" ht="14.4" customHeight="1" x14ac:dyDescent="0.3">
      <c r="A623" s="393" t="s">
        <v>1126</v>
      </c>
      <c r="B623" s="394" t="s">
        <v>983</v>
      </c>
      <c r="C623" s="394" t="s">
        <v>1360</v>
      </c>
      <c r="D623" s="394" t="s">
        <v>1361</v>
      </c>
      <c r="E623" s="394" t="s">
        <v>1362</v>
      </c>
      <c r="F623" s="397"/>
      <c r="G623" s="397"/>
      <c r="H623" s="410">
        <v>0</v>
      </c>
      <c r="I623" s="397">
        <v>16</v>
      </c>
      <c r="J623" s="397">
        <v>5332.96</v>
      </c>
      <c r="K623" s="410">
        <v>1</v>
      </c>
      <c r="L623" s="397">
        <v>16</v>
      </c>
      <c r="M623" s="398">
        <v>5332.96</v>
      </c>
    </row>
    <row r="624" spans="1:13" ht="14.4" customHeight="1" x14ac:dyDescent="0.3">
      <c r="A624" s="393" t="s">
        <v>1126</v>
      </c>
      <c r="B624" s="394" t="s">
        <v>990</v>
      </c>
      <c r="C624" s="394" t="s">
        <v>1548</v>
      </c>
      <c r="D624" s="394" t="s">
        <v>1549</v>
      </c>
      <c r="E624" s="394" t="s">
        <v>1550</v>
      </c>
      <c r="F624" s="397"/>
      <c r="G624" s="397"/>
      <c r="H624" s="410">
        <v>0</v>
      </c>
      <c r="I624" s="397">
        <v>2</v>
      </c>
      <c r="J624" s="397">
        <v>276.32</v>
      </c>
      <c r="K624" s="410">
        <v>1</v>
      </c>
      <c r="L624" s="397">
        <v>2</v>
      </c>
      <c r="M624" s="398">
        <v>276.32</v>
      </c>
    </row>
    <row r="625" spans="1:13" ht="14.4" customHeight="1" x14ac:dyDescent="0.3">
      <c r="A625" s="393" t="s">
        <v>1126</v>
      </c>
      <c r="B625" s="394" t="s">
        <v>990</v>
      </c>
      <c r="C625" s="394" t="s">
        <v>1364</v>
      </c>
      <c r="D625" s="394" t="s">
        <v>1365</v>
      </c>
      <c r="E625" s="394" t="s">
        <v>1248</v>
      </c>
      <c r="F625" s="397"/>
      <c r="G625" s="397"/>
      <c r="H625" s="410">
        <v>0</v>
      </c>
      <c r="I625" s="397">
        <v>4</v>
      </c>
      <c r="J625" s="397">
        <v>736.88</v>
      </c>
      <c r="K625" s="410">
        <v>1</v>
      </c>
      <c r="L625" s="397">
        <v>4</v>
      </c>
      <c r="M625" s="398">
        <v>736.88</v>
      </c>
    </row>
    <row r="626" spans="1:13" ht="14.4" customHeight="1" x14ac:dyDescent="0.3">
      <c r="A626" s="393" t="s">
        <v>1126</v>
      </c>
      <c r="B626" s="394" t="s">
        <v>990</v>
      </c>
      <c r="C626" s="394" t="s">
        <v>1530</v>
      </c>
      <c r="D626" s="394" t="s">
        <v>1531</v>
      </c>
      <c r="E626" s="394" t="s">
        <v>1532</v>
      </c>
      <c r="F626" s="397"/>
      <c r="G626" s="397"/>
      <c r="H626" s="410">
        <v>0</v>
      </c>
      <c r="I626" s="397">
        <v>1</v>
      </c>
      <c r="J626" s="397">
        <v>103.71</v>
      </c>
      <c r="K626" s="410">
        <v>1</v>
      </c>
      <c r="L626" s="397">
        <v>1</v>
      </c>
      <c r="M626" s="398">
        <v>103.71</v>
      </c>
    </row>
    <row r="627" spans="1:13" ht="14.4" customHeight="1" x14ac:dyDescent="0.3">
      <c r="A627" s="393" t="s">
        <v>1126</v>
      </c>
      <c r="B627" s="394" t="s">
        <v>992</v>
      </c>
      <c r="C627" s="394" t="s">
        <v>993</v>
      </c>
      <c r="D627" s="394" t="s">
        <v>756</v>
      </c>
      <c r="E627" s="394" t="s">
        <v>994</v>
      </c>
      <c r="F627" s="397"/>
      <c r="G627" s="397"/>
      <c r="H627" s="410">
        <v>0</v>
      </c>
      <c r="I627" s="397">
        <v>1</v>
      </c>
      <c r="J627" s="397">
        <v>399.92</v>
      </c>
      <c r="K627" s="410">
        <v>1</v>
      </c>
      <c r="L627" s="397">
        <v>1</v>
      </c>
      <c r="M627" s="398">
        <v>399.92</v>
      </c>
    </row>
    <row r="628" spans="1:13" ht="14.4" customHeight="1" x14ac:dyDescent="0.3">
      <c r="A628" s="393" t="s">
        <v>1126</v>
      </c>
      <c r="B628" s="394" t="s">
        <v>1241</v>
      </c>
      <c r="C628" s="394" t="s">
        <v>1242</v>
      </c>
      <c r="D628" s="394" t="s">
        <v>1243</v>
      </c>
      <c r="E628" s="394" t="s">
        <v>1244</v>
      </c>
      <c r="F628" s="397"/>
      <c r="G628" s="397"/>
      <c r="H628" s="410">
        <v>0</v>
      </c>
      <c r="I628" s="397">
        <v>7</v>
      </c>
      <c r="J628" s="397">
        <v>489.02</v>
      </c>
      <c r="K628" s="410">
        <v>1</v>
      </c>
      <c r="L628" s="397">
        <v>7</v>
      </c>
      <c r="M628" s="398">
        <v>489.02</v>
      </c>
    </row>
    <row r="629" spans="1:13" ht="14.4" customHeight="1" x14ac:dyDescent="0.3">
      <c r="A629" s="393" t="s">
        <v>1126</v>
      </c>
      <c r="B629" s="394" t="s">
        <v>1245</v>
      </c>
      <c r="C629" s="394" t="s">
        <v>1246</v>
      </c>
      <c r="D629" s="394" t="s">
        <v>1247</v>
      </c>
      <c r="E629" s="394" t="s">
        <v>1248</v>
      </c>
      <c r="F629" s="397"/>
      <c r="G629" s="397"/>
      <c r="H629" s="410">
        <v>0</v>
      </c>
      <c r="I629" s="397">
        <v>1</v>
      </c>
      <c r="J629" s="397">
        <v>69.86</v>
      </c>
      <c r="K629" s="410">
        <v>1</v>
      </c>
      <c r="L629" s="397">
        <v>1</v>
      </c>
      <c r="M629" s="398">
        <v>69.86</v>
      </c>
    </row>
    <row r="630" spans="1:13" ht="14.4" customHeight="1" x14ac:dyDescent="0.3">
      <c r="A630" s="393" t="s">
        <v>1126</v>
      </c>
      <c r="B630" s="394" t="s">
        <v>1463</v>
      </c>
      <c r="C630" s="394" t="s">
        <v>1464</v>
      </c>
      <c r="D630" s="394" t="s">
        <v>1465</v>
      </c>
      <c r="E630" s="394" t="s">
        <v>1466</v>
      </c>
      <c r="F630" s="397"/>
      <c r="G630" s="397"/>
      <c r="H630" s="410">
        <v>0</v>
      </c>
      <c r="I630" s="397">
        <v>2</v>
      </c>
      <c r="J630" s="397">
        <v>386.52</v>
      </c>
      <c r="K630" s="410">
        <v>1</v>
      </c>
      <c r="L630" s="397">
        <v>2</v>
      </c>
      <c r="M630" s="398">
        <v>386.52</v>
      </c>
    </row>
    <row r="631" spans="1:13" ht="14.4" customHeight="1" x14ac:dyDescent="0.3">
      <c r="A631" s="393" t="s">
        <v>1126</v>
      </c>
      <c r="B631" s="394" t="s">
        <v>1463</v>
      </c>
      <c r="C631" s="394" t="s">
        <v>1881</v>
      </c>
      <c r="D631" s="394" t="s">
        <v>1465</v>
      </c>
      <c r="E631" s="394" t="s">
        <v>1882</v>
      </c>
      <c r="F631" s="397"/>
      <c r="G631" s="397"/>
      <c r="H631" s="410">
        <v>0</v>
      </c>
      <c r="I631" s="397">
        <v>1</v>
      </c>
      <c r="J631" s="397">
        <v>386.51</v>
      </c>
      <c r="K631" s="410">
        <v>1</v>
      </c>
      <c r="L631" s="397">
        <v>1</v>
      </c>
      <c r="M631" s="398">
        <v>386.51</v>
      </c>
    </row>
    <row r="632" spans="1:13" ht="14.4" customHeight="1" x14ac:dyDescent="0.3">
      <c r="A632" s="393" t="s">
        <v>1127</v>
      </c>
      <c r="B632" s="394" t="s">
        <v>983</v>
      </c>
      <c r="C632" s="394" t="s">
        <v>984</v>
      </c>
      <c r="D632" s="394" t="s">
        <v>985</v>
      </c>
      <c r="E632" s="394" t="s">
        <v>986</v>
      </c>
      <c r="F632" s="397"/>
      <c r="G632" s="397"/>
      <c r="H632" s="410">
        <v>0</v>
      </c>
      <c r="I632" s="397">
        <v>3</v>
      </c>
      <c r="J632" s="397">
        <v>999.93000000000006</v>
      </c>
      <c r="K632" s="410">
        <v>1</v>
      </c>
      <c r="L632" s="397">
        <v>3</v>
      </c>
      <c r="M632" s="398">
        <v>999.93000000000006</v>
      </c>
    </row>
    <row r="633" spans="1:13" ht="14.4" customHeight="1" x14ac:dyDescent="0.3">
      <c r="A633" s="393" t="s">
        <v>1128</v>
      </c>
      <c r="B633" s="394" t="s">
        <v>943</v>
      </c>
      <c r="C633" s="394" t="s">
        <v>1786</v>
      </c>
      <c r="D633" s="394" t="s">
        <v>1787</v>
      </c>
      <c r="E633" s="394" t="s">
        <v>545</v>
      </c>
      <c r="F633" s="397"/>
      <c r="G633" s="397"/>
      <c r="H633" s="410">
        <v>0</v>
      </c>
      <c r="I633" s="397">
        <v>1</v>
      </c>
      <c r="J633" s="397">
        <v>190.48</v>
      </c>
      <c r="K633" s="410">
        <v>1</v>
      </c>
      <c r="L633" s="397">
        <v>1</v>
      </c>
      <c r="M633" s="398">
        <v>190.48</v>
      </c>
    </row>
    <row r="634" spans="1:13" ht="14.4" customHeight="1" x14ac:dyDescent="0.3">
      <c r="A634" s="393" t="s">
        <v>1128</v>
      </c>
      <c r="B634" s="394" t="s">
        <v>943</v>
      </c>
      <c r="C634" s="394" t="s">
        <v>944</v>
      </c>
      <c r="D634" s="394" t="s">
        <v>544</v>
      </c>
      <c r="E634" s="394" t="s">
        <v>545</v>
      </c>
      <c r="F634" s="397"/>
      <c r="G634" s="397"/>
      <c r="H634" s="410">
        <v>0</v>
      </c>
      <c r="I634" s="397">
        <v>4</v>
      </c>
      <c r="J634" s="397">
        <v>761.92</v>
      </c>
      <c r="K634" s="410">
        <v>1</v>
      </c>
      <c r="L634" s="397">
        <v>4</v>
      </c>
      <c r="M634" s="398">
        <v>761.92</v>
      </c>
    </row>
    <row r="635" spans="1:13" ht="14.4" customHeight="1" x14ac:dyDescent="0.3">
      <c r="A635" s="393" t="s">
        <v>1128</v>
      </c>
      <c r="B635" s="394" t="s">
        <v>1263</v>
      </c>
      <c r="C635" s="394" t="s">
        <v>1883</v>
      </c>
      <c r="D635" s="394" t="s">
        <v>1572</v>
      </c>
      <c r="E635" s="394" t="s">
        <v>1608</v>
      </c>
      <c r="F635" s="397"/>
      <c r="G635" s="397"/>
      <c r="H635" s="410">
        <v>0</v>
      </c>
      <c r="I635" s="397">
        <v>1</v>
      </c>
      <c r="J635" s="397">
        <v>96.57</v>
      </c>
      <c r="K635" s="410">
        <v>1</v>
      </c>
      <c r="L635" s="397">
        <v>1</v>
      </c>
      <c r="M635" s="398">
        <v>96.57</v>
      </c>
    </row>
    <row r="636" spans="1:13" ht="14.4" customHeight="1" x14ac:dyDescent="0.3">
      <c r="A636" s="393" t="s">
        <v>1128</v>
      </c>
      <c r="B636" s="394" t="s">
        <v>1277</v>
      </c>
      <c r="C636" s="394" t="s">
        <v>1278</v>
      </c>
      <c r="D636" s="394" t="s">
        <v>1279</v>
      </c>
      <c r="E636" s="394" t="s">
        <v>1280</v>
      </c>
      <c r="F636" s="397"/>
      <c r="G636" s="397"/>
      <c r="H636" s="410">
        <v>0</v>
      </c>
      <c r="I636" s="397">
        <v>2</v>
      </c>
      <c r="J636" s="397">
        <v>83.78</v>
      </c>
      <c r="K636" s="410">
        <v>1</v>
      </c>
      <c r="L636" s="397">
        <v>2</v>
      </c>
      <c r="M636" s="398">
        <v>83.78</v>
      </c>
    </row>
    <row r="637" spans="1:13" ht="14.4" customHeight="1" x14ac:dyDescent="0.3">
      <c r="A637" s="393" t="s">
        <v>1128</v>
      </c>
      <c r="B637" s="394" t="s">
        <v>1801</v>
      </c>
      <c r="C637" s="394" t="s">
        <v>1884</v>
      </c>
      <c r="D637" s="394" t="s">
        <v>1803</v>
      </c>
      <c r="E637" s="394" t="s">
        <v>1885</v>
      </c>
      <c r="F637" s="397"/>
      <c r="G637" s="397"/>
      <c r="H637" s="410">
        <v>0</v>
      </c>
      <c r="I637" s="397">
        <v>1</v>
      </c>
      <c r="J637" s="397">
        <v>25.07</v>
      </c>
      <c r="K637" s="410">
        <v>1</v>
      </c>
      <c r="L637" s="397">
        <v>1</v>
      </c>
      <c r="M637" s="398">
        <v>25.07</v>
      </c>
    </row>
    <row r="638" spans="1:13" ht="14.4" customHeight="1" x14ac:dyDescent="0.3">
      <c r="A638" s="393" t="s">
        <v>1128</v>
      </c>
      <c r="B638" s="394" t="s">
        <v>1031</v>
      </c>
      <c r="C638" s="394" t="s">
        <v>1584</v>
      </c>
      <c r="D638" s="394" t="s">
        <v>1287</v>
      </c>
      <c r="E638" s="394" t="s">
        <v>1585</v>
      </c>
      <c r="F638" s="397"/>
      <c r="G638" s="397"/>
      <c r="H638" s="410">
        <v>0</v>
      </c>
      <c r="I638" s="397">
        <v>2</v>
      </c>
      <c r="J638" s="397">
        <v>162.41999999999999</v>
      </c>
      <c r="K638" s="410">
        <v>1</v>
      </c>
      <c r="L638" s="397">
        <v>2</v>
      </c>
      <c r="M638" s="398">
        <v>162.41999999999999</v>
      </c>
    </row>
    <row r="639" spans="1:13" ht="14.4" customHeight="1" x14ac:dyDescent="0.3">
      <c r="A639" s="393" t="s">
        <v>1128</v>
      </c>
      <c r="B639" s="394" t="s">
        <v>1031</v>
      </c>
      <c r="C639" s="394" t="s">
        <v>1588</v>
      </c>
      <c r="D639" s="394" t="s">
        <v>906</v>
      </c>
      <c r="E639" s="394" t="s">
        <v>1299</v>
      </c>
      <c r="F639" s="397"/>
      <c r="G639" s="397"/>
      <c r="H639" s="410">
        <v>0</v>
      </c>
      <c r="I639" s="397">
        <v>3</v>
      </c>
      <c r="J639" s="397">
        <v>182.76</v>
      </c>
      <c r="K639" s="410">
        <v>1</v>
      </c>
      <c r="L639" s="397">
        <v>3</v>
      </c>
      <c r="M639" s="398">
        <v>182.76</v>
      </c>
    </row>
    <row r="640" spans="1:13" ht="14.4" customHeight="1" x14ac:dyDescent="0.3">
      <c r="A640" s="393" t="s">
        <v>1128</v>
      </c>
      <c r="B640" s="394" t="s">
        <v>1031</v>
      </c>
      <c r="C640" s="394" t="s">
        <v>1886</v>
      </c>
      <c r="D640" s="394" t="s">
        <v>1887</v>
      </c>
      <c r="E640" s="394" t="s">
        <v>1299</v>
      </c>
      <c r="F640" s="397">
        <v>1</v>
      </c>
      <c r="G640" s="397">
        <v>60.92</v>
      </c>
      <c r="H640" s="410">
        <v>1</v>
      </c>
      <c r="I640" s="397"/>
      <c r="J640" s="397"/>
      <c r="K640" s="410">
        <v>0</v>
      </c>
      <c r="L640" s="397">
        <v>1</v>
      </c>
      <c r="M640" s="398">
        <v>60.92</v>
      </c>
    </row>
    <row r="641" spans="1:13" ht="14.4" customHeight="1" x14ac:dyDescent="0.3">
      <c r="A641" s="393" t="s">
        <v>1128</v>
      </c>
      <c r="B641" s="394" t="s">
        <v>1589</v>
      </c>
      <c r="C641" s="394" t="s">
        <v>1888</v>
      </c>
      <c r="D641" s="394" t="s">
        <v>1889</v>
      </c>
      <c r="E641" s="394" t="s">
        <v>1585</v>
      </c>
      <c r="F641" s="397"/>
      <c r="G641" s="397"/>
      <c r="H641" s="410">
        <v>0</v>
      </c>
      <c r="I641" s="397">
        <v>1</v>
      </c>
      <c r="J641" s="397">
        <v>41.53</v>
      </c>
      <c r="K641" s="410">
        <v>1</v>
      </c>
      <c r="L641" s="397">
        <v>1</v>
      </c>
      <c r="M641" s="398">
        <v>41.53</v>
      </c>
    </row>
    <row r="642" spans="1:13" ht="14.4" customHeight="1" x14ac:dyDescent="0.3">
      <c r="A642" s="393" t="s">
        <v>1128</v>
      </c>
      <c r="B642" s="394" t="s">
        <v>1292</v>
      </c>
      <c r="C642" s="394" t="s">
        <v>1890</v>
      </c>
      <c r="D642" s="394" t="s">
        <v>1294</v>
      </c>
      <c r="E642" s="394" t="s">
        <v>1891</v>
      </c>
      <c r="F642" s="397">
        <v>1</v>
      </c>
      <c r="G642" s="397">
        <v>0</v>
      </c>
      <c r="H642" s="410"/>
      <c r="I642" s="397"/>
      <c r="J642" s="397"/>
      <c r="K642" s="410"/>
      <c r="L642" s="397">
        <v>1</v>
      </c>
      <c r="M642" s="398">
        <v>0</v>
      </c>
    </row>
    <row r="643" spans="1:13" ht="14.4" customHeight="1" x14ac:dyDescent="0.3">
      <c r="A643" s="393" t="s">
        <v>1128</v>
      </c>
      <c r="B643" s="394" t="s">
        <v>1292</v>
      </c>
      <c r="C643" s="394" t="s">
        <v>1736</v>
      </c>
      <c r="D643" s="394" t="s">
        <v>1596</v>
      </c>
      <c r="E643" s="394" t="s">
        <v>974</v>
      </c>
      <c r="F643" s="397"/>
      <c r="G643" s="397"/>
      <c r="H643" s="410">
        <v>0</v>
      </c>
      <c r="I643" s="397">
        <v>1</v>
      </c>
      <c r="J643" s="397">
        <v>101.16</v>
      </c>
      <c r="K643" s="410">
        <v>1</v>
      </c>
      <c r="L643" s="397">
        <v>1</v>
      </c>
      <c r="M643" s="398">
        <v>101.16</v>
      </c>
    </row>
    <row r="644" spans="1:13" ht="14.4" customHeight="1" x14ac:dyDescent="0.3">
      <c r="A644" s="393" t="s">
        <v>1128</v>
      </c>
      <c r="B644" s="394" t="s">
        <v>1296</v>
      </c>
      <c r="C644" s="394" t="s">
        <v>1297</v>
      </c>
      <c r="D644" s="394" t="s">
        <v>1298</v>
      </c>
      <c r="E644" s="394" t="s">
        <v>1299</v>
      </c>
      <c r="F644" s="397"/>
      <c r="G644" s="397"/>
      <c r="H644" s="410">
        <v>0</v>
      </c>
      <c r="I644" s="397">
        <v>1</v>
      </c>
      <c r="J644" s="397">
        <v>101.16</v>
      </c>
      <c r="K644" s="410">
        <v>1</v>
      </c>
      <c r="L644" s="397">
        <v>1</v>
      </c>
      <c r="M644" s="398">
        <v>101.16</v>
      </c>
    </row>
    <row r="645" spans="1:13" ht="14.4" customHeight="1" x14ac:dyDescent="0.3">
      <c r="A645" s="393" t="s">
        <v>1128</v>
      </c>
      <c r="B645" s="394" t="s">
        <v>1300</v>
      </c>
      <c r="C645" s="394" t="s">
        <v>1892</v>
      </c>
      <c r="D645" s="394" t="s">
        <v>1893</v>
      </c>
      <c r="E645" s="394" t="s">
        <v>1894</v>
      </c>
      <c r="F645" s="397">
        <v>1</v>
      </c>
      <c r="G645" s="397">
        <v>0</v>
      </c>
      <c r="H645" s="410"/>
      <c r="I645" s="397"/>
      <c r="J645" s="397"/>
      <c r="K645" s="410"/>
      <c r="L645" s="397">
        <v>1</v>
      </c>
      <c r="M645" s="398">
        <v>0</v>
      </c>
    </row>
    <row r="646" spans="1:13" ht="14.4" customHeight="1" x14ac:dyDescent="0.3">
      <c r="A646" s="393" t="s">
        <v>1128</v>
      </c>
      <c r="B646" s="394" t="s">
        <v>1747</v>
      </c>
      <c r="C646" s="394" t="s">
        <v>1895</v>
      </c>
      <c r="D646" s="394" t="s">
        <v>1896</v>
      </c>
      <c r="E646" s="394" t="s">
        <v>1656</v>
      </c>
      <c r="F646" s="397">
        <v>5</v>
      </c>
      <c r="G646" s="397">
        <v>4216.1499999999996</v>
      </c>
      <c r="H646" s="410">
        <v>1</v>
      </c>
      <c r="I646" s="397"/>
      <c r="J646" s="397"/>
      <c r="K646" s="410">
        <v>0</v>
      </c>
      <c r="L646" s="397">
        <v>5</v>
      </c>
      <c r="M646" s="398">
        <v>4216.1499999999996</v>
      </c>
    </row>
    <row r="647" spans="1:13" ht="14.4" customHeight="1" x14ac:dyDescent="0.3">
      <c r="A647" s="393" t="s">
        <v>1128</v>
      </c>
      <c r="B647" s="394" t="s">
        <v>1747</v>
      </c>
      <c r="C647" s="394" t="s">
        <v>1897</v>
      </c>
      <c r="D647" s="394" t="s">
        <v>1896</v>
      </c>
      <c r="E647" s="394" t="s">
        <v>1656</v>
      </c>
      <c r="F647" s="397">
        <v>3</v>
      </c>
      <c r="G647" s="397">
        <v>0</v>
      </c>
      <c r="H647" s="410"/>
      <c r="I647" s="397"/>
      <c r="J647" s="397"/>
      <c r="K647" s="410"/>
      <c r="L647" s="397">
        <v>3</v>
      </c>
      <c r="M647" s="398">
        <v>0</v>
      </c>
    </row>
    <row r="648" spans="1:13" ht="14.4" customHeight="1" x14ac:dyDescent="0.3">
      <c r="A648" s="393" t="s">
        <v>1128</v>
      </c>
      <c r="B648" s="394" t="s">
        <v>1747</v>
      </c>
      <c r="C648" s="394" t="s">
        <v>1898</v>
      </c>
      <c r="D648" s="394" t="s">
        <v>1899</v>
      </c>
      <c r="E648" s="394" t="s">
        <v>1656</v>
      </c>
      <c r="F648" s="397">
        <v>4</v>
      </c>
      <c r="G648" s="397">
        <v>0</v>
      </c>
      <c r="H648" s="410"/>
      <c r="I648" s="397"/>
      <c r="J648" s="397"/>
      <c r="K648" s="410"/>
      <c r="L648" s="397">
        <v>4</v>
      </c>
      <c r="M648" s="398">
        <v>0</v>
      </c>
    </row>
    <row r="649" spans="1:13" ht="14.4" customHeight="1" x14ac:dyDescent="0.3">
      <c r="A649" s="393" t="s">
        <v>1128</v>
      </c>
      <c r="B649" s="394" t="s">
        <v>1353</v>
      </c>
      <c r="C649" s="394" t="s">
        <v>1491</v>
      </c>
      <c r="D649" s="394" t="s">
        <v>1492</v>
      </c>
      <c r="E649" s="394" t="s">
        <v>1493</v>
      </c>
      <c r="F649" s="397">
        <v>2</v>
      </c>
      <c r="G649" s="397">
        <v>0</v>
      </c>
      <c r="H649" s="410"/>
      <c r="I649" s="397"/>
      <c r="J649" s="397"/>
      <c r="K649" s="410"/>
      <c r="L649" s="397">
        <v>2</v>
      </c>
      <c r="M649" s="398">
        <v>0</v>
      </c>
    </row>
    <row r="650" spans="1:13" ht="14.4" customHeight="1" x14ac:dyDescent="0.3">
      <c r="A650" s="393" t="s">
        <v>1128</v>
      </c>
      <c r="B650" s="394" t="s">
        <v>983</v>
      </c>
      <c r="C650" s="394" t="s">
        <v>984</v>
      </c>
      <c r="D650" s="394" t="s">
        <v>985</v>
      </c>
      <c r="E650" s="394" t="s">
        <v>986</v>
      </c>
      <c r="F650" s="397"/>
      <c r="G650" s="397"/>
      <c r="H650" s="410">
        <v>0</v>
      </c>
      <c r="I650" s="397">
        <v>1</v>
      </c>
      <c r="J650" s="397">
        <v>333.31</v>
      </c>
      <c r="K650" s="410">
        <v>1</v>
      </c>
      <c r="L650" s="397">
        <v>1</v>
      </c>
      <c r="M650" s="398">
        <v>333.31</v>
      </c>
    </row>
    <row r="651" spans="1:13" ht="14.4" customHeight="1" x14ac:dyDescent="0.3">
      <c r="A651" s="393" t="s">
        <v>1128</v>
      </c>
      <c r="B651" s="394" t="s">
        <v>983</v>
      </c>
      <c r="C651" s="394" t="s">
        <v>1360</v>
      </c>
      <c r="D651" s="394" t="s">
        <v>1361</v>
      </c>
      <c r="E651" s="394" t="s">
        <v>1362</v>
      </c>
      <c r="F651" s="397"/>
      <c r="G651" s="397"/>
      <c r="H651" s="410">
        <v>0</v>
      </c>
      <c r="I651" s="397">
        <v>1</v>
      </c>
      <c r="J651" s="397">
        <v>333.31</v>
      </c>
      <c r="K651" s="410">
        <v>1</v>
      </c>
      <c r="L651" s="397">
        <v>1</v>
      </c>
      <c r="M651" s="398">
        <v>333.31</v>
      </c>
    </row>
    <row r="652" spans="1:13" ht="14.4" customHeight="1" x14ac:dyDescent="0.3">
      <c r="A652" s="393" t="s">
        <v>1128</v>
      </c>
      <c r="B652" s="394" t="s">
        <v>983</v>
      </c>
      <c r="C652" s="394" t="s">
        <v>1461</v>
      </c>
      <c r="D652" s="394" t="s">
        <v>1459</v>
      </c>
      <c r="E652" s="394" t="s">
        <v>1462</v>
      </c>
      <c r="F652" s="397"/>
      <c r="G652" s="397"/>
      <c r="H652" s="410">
        <v>0</v>
      </c>
      <c r="I652" s="397">
        <v>1</v>
      </c>
      <c r="J652" s="397">
        <v>304.74</v>
      </c>
      <c r="K652" s="410">
        <v>1</v>
      </c>
      <c r="L652" s="397">
        <v>1</v>
      </c>
      <c r="M652" s="398">
        <v>304.74</v>
      </c>
    </row>
    <row r="653" spans="1:13" ht="14.4" customHeight="1" x14ac:dyDescent="0.3">
      <c r="A653" s="393" t="s">
        <v>1128</v>
      </c>
      <c r="B653" s="394" t="s">
        <v>990</v>
      </c>
      <c r="C653" s="394" t="s">
        <v>1548</v>
      </c>
      <c r="D653" s="394" t="s">
        <v>1549</v>
      </c>
      <c r="E653" s="394" t="s">
        <v>1550</v>
      </c>
      <c r="F653" s="397"/>
      <c r="G653" s="397"/>
      <c r="H653" s="410">
        <v>0</v>
      </c>
      <c r="I653" s="397">
        <v>4</v>
      </c>
      <c r="J653" s="397">
        <v>552.64</v>
      </c>
      <c r="K653" s="410">
        <v>1</v>
      </c>
      <c r="L653" s="397">
        <v>4</v>
      </c>
      <c r="M653" s="398">
        <v>552.64</v>
      </c>
    </row>
    <row r="654" spans="1:13" ht="14.4" customHeight="1" x14ac:dyDescent="0.3">
      <c r="A654" s="393" t="s">
        <v>1128</v>
      </c>
      <c r="B654" s="394" t="s">
        <v>990</v>
      </c>
      <c r="C654" s="394" t="s">
        <v>1364</v>
      </c>
      <c r="D654" s="394" t="s">
        <v>1365</v>
      </c>
      <c r="E654" s="394" t="s">
        <v>1248</v>
      </c>
      <c r="F654" s="397"/>
      <c r="G654" s="397"/>
      <c r="H654" s="410">
        <v>0</v>
      </c>
      <c r="I654" s="397">
        <v>1</v>
      </c>
      <c r="J654" s="397">
        <v>184.22</v>
      </c>
      <c r="K654" s="410">
        <v>1</v>
      </c>
      <c r="L654" s="397">
        <v>1</v>
      </c>
      <c r="M654" s="398">
        <v>184.22</v>
      </c>
    </row>
    <row r="655" spans="1:13" ht="14.4" customHeight="1" x14ac:dyDescent="0.3">
      <c r="A655" s="393" t="s">
        <v>1128</v>
      </c>
      <c r="B655" s="394" t="s">
        <v>992</v>
      </c>
      <c r="C655" s="394" t="s">
        <v>1318</v>
      </c>
      <c r="D655" s="394" t="s">
        <v>1319</v>
      </c>
      <c r="E655" s="394" t="s">
        <v>1320</v>
      </c>
      <c r="F655" s="397"/>
      <c r="G655" s="397"/>
      <c r="H655" s="410">
        <v>0</v>
      </c>
      <c r="I655" s="397">
        <v>1</v>
      </c>
      <c r="J655" s="397">
        <v>399.92</v>
      </c>
      <c r="K655" s="410">
        <v>1</v>
      </c>
      <c r="L655" s="397">
        <v>1</v>
      </c>
      <c r="M655" s="398">
        <v>399.92</v>
      </c>
    </row>
    <row r="656" spans="1:13" ht="14.4" customHeight="1" x14ac:dyDescent="0.3">
      <c r="A656" s="393" t="s">
        <v>1128</v>
      </c>
      <c r="B656" s="394" t="s">
        <v>995</v>
      </c>
      <c r="C656" s="394" t="s">
        <v>1900</v>
      </c>
      <c r="D656" s="394" t="s">
        <v>1840</v>
      </c>
      <c r="E656" s="394" t="s">
        <v>759</v>
      </c>
      <c r="F656" s="397">
        <v>1</v>
      </c>
      <c r="G656" s="397">
        <v>222.25</v>
      </c>
      <c r="H656" s="410">
        <v>1</v>
      </c>
      <c r="I656" s="397"/>
      <c r="J656" s="397"/>
      <c r="K656" s="410">
        <v>0</v>
      </c>
      <c r="L656" s="397">
        <v>1</v>
      </c>
      <c r="M656" s="398">
        <v>222.25</v>
      </c>
    </row>
    <row r="657" spans="1:13" ht="14.4" customHeight="1" x14ac:dyDescent="0.3">
      <c r="A657" s="393" t="s">
        <v>1128</v>
      </c>
      <c r="B657" s="394" t="s">
        <v>997</v>
      </c>
      <c r="C657" s="394" t="s">
        <v>1901</v>
      </c>
      <c r="D657" s="394" t="s">
        <v>1902</v>
      </c>
      <c r="E657" s="394" t="s">
        <v>1903</v>
      </c>
      <c r="F657" s="397">
        <v>1</v>
      </c>
      <c r="G657" s="397">
        <v>0</v>
      </c>
      <c r="H657" s="410"/>
      <c r="I657" s="397"/>
      <c r="J657" s="397"/>
      <c r="K657" s="410"/>
      <c r="L657" s="397">
        <v>1</v>
      </c>
      <c r="M657" s="398">
        <v>0</v>
      </c>
    </row>
    <row r="658" spans="1:13" ht="14.4" customHeight="1" x14ac:dyDescent="0.3">
      <c r="A658" s="393" t="s">
        <v>1128</v>
      </c>
      <c r="B658" s="394" t="s">
        <v>997</v>
      </c>
      <c r="C658" s="394" t="s">
        <v>1413</v>
      </c>
      <c r="D658" s="394" t="s">
        <v>1414</v>
      </c>
      <c r="E658" s="394" t="s">
        <v>1415</v>
      </c>
      <c r="F658" s="397"/>
      <c r="G658" s="397"/>
      <c r="H658" s="410">
        <v>0</v>
      </c>
      <c r="I658" s="397">
        <v>1</v>
      </c>
      <c r="J658" s="397">
        <v>49.12</v>
      </c>
      <c r="K658" s="410">
        <v>1</v>
      </c>
      <c r="L658" s="397">
        <v>1</v>
      </c>
      <c r="M658" s="398">
        <v>49.12</v>
      </c>
    </row>
    <row r="659" spans="1:13" ht="14.4" customHeight="1" x14ac:dyDescent="0.3">
      <c r="A659" s="393" t="s">
        <v>1128</v>
      </c>
      <c r="B659" s="394" t="s">
        <v>997</v>
      </c>
      <c r="C659" s="394" t="s">
        <v>1504</v>
      </c>
      <c r="D659" s="394" t="s">
        <v>1331</v>
      </c>
      <c r="E659" s="394" t="s">
        <v>1401</v>
      </c>
      <c r="F659" s="397"/>
      <c r="G659" s="397"/>
      <c r="H659" s="410">
        <v>0</v>
      </c>
      <c r="I659" s="397">
        <v>1</v>
      </c>
      <c r="J659" s="397">
        <v>98.23</v>
      </c>
      <c r="K659" s="410">
        <v>1</v>
      </c>
      <c r="L659" s="397">
        <v>1</v>
      </c>
      <c r="M659" s="398">
        <v>98.23</v>
      </c>
    </row>
    <row r="660" spans="1:13" ht="14.4" customHeight="1" x14ac:dyDescent="0.3">
      <c r="A660" s="393" t="s">
        <v>1128</v>
      </c>
      <c r="B660" s="394" t="s">
        <v>1439</v>
      </c>
      <c r="C660" s="394" t="s">
        <v>1561</v>
      </c>
      <c r="D660" s="394" t="s">
        <v>1562</v>
      </c>
      <c r="E660" s="394" t="s">
        <v>1563</v>
      </c>
      <c r="F660" s="397"/>
      <c r="G660" s="397"/>
      <c r="H660" s="410">
        <v>0</v>
      </c>
      <c r="I660" s="397">
        <v>1</v>
      </c>
      <c r="J660" s="397">
        <v>162.13</v>
      </c>
      <c r="K660" s="410">
        <v>1</v>
      </c>
      <c r="L660" s="397">
        <v>1</v>
      </c>
      <c r="M660" s="398">
        <v>162.13</v>
      </c>
    </row>
    <row r="661" spans="1:13" ht="14.4" customHeight="1" x14ac:dyDescent="0.3">
      <c r="A661" s="393" t="s">
        <v>1128</v>
      </c>
      <c r="B661" s="394" t="s">
        <v>1439</v>
      </c>
      <c r="C661" s="394" t="s">
        <v>1904</v>
      </c>
      <c r="D661" s="394" t="s">
        <v>1905</v>
      </c>
      <c r="E661" s="394" t="s">
        <v>1280</v>
      </c>
      <c r="F661" s="397">
        <v>9</v>
      </c>
      <c r="G661" s="397">
        <v>1815.75</v>
      </c>
      <c r="H661" s="410">
        <v>1</v>
      </c>
      <c r="I661" s="397"/>
      <c r="J661" s="397"/>
      <c r="K661" s="410">
        <v>0</v>
      </c>
      <c r="L661" s="397">
        <v>9</v>
      </c>
      <c r="M661" s="398">
        <v>1815.75</v>
      </c>
    </row>
    <row r="662" spans="1:13" ht="14.4" customHeight="1" x14ac:dyDescent="0.3">
      <c r="A662" s="393" t="s">
        <v>1128</v>
      </c>
      <c r="B662" s="394" t="s">
        <v>1249</v>
      </c>
      <c r="C662" s="394" t="s">
        <v>1668</v>
      </c>
      <c r="D662" s="394" t="s">
        <v>1251</v>
      </c>
      <c r="E662" s="394" t="s">
        <v>1659</v>
      </c>
      <c r="F662" s="397"/>
      <c r="G662" s="397"/>
      <c r="H662" s="410">
        <v>0</v>
      </c>
      <c r="I662" s="397">
        <v>1</v>
      </c>
      <c r="J662" s="397">
        <v>137.74</v>
      </c>
      <c r="K662" s="410">
        <v>1</v>
      </c>
      <c r="L662" s="397">
        <v>1</v>
      </c>
      <c r="M662" s="398">
        <v>137.74</v>
      </c>
    </row>
    <row r="663" spans="1:13" ht="14.4" customHeight="1" x14ac:dyDescent="0.3">
      <c r="A663" s="393" t="s">
        <v>1128</v>
      </c>
      <c r="B663" s="394" t="s">
        <v>1249</v>
      </c>
      <c r="C663" s="394" t="s">
        <v>1854</v>
      </c>
      <c r="D663" s="394" t="s">
        <v>1855</v>
      </c>
      <c r="E663" s="394" t="s">
        <v>1618</v>
      </c>
      <c r="F663" s="397">
        <v>1</v>
      </c>
      <c r="G663" s="397">
        <v>413.22</v>
      </c>
      <c r="H663" s="410">
        <v>1</v>
      </c>
      <c r="I663" s="397"/>
      <c r="J663" s="397"/>
      <c r="K663" s="410">
        <v>0</v>
      </c>
      <c r="L663" s="397">
        <v>1</v>
      </c>
      <c r="M663" s="398">
        <v>413.22</v>
      </c>
    </row>
    <row r="664" spans="1:13" ht="14.4" customHeight="1" x14ac:dyDescent="0.3">
      <c r="A664" s="393" t="s">
        <v>1129</v>
      </c>
      <c r="B664" s="394" t="s">
        <v>943</v>
      </c>
      <c r="C664" s="394" t="s">
        <v>1239</v>
      </c>
      <c r="D664" s="394" t="s">
        <v>544</v>
      </c>
      <c r="E664" s="394" t="s">
        <v>1240</v>
      </c>
      <c r="F664" s="397"/>
      <c r="G664" s="397"/>
      <c r="H664" s="410">
        <v>0</v>
      </c>
      <c r="I664" s="397">
        <v>10</v>
      </c>
      <c r="J664" s="397">
        <v>952.4</v>
      </c>
      <c r="K664" s="410">
        <v>1</v>
      </c>
      <c r="L664" s="397">
        <v>10</v>
      </c>
      <c r="M664" s="398">
        <v>952.4</v>
      </c>
    </row>
    <row r="665" spans="1:13" ht="14.4" customHeight="1" x14ac:dyDescent="0.3">
      <c r="A665" s="393" t="s">
        <v>1129</v>
      </c>
      <c r="B665" s="394" t="s">
        <v>943</v>
      </c>
      <c r="C665" s="394" t="s">
        <v>944</v>
      </c>
      <c r="D665" s="394" t="s">
        <v>544</v>
      </c>
      <c r="E665" s="394" t="s">
        <v>545</v>
      </c>
      <c r="F665" s="397"/>
      <c r="G665" s="397"/>
      <c r="H665" s="410">
        <v>0</v>
      </c>
      <c r="I665" s="397">
        <v>5</v>
      </c>
      <c r="J665" s="397">
        <v>952.4</v>
      </c>
      <c r="K665" s="410">
        <v>1</v>
      </c>
      <c r="L665" s="397">
        <v>5</v>
      </c>
      <c r="M665" s="398">
        <v>952.4</v>
      </c>
    </row>
    <row r="666" spans="1:13" ht="14.4" customHeight="1" x14ac:dyDescent="0.3">
      <c r="A666" s="393" t="s">
        <v>1129</v>
      </c>
      <c r="B666" s="394" t="s">
        <v>951</v>
      </c>
      <c r="C666" s="394" t="s">
        <v>953</v>
      </c>
      <c r="D666" s="394" t="s">
        <v>726</v>
      </c>
      <c r="E666" s="394" t="s">
        <v>474</v>
      </c>
      <c r="F666" s="397"/>
      <c r="G666" s="397"/>
      <c r="H666" s="410">
        <v>0</v>
      </c>
      <c r="I666" s="397">
        <v>11</v>
      </c>
      <c r="J666" s="397">
        <v>616.11</v>
      </c>
      <c r="K666" s="410">
        <v>1</v>
      </c>
      <c r="L666" s="397">
        <v>11</v>
      </c>
      <c r="M666" s="398">
        <v>616.11</v>
      </c>
    </row>
    <row r="667" spans="1:13" ht="14.4" customHeight="1" x14ac:dyDescent="0.3">
      <c r="A667" s="393" t="s">
        <v>1129</v>
      </c>
      <c r="B667" s="394" t="s">
        <v>951</v>
      </c>
      <c r="C667" s="394" t="s">
        <v>1564</v>
      </c>
      <c r="D667" s="394" t="s">
        <v>726</v>
      </c>
      <c r="E667" s="394" t="s">
        <v>1565</v>
      </c>
      <c r="F667" s="397"/>
      <c r="G667" s="397"/>
      <c r="H667" s="410">
        <v>0</v>
      </c>
      <c r="I667" s="397">
        <v>3</v>
      </c>
      <c r="J667" s="397">
        <v>420.09000000000003</v>
      </c>
      <c r="K667" s="410">
        <v>1</v>
      </c>
      <c r="L667" s="397">
        <v>3</v>
      </c>
      <c r="M667" s="398">
        <v>420.09000000000003</v>
      </c>
    </row>
    <row r="668" spans="1:13" ht="14.4" customHeight="1" x14ac:dyDescent="0.3">
      <c r="A668" s="393" t="s">
        <v>1129</v>
      </c>
      <c r="B668" s="394" t="s">
        <v>1259</v>
      </c>
      <c r="C668" s="394" t="s">
        <v>1260</v>
      </c>
      <c r="D668" s="394" t="s">
        <v>1261</v>
      </c>
      <c r="E668" s="394" t="s">
        <v>1262</v>
      </c>
      <c r="F668" s="397"/>
      <c r="G668" s="397"/>
      <c r="H668" s="410"/>
      <c r="I668" s="397">
        <v>1</v>
      </c>
      <c r="J668" s="397">
        <v>0</v>
      </c>
      <c r="K668" s="410"/>
      <c r="L668" s="397">
        <v>1</v>
      </c>
      <c r="M668" s="398">
        <v>0</v>
      </c>
    </row>
    <row r="669" spans="1:13" ht="14.4" customHeight="1" x14ac:dyDescent="0.3">
      <c r="A669" s="393" t="s">
        <v>1129</v>
      </c>
      <c r="B669" s="394" t="s">
        <v>1858</v>
      </c>
      <c r="C669" s="394" t="s">
        <v>1859</v>
      </c>
      <c r="D669" s="394" t="s">
        <v>1860</v>
      </c>
      <c r="E669" s="394" t="s">
        <v>1861</v>
      </c>
      <c r="F669" s="397"/>
      <c r="G669" s="397"/>
      <c r="H669" s="410"/>
      <c r="I669" s="397">
        <v>8</v>
      </c>
      <c r="J669" s="397">
        <v>0</v>
      </c>
      <c r="K669" s="410"/>
      <c r="L669" s="397">
        <v>8</v>
      </c>
      <c r="M669" s="398">
        <v>0</v>
      </c>
    </row>
    <row r="670" spans="1:13" ht="14.4" customHeight="1" x14ac:dyDescent="0.3">
      <c r="A670" s="393" t="s">
        <v>1129</v>
      </c>
      <c r="B670" s="394" t="s">
        <v>1263</v>
      </c>
      <c r="C670" s="394" t="s">
        <v>1906</v>
      </c>
      <c r="D670" s="394" t="s">
        <v>1907</v>
      </c>
      <c r="E670" s="394" t="s">
        <v>907</v>
      </c>
      <c r="F670" s="397"/>
      <c r="G670" s="397"/>
      <c r="H670" s="410">
        <v>0</v>
      </c>
      <c r="I670" s="397">
        <v>1</v>
      </c>
      <c r="J670" s="397">
        <v>193.14</v>
      </c>
      <c r="K670" s="410">
        <v>1</v>
      </c>
      <c r="L670" s="397">
        <v>1</v>
      </c>
      <c r="M670" s="398">
        <v>193.14</v>
      </c>
    </row>
    <row r="671" spans="1:13" ht="14.4" customHeight="1" x14ac:dyDescent="0.3">
      <c r="A671" s="393" t="s">
        <v>1129</v>
      </c>
      <c r="B671" s="394" t="s">
        <v>954</v>
      </c>
      <c r="C671" s="394" t="s">
        <v>1270</v>
      </c>
      <c r="D671" s="394" t="s">
        <v>1268</v>
      </c>
      <c r="E671" s="394" t="s">
        <v>1271</v>
      </c>
      <c r="F671" s="397"/>
      <c r="G671" s="397"/>
      <c r="H671" s="410">
        <v>0</v>
      </c>
      <c r="I671" s="397">
        <v>1</v>
      </c>
      <c r="J671" s="397">
        <v>466.58</v>
      </c>
      <c r="K671" s="410">
        <v>1</v>
      </c>
      <c r="L671" s="397">
        <v>1</v>
      </c>
      <c r="M671" s="398">
        <v>466.58</v>
      </c>
    </row>
    <row r="672" spans="1:13" ht="14.4" customHeight="1" x14ac:dyDescent="0.3">
      <c r="A672" s="393" t="s">
        <v>1129</v>
      </c>
      <c r="B672" s="394" t="s">
        <v>1277</v>
      </c>
      <c r="C672" s="394" t="s">
        <v>1278</v>
      </c>
      <c r="D672" s="394" t="s">
        <v>1279</v>
      </c>
      <c r="E672" s="394" t="s">
        <v>1280</v>
      </c>
      <c r="F672" s="397"/>
      <c r="G672" s="397"/>
      <c r="H672" s="410">
        <v>0</v>
      </c>
      <c r="I672" s="397">
        <v>1</v>
      </c>
      <c r="J672" s="397">
        <v>41.89</v>
      </c>
      <c r="K672" s="410">
        <v>1</v>
      </c>
      <c r="L672" s="397">
        <v>1</v>
      </c>
      <c r="M672" s="398">
        <v>41.89</v>
      </c>
    </row>
    <row r="673" spans="1:13" ht="14.4" customHeight="1" x14ac:dyDescent="0.3">
      <c r="A673" s="393" t="s">
        <v>1129</v>
      </c>
      <c r="B673" s="394" t="s">
        <v>1031</v>
      </c>
      <c r="C673" s="394" t="s">
        <v>1584</v>
      </c>
      <c r="D673" s="394" t="s">
        <v>1287</v>
      </c>
      <c r="E673" s="394" t="s">
        <v>1585</v>
      </c>
      <c r="F673" s="397"/>
      <c r="G673" s="397"/>
      <c r="H673" s="410">
        <v>0</v>
      </c>
      <c r="I673" s="397">
        <v>1</v>
      </c>
      <c r="J673" s="397">
        <v>81.209999999999994</v>
      </c>
      <c r="K673" s="410">
        <v>1</v>
      </c>
      <c r="L673" s="397">
        <v>1</v>
      </c>
      <c r="M673" s="398">
        <v>81.209999999999994</v>
      </c>
    </row>
    <row r="674" spans="1:13" ht="14.4" customHeight="1" x14ac:dyDescent="0.3">
      <c r="A674" s="393" t="s">
        <v>1129</v>
      </c>
      <c r="B674" s="394" t="s">
        <v>1908</v>
      </c>
      <c r="C674" s="394" t="s">
        <v>1909</v>
      </c>
      <c r="D674" s="394" t="s">
        <v>1910</v>
      </c>
      <c r="E674" s="394" t="s">
        <v>1288</v>
      </c>
      <c r="F674" s="397"/>
      <c r="G674" s="397"/>
      <c r="H674" s="410">
        <v>0</v>
      </c>
      <c r="I674" s="397">
        <v>1</v>
      </c>
      <c r="J674" s="397">
        <v>252.88</v>
      </c>
      <c r="K674" s="410">
        <v>1</v>
      </c>
      <c r="L674" s="397">
        <v>1</v>
      </c>
      <c r="M674" s="398">
        <v>252.88</v>
      </c>
    </row>
    <row r="675" spans="1:13" ht="14.4" customHeight="1" x14ac:dyDescent="0.3">
      <c r="A675" s="393" t="s">
        <v>1129</v>
      </c>
      <c r="B675" s="394" t="s">
        <v>1908</v>
      </c>
      <c r="C675" s="394" t="s">
        <v>1911</v>
      </c>
      <c r="D675" s="394" t="s">
        <v>1910</v>
      </c>
      <c r="E675" s="394" t="s">
        <v>1912</v>
      </c>
      <c r="F675" s="397"/>
      <c r="G675" s="397"/>
      <c r="H675" s="410">
        <v>0</v>
      </c>
      <c r="I675" s="397">
        <v>1</v>
      </c>
      <c r="J675" s="397">
        <v>70.8</v>
      </c>
      <c r="K675" s="410">
        <v>1</v>
      </c>
      <c r="L675" s="397">
        <v>1</v>
      </c>
      <c r="M675" s="398">
        <v>70.8</v>
      </c>
    </row>
    <row r="676" spans="1:13" ht="14.4" customHeight="1" x14ac:dyDescent="0.3">
      <c r="A676" s="393" t="s">
        <v>1129</v>
      </c>
      <c r="B676" s="394" t="s">
        <v>1292</v>
      </c>
      <c r="C676" s="394" t="s">
        <v>1736</v>
      </c>
      <c r="D676" s="394" t="s">
        <v>1596</v>
      </c>
      <c r="E676" s="394" t="s">
        <v>974</v>
      </c>
      <c r="F676" s="397"/>
      <c r="G676" s="397"/>
      <c r="H676" s="410">
        <v>0</v>
      </c>
      <c r="I676" s="397">
        <v>1</v>
      </c>
      <c r="J676" s="397">
        <v>101.16</v>
      </c>
      <c r="K676" s="410">
        <v>1</v>
      </c>
      <c r="L676" s="397">
        <v>1</v>
      </c>
      <c r="M676" s="398">
        <v>101.16</v>
      </c>
    </row>
    <row r="677" spans="1:13" ht="14.4" customHeight="1" x14ac:dyDescent="0.3">
      <c r="A677" s="393" t="s">
        <v>1129</v>
      </c>
      <c r="B677" s="394" t="s">
        <v>1296</v>
      </c>
      <c r="C677" s="394" t="s">
        <v>1913</v>
      </c>
      <c r="D677" s="394" t="s">
        <v>1914</v>
      </c>
      <c r="E677" s="394" t="s">
        <v>1915</v>
      </c>
      <c r="F677" s="397">
        <v>1</v>
      </c>
      <c r="G677" s="397">
        <v>227.6</v>
      </c>
      <c r="H677" s="410">
        <v>1</v>
      </c>
      <c r="I677" s="397"/>
      <c r="J677" s="397"/>
      <c r="K677" s="410">
        <v>0</v>
      </c>
      <c r="L677" s="397">
        <v>1</v>
      </c>
      <c r="M677" s="398">
        <v>227.6</v>
      </c>
    </row>
    <row r="678" spans="1:13" ht="14.4" customHeight="1" x14ac:dyDescent="0.3">
      <c r="A678" s="393" t="s">
        <v>1129</v>
      </c>
      <c r="B678" s="394" t="s">
        <v>1296</v>
      </c>
      <c r="C678" s="394" t="s">
        <v>1916</v>
      </c>
      <c r="D678" s="394" t="s">
        <v>1917</v>
      </c>
      <c r="E678" s="394" t="s">
        <v>1299</v>
      </c>
      <c r="F678" s="397">
        <v>1</v>
      </c>
      <c r="G678" s="397">
        <v>0</v>
      </c>
      <c r="H678" s="410"/>
      <c r="I678" s="397"/>
      <c r="J678" s="397"/>
      <c r="K678" s="410"/>
      <c r="L678" s="397">
        <v>1</v>
      </c>
      <c r="M678" s="398">
        <v>0</v>
      </c>
    </row>
    <row r="679" spans="1:13" ht="14.4" customHeight="1" x14ac:dyDescent="0.3">
      <c r="A679" s="393" t="s">
        <v>1129</v>
      </c>
      <c r="B679" s="394" t="s">
        <v>1296</v>
      </c>
      <c r="C679" s="394" t="s">
        <v>1297</v>
      </c>
      <c r="D679" s="394" t="s">
        <v>1298</v>
      </c>
      <c r="E679" s="394" t="s">
        <v>1299</v>
      </c>
      <c r="F679" s="397"/>
      <c r="G679" s="397"/>
      <c r="H679" s="410">
        <v>0</v>
      </c>
      <c r="I679" s="397">
        <v>1</v>
      </c>
      <c r="J679" s="397">
        <v>101.16</v>
      </c>
      <c r="K679" s="410">
        <v>1</v>
      </c>
      <c r="L679" s="397">
        <v>1</v>
      </c>
      <c r="M679" s="398">
        <v>101.16</v>
      </c>
    </row>
    <row r="680" spans="1:13" ht="14.4" customHeight="1" x14ac:dyDescent="0.3">
      <c r="A680" s="393" t="s">
        <v>1129</v>
      </c>
      <c r="B680" s="394" t="s">
        <v>1296</v>
      </c>
      <c r="C680" s="394" t="s">
        <v>1918</v>
      </c>
      <c r="D680" s="394" t="s">
        <v>1919</v>
      </c>
      <c r="E680" s="394" t="s">
        <v>1585</v>
      </c>
      <c r="F680" s="397">
        <v>1</v>
      </c>
      <c r="G680" s="397">
        <v>0</v>
      </c>
      <c r="H680" s="410"/>
      <c r="I680" s="397"/>
      <c r="J680" s="397"/>
      <c r="K680" s="410"/>
      <c r="L680" s="397">
        <v>1</v>
      </c>
      <c r="M680" s="398">
        <v>0</v>
      </c>
    </row>
    <row r="681" spans="1:13" ht="14.4" customHeight="1" x14ac:dyDescent="0.3">
      <c r="A681" s="393" t="s">
        <v>1129</v>
      </c>
      <c r="B681" s="394" t="s">
        <v>1039</v>
      </c>
      <c r="C681" s="394" t="s">
        <v>1920</v>
      </c>
      <c r="D681" s="394" t="s">
        <v>1921</v>
      </c>
      <c r="E681" s="394" t="s">
        <v>1583</v>
      </c>
      <c r="F681" s="397"/>
      <c r="G681" s="397"/>
      <c r="H681" s="410">
        <v>0</v>
      </c>
      <c r="I681" s="397">
        <v>1</v>
      </c>
      <c r="J681" s="397">
        <v>101.68</v>
      </c>
      <c r="K681" s="410">
        <v>1</v>
      </c>
      <c r="L681" s="397">
        <v>1</v>
      </c>
      <c r="M681" s="398">
        <v>101.68</v>
      </c>
    </row>
    <row r="682" spans="1:13" ht="14.4" customHeight="1" x14ac:dyDescent="0.3">
      <c r="A682" s="393" t="s">
        <v>1129</v>
      </c>
      <c r="B682" s="394" t="s">
        <v>1314</v>
      </c>
      <c r="C682" s="394" t="s">
        <v>1626</v>
      </c>
      <c r="D682" s="394" t="s">
        <v>1627</v>
      </c>
      <c r="E682" s="394" t="s">
        <v>1628</v>
      </c>
      <c r="F682" s="397"/>
      <c r="G682" s="397"/>
      <c r="H682" s="410">
        <v>0</v>
      </c>
      <c r="I682" s="397">
        <v>1</v>
      </c>
      <c r="J682" s="397">
        <v>50.57</v>
      </c>
      <c r="K682" s="410">
        <v>1</v>
      </c>
      <c r="L682" s="397">
        <v>1</v>
      </c>
      <c r="M682" s="398">
        <v>50.57</v>
      </c>
    </row>
    <row r="683" spans="1:13" ht="14.4" customHeight="1" x14ac:dyDescent="0.3">
      <c r="A683" s="393" t="s">
        <v>1129</v>
      </c>
      <c r="B683" s="394" t="s">
        <v>1353</v>
      </c>
      <c r="C683" s="394" t="s">
        <v>1491</v>
      </c>
      <c r="D683" s="394" t="s">
        <v>1492</v>
      </c>
      <c r="E683" s="394" t="s">
        <v>1493</v>
      </c>
      <c r="F683" s="397">
        <v>2</v>
      </c>
      <c r="G683" s="397">
        <v>0</v>
      </c>
      <c r="H683" s="410"/>
      <c r="I683" s="397"/>
      <c r="J683" s="397"/>
      <c r="K683" s="410"/>
      <c r="L683" s="397">
        <v>2</v>
      </c>
      <c r="M683" s="398">
        <v>0</v>
      </c>
    </row>
    <row r="684" spans="1:13" ht="14.4" customHeight="1" x14ac:dyDescent="0.3">
      <c r="A684" s="393" t="s">
        <v>1129</v>
      </c>
      <c r="B684" s="394" t="s">
        <v>983</v>
      </c>
      <c r="C684" s="394" t="s">
        <v>984</v>
      </c>
      <c r="D684" s="394" t="s">
        <v>985</v>
      </c>
      <c r="E684" s="394" t="s">
        <v>986</v>
      </c>
      <c r="F684" s="397"/>
      <c r="G684" s="397"/>
      <c r="H684" s="410">
        <v>0</v>
      </c>
      <c r="I684" s="397">
        <v>38</v>
      </c>
      <c r="J684" s="397">
        <v>12665.78</v>
      </c>
      <c r="K684" s="410">
        <v>1</v>
      </c>
      <c r="L684" s="397">
        <v>38</v>
      </c>
      <c r="M684" s="398">
        <v>12665.78</v>
      </c>
    </row>
    <row r="685" spans="1:13" ht="14.4" customHeight="1" x14ac:dyDescent="0.3">
      <c r="A685" s="393" t="s">
        <v>1129</v>
      </c>
      <c r="B685" s="394" t="s">
        <v>990</v>
      </c>
      <c r="C685" s="394" t="s">
        <v>1364</v>
      </c>
      <c r="D685" s="394" t="s">
        <v>1365</v>
      </c>
      <c r="E685" s="394" t="s">
        <v>1248</v>
      </c>
      <c r="F685" s="397"/>
      <c r="G685" s="397"/>
      <c r="H685" s="410">
        <v>0</v>
      </c>
      <c r="I685" s="397">
        <v>1</v>
      </c>
      <c r="J685" s="397">
        <v>184.22</v>
      </c>
      <c r="K685" s="410">
        <v>1</v>
      </c>
      <c r="L685" s="397">
        <v>1</v>
      </c>
      <c r="M685" s="398">
        <v>184.22</v>
      </c>
    </row>
    <row r="686" spans="1:13" ht="14.4" customHeight="1" x14ac:dyDescent="0.3">
      <c r="A686" s="393" t="s">
        <v>1129</v>
      </c>
      <c r="B686" s="394" t="s">
        <v>992</v>
      </c>
      <c r="C686" s="394" t="s">
        <v>1922</v>
      </c>
      <c r="D686" s="394" t="s">
        <v>1923</v>
      </c>
      <c r="E686" s="394" t="s">
        <v>1924</v>
      </c>
      <c r="F686" s="397">
        <v>1</v>
      </c>
      <c r="G686" s="397">
        <v>0</v>
      </c>
      <c r="H686" s="410"/>
      <c r="I686" s="397"/>
      <c r="J686" s="397"/>
      <c r="K686" s="410"/>
      <c r="L686" s="397">
        <v>1</v>
      </c>
      <c r="M686" s="398">
        <v>0</v>
      </c>
    </row>
    <row r="687" spans="1:13" ht="14.4" customHeight="1" x14ac:dyDescent="0.3">
      <c r="A687" s="393" t="s">
        <v>1129</v>
      </c>
      <c r="B687" s="394" t="s">
        <v>992</v>
      </c>
      <c r="C687" s="394" t="s">
        <v>1318</v>
      </c>
      <c r="D687" s="394" t="s">
        <v>1319</v>
      </c>
      <c r="E687" s="394" t="s">
        <v>1320</v>
      </c>
      <c r="F687" s="397"/>
      <c r="G687" s="397"/>
      <c r="H687" s="410">
        <v>0</v>
      </c>
      <c r="I687" s="397">
        <v>1</v>
      </c>
      <c r="J687" s="397">
        <v>399.92</v>
      </c>
      <c r="K687" s="410">
        <v>1</v>
      </c>
      <c r="L687" s="397">
        <v>1</v>
      </c>
      <c r="M687" s="398">
        <v>399.92</v>
      </c>
    </row>
    <row r="688" spans="1:13" ht="14.4" customHeight="1" x14ac:dyDescent="0.3">
      <c r="A688" s="393" t="s">
        <v>1129</v>
      </c>
      <c r="B688" s="394" t="s">
        <v>995</v>
      </c>
      <c r="C688" s="394" t="s">
        <v>996</v>
      </c>
      <c r="D688" s="394" t="s">
        <v>758</v>
      </c>
      <c r="E688" s="394" t="s">
        <v>759</v>
      </c>
      <c r="F688" s="397"/>
      <c r="G688" s="397"/>
      <c r="H688" s="410">
        <v>0</v>
      </c>
      <c r="I688" s="397">
        <v>5</v>
      </c>
      <c r="J688" s="397">
        <v>1111.25</v>
      </c>
      <c r="K688" s="410">
        <v>1</v>
      </c>
      <c r="L688" s="397">
        <v>5</v>
      </c>
      <c r="M688" s="398">
        <v>1111.25</v>
      </c>
    </row>
    <row r="689" spans="1:13" ht="14.4" customHeight="1" x14ac:dyDescent="0.3">
      <c r="A689" s="393" t="s">
        <v>1129</v>
      </c>
      <c r="B689" s="394" t="s">
        <v>1241</v>
      </c>
      <c r="C689" s="394" t="s">
        <v>1242</v>
      </c>
      <c r="D689" s="394" t="s">
        <v>1243</v>
      </c>
      <c r="E689" s="394" t="s">
        <v>1244</v>
      </c>
      <c r="F689" s="397"/>
      <c r="G689" s="397"/>
      <c r="H689" s="410">
        <v>0</v>
      </c>
      <c r="I689" s="397">
        <v>5</v>
      </c>
      <c r="J689" s="397">
        <v>349.3</v>
      </c>
      <c r="K689" s="410">
        <v>1</v>
      </c>
      <c r="L689" s="397">
        <v>5</v>
      </c>
      <c r="M689" s="398">
        <v>349.3</v>
      </c>
    </row>
    <row r="690" spans="1:13" ht="14.4" customHeight="1" x14ac:dyDescent="0.3">
      <c r="A690" s="393" t="s">
        <v>1129</v>
      </c>
      <c r="B690" s="394" t="s">
        <v>1463</v>
      </c>
      <c r="C690" s="394" t="s">
        <v>1925</v>
      </c>
      <c r="D690" s="394" t="s">
        <v>1465</v>
      </c>
      <c r="E690" s="394" t="s">
        <v>1926</v>
      </c>
      <c r="F690" s="397"/>
      <c r="G690" s="397"/>
      <c r="H690" s="410">
        <v>0</v>
      </c>
      <c r="I690" s="397">
        <v>3</v>
      </c>
      <c r="J690" s="397">
        <v>64.42</v>
      </c>
      <c r="K690" s="410">
        <v>1</v>
      </c>
      <c r="L690" s="397">
        <v>3</v>
      </c>
      <c r="M690" s="398">
        <v>64.42</v>
      </c>
    </row>
    <row r="691" spans="1:13" ht="14.4" customHeight="1" x14ac:dyDescent="0.3">
      <c r="A691" s="393" t="s">
        <v>1129</v>
      </c>
      <c r="B691" s="394" t="s">
        <v>1463</v>
      </c>
      <c r="C691" s="394" t="s">
        <v>1467</v>
      </c>
      <c r="D691" s="394" t="s">
        <v>1465</v>
      </c>
      <c r="E691" s="394" t="s">
        <v>1468</v>
      </c>
      <c r="F691" s="397"/>
      <c r="G691" s="397"/>
      <c r="H691" s="410">
        <v>0</v>
      </c>
      <c r="I691" s="397">
        <v>7</v>
      </c>
      <c r="J691" s="397">
        <v>901.88000000000011</v>
      </c>
      <c r="K691" s="410">
        <v>1</v>
      </c>
      <c r="L691" s="397">
        <v>7</v>
      </c>
      <c r="M691" s="398">
        <v>901.88000000000011</v>
      </c>
    </row>
    <row r="692" spans="1:13" ht="14.4" customHeight="1" x14ac:dyDescent="0.3">
      <c r="A692" s="393" t="s">
        <v>1129</v>
      </c>
      <c r="B692" s="394" t="s">
        <v>1381</v>
      </c>
      <c r="C692" s="394" t="s">
        <v>1385</v>
      </c>
      <c r="D692" s="394" t="s">
        <v>1386</v>
      </c>
      <c r="E692" s="394" t="s">
        <v>1387</v>
      </c>
      <c r="F692" s="397"/>
      <c r="G692" s="397"/>
      <c r="H692" s="410">
        <v>0</v>
      </c>
      <c r="I692" s="397">
        <v>7</v>
      </c>
      <c r="J692" s="397">
        <v>338.17</v>
      </c>
      <c r="K692" s="410">
        <v>1</v>
      </c>
      <c r="L692" s="397">
        <v>7</v>
      </c>
      <c r="M692" s="398">
        <v>338.17</v>
      </c>
    </row>
    <row r="693" spans="1:13" ht="14.4" customHeight="1" x14ac:dyDescent="0.3">
      <c r="A693" s="393" t="s">
        <v>1129</v>
      </c>
      <c r="B693" s="394" t="s">
        <v>1381</v>
      </c>
      <c r="C693" s="394" t="s">
        <v>1409</v>
      </c>
      <c r="D693" s="394" t="s">
        <v>1386</v>
      </c>
      <c r="E693" s="394" t="s">
        <v>1384</v>
      </c>
      <c r="F693" s="397"/>
      <c r="G693" s="397"/>
      <c r="H693" s="410">
        <v>0</v>
      </c>
      <c r="I693" s="397">
        <v>10</v>
      </c>
      <c r="J693" s="397">
        <v>966.3</v>
      </c>
      <c r="K693" s="410">
        <v>1</v>
      </c>
      <c r="L693" s="397">
        <v>10</v>
      </c>
      <c r="M693" s="398">
        <v>966.3</v>
      </c>
    </row>
    <row r="694" spans="1:13" ht="14.4" customHeight="1" x14ac:dyDescent="0.3">
      <c r="A694" s="393" t="s">
        <v>1129</v>
      </c>
      <c r="B694" s="394" t="s">
        <v>1381</v>
      </c>
      <c r="C694" s="394" t="s">
        <v>1392</v>
      </c>
      <c r="D694" s="394" t="s">
        <v>1393</v>
      </c>
      <c r="E694" s="394" t="s">
        <v>1394</v>
      </c>
      <c r="F694" s="397">
        <v>3</v>
      </c>
      <c r="G694" s="397">
        <v>289.89</v>
      </c>
      <c r="H694" s="410">
        <v>1</v>
      </c>
      <c r="I694" s="397"/>
      <c r="J694" s="397"/>
      <c r="K694" s="410">
        <v>0</v>
      </c>
      <c r="L694" s="397">
        <v>3</v>
      </c>
      <c r="M694" s="398">
        <v>289.89</v>
      </c>
    </row>
    <row r="695" spans="1:13" ht="14.4" customHeight="1" x14ac:dyDescent="0.3">
      <c r="A695" s="393" t="s">
        <v>1129</v>
      </c>
      <c r="B695" s="394" t="s">
        <v>1381</v>
      </c>
      <c r="C695" s="394" t="s">
        <v>1637</v>
      </c>
      <c r="D695" s="394" t="s">
        <v>1386</v>
      </c>
      <c r="E695" s="394" t="s">
        <v>1638</v>
      </c>
      <c r="F695" s="397">
        <v>2</v>
      </c>
      <c r="G695" s="397">
        <v>0</v>
      </c>
      <c r="H695" s="410"/>
      <c r="I695" s="397"/>
      <c r="J695" s="397"/>
      <c r="K695" s="410"/>
      <c r="L695" s="397">
        <v>2</v>
      </c>
      <c r="M695" s="398">
        <v>0</v>
      </c>
    </row>
    <row r="696" spans="1:13" ht="14.4" customHeight="1" x14ac:dyDescent="0.3">
      <c r="A696" s="393" t="s">
        <v>1129</v>
      </c>
      <c r="B696" s="394" t="s">
        <v>997</v>
      </c>
      <c r="C696" s="394" t="s">
        <v>1927</v>
      </c>
      <c r="D696" s="394" t="s">
        <v>1928</v>
      </c>
      <c r="E696" s="394" t="s">
        <v>1401</v>
      </c>
      <c r="F696" s="397">
        <v>1</v>
      </c>
      <c r="G696" s="397">
        <v>186.85</v>
      </c>
      <c r="H696" s="410">
        <v>1</v>
      </c>
      <c r="I696" s="397"/>
      <c r="J696" s="397"/>
      <c r="K696" s="410">
        <v>0</v>
      </c>
      <c r="L696" s="397">
        <v>1</v>
      </c>
      <c r="M696" s="398">
        <v>186.85</v>
      </c>
    </row>
    <row r="697" spans="1:13" ht="14.4" customHeight="1" x14ac:dyDescent="0.3">
      <c r="A697" s="393" t="s">
        <v>1129</v>
      </c>
      <c r="B697" s="394" t="s">
        <v>997</v>
      </c>
      <c r="C697" s="394" t="s">
        <v>1324</v>
      </c>
      <c r="D697" s="394" t="s">
        <v>1325</v>
      </c>
      <c r="E697" s="394" t="s">
        <v>1326</v>
      </c>
      <c r="F697" s="397"/>
      <c r="G697" s="397"/>
      <c r="H697" s="410">
        <v>0</v>
      </c>
      <c r="I697" s="397">
        <v>3</v>
      </c>
      <c r="J697" s="397">
        <v>98.22</v>
      </c>
      <c r="K697" s="410">
        <v>1</v>
      </c>
      <c r="L697" s="397">
        <v>3</v>
      </c>
      <c r="M697" s="398">
        <v>98.22</v>
      </c>
    </row>
    <row r="698" spans="1:13" ht="14.4" customHeight="1" x14ac:dyDescent="0.3">
      <c r="A698" s="393" t="s">
        <v>1129</v>
      </c>
      <c r="B698" s="394" t="s">
        <v>997</v>
      </c>
      <c r="C698" s="394" t="s">
        <v>1413</v>
      </c>
      <c r="D698" s="394" t="s">
        <v>1414</v>
      </c>
      <c r="E698" s="394" t="s">
        <v>1415</v>
      </c>
      <c r="F698" s="397"/>
      <c r="G698" s="397"/>
      <c r="H698" s="410">
        <v>0</v>
      </c>
      <c r="I698" s="397">
        <v>1</v>
      </c>
      <c r="J698" s="397">
        <v>32.74</v>
      </c>
      <c r="K698" s="410">
        <v>1</v>
      </c>
      <c r="L698" s="397">
        <v>1</v>
      </c>
      <c r="M698" s="398">
        <v>32.74</v>
      </c>
    </row>
    <row r="699" spans="1:13" ht="14.4" customHeight="1" x14ac:dyDescent="0.3">
      <c r="A699" s="393" t="s">
        <v>1129</v>
      </c>
      <c r="B699" s="394" t="s">
        <v>997</v>
      </c>
      <c r="C699" s="394" t="s">
        <v>1504</v>
      </c>
      <c r="D699" s="394" t="s">
        <v>1331</v>
      </c>
      <c r="E699" s="394" t="s">
        <v>1401</v>
      </c>
      <c r="F699" s="397"/>
      <c r="G699" s="397"/>
      <c r="H699" s="410">
        <v>0</v>
      </c>
      <c r="I699" s="397">
        <v>2</v>
      </c>
      <c r="J699" s="397">
        <v>249.02</v>
      </c>
      <c r="K699" s="410">
        <v>1</v>
      </c>
      <c r="L699" s="397">
        <v>2</v>
      </c>
      <c r="M699" s="398">
        <v>249.02</v>
      </c>
    </row>
    <row r="700" spans="1:13" ht="14.4" customHeight="1" x14ac:dyDescent="0.3">
      <c r="A700" s="393" t="s">
        <v>1129</v>
      </c>
      <c r="B700" s="394" t="s">
        <v>1002</v>
      </c>
      <c r="C700" s="394" t="s">
        <v>1003</v>
      </c>
      <c r="D700" s="394" t="s">
        <v>1004</v>
      </c>
      <c r="E700" s="394" t="s">
        <v>1005</v>
      </c>
      <c r="F700" s="397"/>
      <c r="G700" s="397"/>
      <c r="H700" s="410">
        <v>0</v>
      </c>
      <c r="I700" s="397">
        <v>7</v>
      </c>
      <c r="J700" s="397">
        <v>48.860000000000007</v>
      </c>
      <c r="K700" s="410">
        <v>1</v>
      </c>
      <c r="L700" s="397">
        <v>7</v>
      </c>
      <c r="M700" s="398">
        <v>48.860000000000007</v>
      </c>
    </row>
    <row r="701" spans="1:13" ht="14.4" customHeight="1" x14ac:dyDescent="0.3">
      <c r="A701" s="393" t="s">
        <v>1129</v>
      </c>
      <c r="B701" s="394" t="s">
        <v>1002</v>
      </c>
      <c r="C701" s="394" t="s">
        <v>1471</v>
      </c>
      <c r="D701" s="394" t="s">
        <v>1472</v>
      </c>
      <c r="E701" s="394" t="s">
        <v>1005</v>
      </c>
      <c r="F701" s="397">
        <v>1</v>
      </c>
      <c r="G701" s="397">
        <v>6.98</v>
      </c>
      <c r="H701" s="410">
        <v>1</v>
      </c>
      <c r="I701" s="397"/>
      <c r="J701" s="397"/>
      <c r="K701" s="410">
        <v>0</v>
      </c>
      <c r="L701" s="397">
        <v>1</v>
      </c>
      <c r="M701" s="398">
        <v>6.98</v>
      </c>
    </row>
    <row r="702" spans="1:13" ht="14.4" customHeight="1" x14ac:dyDescent="0.3">
      <c r="A702" s="393" t="s">
        <v>1129</v>
      </c>
      <c r="B702" s="394" t="s">
        <v>1439</v>
      </c>
      <c r="C702" s="394" t="s">
        <v>1561</v>
      </c>
      <c r="D702" s="394" t="s">
        <v>1562</v>
      </c>
      <c r="E702" s="394" t="s">
        <v>1563</v>
      </c>
      <c r="F702" s="397"/>
      <c r="G702" s="397"/>
      <c r="H702" s="410">
        <v>0</v>
      </c>
      <c r="I702" s="397">
        <v>1</v>
      </c>
      <c r="J702" s="397">
        <v>162.13</v>
      </c>
      <c r="K702" s="410">
        <v>1</v>
      </c>
      <c r="L702" s="397">
        <v>1</v>
      </c>
      <c r="M702" s="398">
        <v>162.13</v>
      </c>
    </row>
    <row r="703" spans="1:13" ht="14.4" customHeight="1" x14ac:dyDescent="0.3">
      <c r="A703" s="393" t="s">
        <v>1129</v>
      </c>
      <c r="B703" s="394" t="s">
        <v>1443</v>
      </c>
      <c r="C703" s="394" t="s">
        <v>1657</v>
      </c>
      <c r="D703" s="394" t="s">
        <v>1658</v>
      </c>
      <c r="E703" s="394" t="s">
        <v>1659</v>
      </c>
      <c r="F703" s="397"/>
      <c r="G703" s="397"/>
      <c r="H703" s="410">
        <v>0</v>
      </c>
      <c r="I703" s="397">
        <v>1</v>
      </c>
      <c r="J703" s="397">
        <v>232.44</v>
      </c>
      <c r="K703" s="410">
        <v>1</v>
      </c>
      <c r="L703" s="397">
        <v>1</v>
      </c>
      <c r="M703" s="398">
        <v>232.44</v>
      </c>
    </row>
    <row r="704" spans="1:13" ht="14.4" customHeight="1" x14ac:dyDescent="0.3">
      <c r="A704" s="393" t="s">
        <v>1129</v>
      </c>
      <c r="B704" s="394" t="s">
        <v>1929</v>
      </c>
      <c r="C704" s="394" t="s">
        <v>1930</v>
      </c>
      <c r="D704" s="394" t="s">
        <v>1931</v>
      </c>
      <c r="E704" s="394" t="s">
        <v>1932</v>
      </c>
      <c r="F704" s="397">
        <v>3</v>
      </c>
      <c r="G704" s="397">
        <v>2211.06</v>
      </c>
      <c r="H704" s="410">
        <v>1</v>
      </c>
      <c r="I704" s="397"/>
      <c r="J704" s="397"/>
      <c r="K704" s="410">
        <v>0</v>
      </c>
      <c r="L704" s="397">
        <v>3</v>
      </c>
      <c r="M704" s="398">
        <v>2211.06</v>
      </c>
    </row>
    <row r="705" spans="1:13" ht="14.4" customHeight="1" x14ac:dyDescent="0.3">
      <c r="A705" s="393" t="s">
        <v>1129</v>
      </c>
      <c r="B705" s="394" t="s">
        <v>1010</v>
      </c>
      <c r="C705" s="394" t="s">
        <v>1011</v>
      </c>
      <c r="D705" s="394" t="s">
        <v>706</v>
      </c>
      <c r="E705" s="394" t="s">
        <v>1012</v>
      </c>
      <c r="F705" s="397"/>
      <c r="G705" s="397"/>
      <c r="H705" s="410">
        <v>0</v>
      </c>
      <c r="I705" s="397">
        <v>8</v>
      </c>
      <c r="J705" s="397">
        <v>758.4</v>
      </c>
      <c r="K705" s="410">
        <v>1</v>
      </c>
      <c r="L705" s="397">
        <v>8</v>
      </c>
      <c r="M705" s="398">
        <v>758.4</v>
      </c>
    </row>
    <row r="706" spans="1:13" ht="14.4" customHeight="1" x14ac:dyDescent="0.3">
      <c r="A706" s="393" t="s">
        <v>1129</v>
      </c>
      <c r="B706" s="394" t="s">
        <v>1933</v>
      </c>
      <c r="C706" s="394" t="s">
        <v>1934</v>
      </c>
      <c r="D706" s="394" t="s">
        <v>1935</v>
      </c>
      <c r="E706" s="394" t="s">
        <v>1936</v>
      </c>
      <c r="F706" s="397"/>
      <c r="G706" s="397"/>
      <c r="H706" s="410">
        <v>0</v>
      </c>
      <c r="I706" s="397">
        <v>3</v>
      </c>
      <c r="J706" s="397">
        <v>76.62</v>
      </c>
      <c r="K706" s="410">
        <v>1</v>
      </c>
      <c r="L706" s="397">
        <v>3</v>
      </c>
      <c r="M706" s="398">
        <v>76.62</v>
      </c>
    </row>
    <row r="707" spans="1:13" ht="14.4" customHeight="1" x14ac:dyDescent="0.3">
      <c r="A707" s="393" t="s">
        <v>1129</v>
      </c>
      <c r="B707" s="394" t="s">
        <v>1017</v>
      </c>
      <c r="C707" s="394" t="s">
        <v>1521</v>
      </c>
      <c r="D707" s="394" t="s">
        <v>733</v>
      </c>
      <c r="E707" s="394" t="s">
        <v>1522</v>
      </c>
      <c r="F707" s="397"/>
      <c r="G707" s="397"/>
      <c r="H707" s="410"/>
      <c r="I707" s="397">
        <v>7</v>
      </c>
      <c r="J707" s="397">
        <v>0</v>
      </c>
      <c r="K707" s="410"/>
      <c r="L707" s="397">
        <v>7</v>
      </c>
      <c r="M707" s="398">
        <v>0</v>
      </c>
    </row>
    <row r="708" spans="1:13" ht="14.4" customHeight="1" x14ac:dyDescent="0.3">
      <c r="A708" s="393" t="s">
        <v>1129</v>
      </c>
      <c r="B708" s="394" t="s">
        <v>1017</v>
      </c>
      <c r="C708" s="394" t="s">
        <v>1337</v>
      </c>
      <c r="D708" s="394" t="s">
        <v>733</v>
      </c>
      <c r="E708" s="394" t="s">
        <v>548</v>
      </c>
      <c r="F708" s="397"/>
      <c r="G708" s="397"/>
      <c r="H708" s="410">
        <v>0</v>
      </c>
      <c r="I708" s="397">
        <v>18</v>
      </c>
      <c r="J708" s="397">
        <v>2479.3199999999997</v>
      </c>
      <c r="K708" s="410">
        <v>1</v>
      </c>
      <c r="L708" s="397">
        <v>18</v>
      </c>
      <c r="M708" s="398">
        <v>2479.3199999999997</v>
      </c>
    </row>
    <row r="709" spans="1:13" ht="14.4" customHeight="1" x14ac:dyDescent="0.3">
      <c r="A709" s="393" t="s">
        <v>1129</v>
      </c>
      <c r="B709" s="394" t="s">
        <v>1017</v>
      </c>
      <c r="C709" s="394" t="s">
        <v>1856</v>
      </c>
      <c r="D709" s="394" t="s">
        <v>475</v>
      </c>
      <c r="E709" s="394" t="s">
        <v>1857</v>
      </c>
      <c r="F709" s="397">
        <v>12</v>
      </c>
      <c r="G709" s="397">
        <v>0</v>
      </c>
      <c r="H709" s="410"/>
      <c r="I709" s="397"/>
      <c r="J709" s="397"/>
      <c r="K709" s="410"/>
      <c r="L709" s="397">
        <v>12</v>
      </c>
      <c r="M709" s="398">
        <v>0</v>
      </c>
    </row>
    <row r="710" spans="1:13" ht="14.4" customHeight="1" x14ac:dyDescent="0.3">
      <c r="A710" s="393" t="s">
        <v>1129</v>
      </c>
      <c r="B710" s="394" t="s">
        <v>1017</v>
      </c>
      <c r="C710" s="394" t="s">
        <v>1557</v>
      </c>
      <c r="D710" s="394" t="s">
        <v>1526</v>
      </c>
      <c r="E710" s="394" t="s">
        <v>550</v>
      </c>
      <c r="F710" s="397">
        <v>1</v>
      </c>
      <c r="G710" s="397">
        <v>413.22</v>
      </c>
      <c r="H710" s="410">
        <v>1</v>
      </c>
      <c r="I710" s="397"/>
      <c r="J710" s="397"/>
      <c r="K710" s="410">
        <v>0</v>
      </c>
      <c r="L710" s="397">
        <v>1</v>
      </c>
      <c r="M710" s="398">
        <v>413.22</v>
      </c>
    </row>
    <row r="711" spans="1:13" ht="14.4" customHeight="1" x14ac:dyDescent="0.3">
      <c r="A711" s="393" t="s">
        <v>1130</v>
      </c>
      <c r="B711" s="394" t="s">
        <v>983</v>
      </c>
      <c r="C711" s="394" t="s">
        <v>984</v>
      </c>
      <c r="D711" s="394" t="s">
        <v>985</v>
      </c>
      <c r="E711" s="394" t="s">
        <v>986</v>
      </c>
      <c r="F711" s="397"/>
      <c r="G711" s="397"/>
      <c r="H711" s="410">
        <v>0</v>
      </c>
      <c r="I711" s="397">
        <v>2</v>
      </c>
      <c r="J711" s="397">
        <v>666.62</v>
      </c>
      <c r="K711" s="410">
        <v>1</v>
      </c>
      <c r="L711" s="397">
        <v>2</v>
      </c>
      <c r="M711" s="398">
        <v>666.62</v>
      </c>
    </row>
    <row r="712" spans="1:13" ht="14.4" customHeight="1" x14ac:dyDescent="0.3">
      <c r="A712" s="393" t="s">
        <v>1130</v>
      </c>
      <c r="B712" s="394" t="s">
        <v>1381</v>
      </c>
      <c r="C712" s="394" t="s">
        <v>1385</v>
      </c>
      <c r="D712" s="394" t="s">
        <v>1386</v>
      </c>
      <c r="E712" s="394" t="s">
        <v>1387</v>
      </c>
      <c r="F712" s="397"/>
      <c r="G712" s="397"/>
      <c r="H712" s="410">
        <v>0</v>
      </c>
      <c r="I712" s="397">
        <v>2</v>
      </c>
      <c r="J712" s="397">
        <v>96.62</v>
      </c>
      <c r="K712" s="410">
        <v>1</v>
      </c>
      <c r="L712" s="397">
        <v>2</v>
      </c>
      <c r="M712" s="398">
        <v>96.62</v>
      </c>
    </row>
    <row r="713" spans="1:13" ht="14.4" customHeight="1" x14ac:dyDescent="0.3">
      <c r="A713" s="393" t="s">
        <v>1130</v>
      </c>
      <c r="B713" s="394" t="s">
        <v>1381</v>
      </c>
      <c r="C713" s="394" t="s">
        <v>1409</v>
      </c>
      <c r="D713" s="394" t="s">
        <v>1386</v>
      </c>
      <c r="E713" s="394" t="s">
        <v>1384</v>
      </c>
      <c r="F713" s="397"/>
      <c r="G713" s="397"/>
      <c r="H713" s="410">
        <v>0</v>
      </c>
      <c r="I713" s="397">
        <v>14</v>
      </c>
      <c r="J713" s="397">
        <v>1352.8199999999997</v>
      </c>
      <c r="K713" s="410">
        <v>1</v>
      </c>
      <c r="L713" s="397">
        <v>14</v>
      </c>
      <c r="M713" s="398">
        <v>1352.8199999999997</v>
      </c>
    </row>
    <row r="714" spans="1:13" ht="14.4" customHeight="1" x14ac:dyDescent="0.3">
      <c r="A714" s="393" t="s">
        <v>1130</v>
      </c>
      <c r="B714" s="394" t="s">
        <v>1381</v>
      </c>
      <c r="C714" s="394" t="s">
        <v>1392</v>
      </c>
      <c r="D714" s="394" t="s">
        <v>1393</v>
      </c>
      <c r="E714" s="394" t="s">
        <v>1394</v>
      </c>
      <c r="F714" s="397">
        <v>4</v>
      </c>
      <c r="G714" s="397">
        <v>386.52</v>
      </c>
      <c r="H714" s="410">
        <v>1</v>
      </c>
      <c r="I714" s="397"/>
      <c r="J714" s="397"/>
      <c r="K714" s="410">
        <v>0</v>
      </c>
      <c r="L714" s="397">
        <v>4</v>
      </c>
      <c r="M714" s="398">
        <v>386.52</v>
      </c>
    </row>
    <row r="715" spans="1:13" ht="14.4" customHeight="1" x14ac:dyDescent="0.3">
      <c r="A715" s="393" t="s">
        <v>1130</v>
      </c>
      <c r="B715" s="394" t="s">
        <v>997</v>
      </c>
      <c r="C715" s="394" t="s">
        <v>1413</v>
      </c>
      <c r="D715" s="394" t="s">
        <v>1414</v>
      </c>
      <c r="E715" s="394" t="s">
        <v>1415</v>
      </c>
      <c r="F715" s="397"/>
      <c r="G715" s="397"/>
      <c r="H715" s="410">
        <v>0</v>
      </c>
      <c r="I715" s="397">
        <v>5</v>
      </c>
      <c r="J715" s="397">
        <v>245.59999999999997</v>
      </c>
      <c r="K715" s="410">
        <v>1</v>
      </c>
      <c r="L715" s="397">
        <v>5</v>
      </c>
      <c r="M715" s="398">
        <v>245.59999999999997</v>
      </c>
    </row>
    <row r="716" spans="1:13" ht="14.4" customHeight="1" x14ac:dyDescent="0.3">
      <c r="A716" s="393" t="s">
        <v>1130</v>
      </c>
      <c r="B716" s="394" t="s">
        <v>997</v>
      </c>
      <c r="C716" s="394" t="s">
        <v>1504</v>
      </c>
      <c r="D716" s="394" t="s">
        <v>1331</v>
      </c>
      <c r="E716" s="394" t="s">
        <v>1401</v>
      </c>
      <c r="F716" s="397"/>
      <c r="G716" s="397"/>
      <c r="H716" s="410">
        <v>0</v>
      </c>
      <c r="I716" s="397">
        <v>5</v>
      </c>
      <c r="J716" s="397">
        <v>596.27</v>
      </c>
      <c r="K716" s="410">
        <v>1</v>
      </c>
      <c r="L716" s="397">
        <v>5</v>
      </c>
      <c r="M716" s="398">
        <v>596.27</v>
      </c>
    </row>
    <row r="717" spans="1:13" ht="14.4" customHeight="1" x14ac:dyDescent="0.3">
      <c r="A717" s="393" t="s">
        <v>1130</v>
      </c>
      <c r="B717" s="394" t="s">
        <v>1333</v>
      </c>
      <c r="C717" s="394" t="s">
        <v>1334</v>
      </c>
      <c r="D717" s="394" t="s">
        <v>1335</v>
      </c>
      <c r="E717" s="394" t="s">
        <v>1336</v>
      </c>
      <c r="F717" s="397"/>
      <c r="G717" s="397"/>
      <c r="H717" s="410">
        <v>0</v>
      </c>
      <c r="I717" s="397">
        <v>1</v>
      </c>
      <c r="J717" s="397">
        <v>104.19</v>
      </c>
      <c r="K717" s="410">
        <v>1</v>
      </c>
      <c r="L717" s="397">
        <v>1</v>
      </c>
      <c r="M717" s="398">
        <v>104.19</v>
      </c>
    </row>
    <row r="718" spans="1:13" ht="14.4" customHeight="1" x14ac:dyDescent="0.3">
      <c r="A718" s="393" t="s">
        <v>1130</v>
      </c>
      <c r="B718" s="394" t="s">
        <v>1426</v>
      </c>
      <c r="C718" s="394" t="s">
        <v>1427</v>
      </c>
      <c r="D718" s="394" t="s">
        <v>1428</v>
      </c>
      <c r="E718" s="394" t="s">
        <v>1429</v>
      </c>
      <c r="F718" s="397"/>
      <c r="G718" s="397"/>
      <c r="H718" s="410">
        <v>0</v>
      </c>
      <c r="I718" s="397">
        <v>4</v>
      </c>
      <c r="J718" s="397">
        <v>1774.08</v>
      </c>
      <c r="K718" s="410">
        <v>1</v>
      </c>
      <c r="L718" s="397">
        <v>4</v>
      </c>
      <c r="M718" s="398">
        <v>1774.08</v>
      </c>
    </row>
    <row r="719" spans="1:13" ht="14.4" customHeight="1" x14ac:dyDescent="0.3">
      <c r="A719" s="393" t="s">
        <v>1130</v>
      </c>
      <c r="B719" s="394" t="s">
        <v>1426</v>
      </c>
      <c r="C719" s="394" t="s">
        <v>1430</v>
      </c>
      <c r="D719" s="394" t="s">
        <v>1428</v>
      </c>
      <c r="E719" s="394" t="s">
        <v>1431</v>
      </c>
      <c r="F719" s="397"/>
      <c r="G719" s="397"/>
      <c r="H719" s="410">
        <v>0</v>
      </c>
      <c r="I719" s="397">
        <v>2</v>
      </c>
      <c r="J719" s="397">
        <v>1774.1</v>
      </c>
      <c r="K719" s="410">
        <v>1</v>
      </c>
      <c r="L719" s="397">
        <v>2</v>
      </c>
      <c r="M719" s="398">
        <v>1774.1</v>
      </c>
    </row>
    <row r="720" spans="1:13" ht="14.4" customHeight="1" x14ac:dyDescent="0.3">
      <c r="A720" s="393" t="s">
        <v>1130</v>
      </c>
      <c r="B720" s="394" t="s">
        <v>1432</v>
      </c>
      <c r="C720" s="394" t="s">
        <v>1436</v>
      </c>
      <c r="D720" s="394" t="s">
        <v>1437</v>
      </c>
      <c r="E720" s="394" t="s">
        <v>1438</v>
      </c>
      <c r="F720" s="397"/>
      <c r="G720" s="397"/>
      <c r="H720" s="410">
        <v>0</v>
      </c>
      <c r="I720" s="397">
        <v>1</v>
      </c>
      <c r="J720" s="397">
        <v>1793.46</v>
      </c>
      <c r="K720" s="410">
        <v>1</v>
      </c>
      <c r="L720" s="397">
        <v>1</v>
      </c>
      <c r="M720" s="398">
        <v>1793.46</v>
      </c>
    </row>
    <row r="721" spans="1:13" ht="14.4" customHeight="1" x14ac:dyDescent="0.3">
      <c r="A721" s="393" t="s">
        <v>1130</v>
      </c>
      <c r="B721" s="394" t="s">
        <v>1002</v>
      </c>
      <c r="C721" s="394" t="s">
        <v>1003</v>
      </c>
      <c r="D721" s="394" t="s">
        <v>1004</v>
      </c>
      <c r="E721" s="394" t="s">
        <v>1005</v>
      </c>
      <c r="F721" s="397"/>
      <c r="G721" s="397"/>
      <c r="H721" s="410">
        <v>0</v>
      </c>
      <c r="I721" s="397">
        <v>1</v>
      </c>
      <c r="J721" s="397">
        <v>6.98</v>
      </c>
      <c r="K721" s="410">
        <v>1</v>
      </c>
      <c r="L721" s="397">
        <v>1</v>
      </c>
      <c r="M721" s="398">
        <v>6.98</v>
      </c>
    </row>
    <row r="722" spans="1:13" ht="14.4" customHeight="1" x14ac:dyDescent="0.3">
      <c r="A722" s="393" t="s">
        <v>1131</v>
      </c>
      <c r="B722" s="394" t="s">
        <v>943</v>
      </c>
      <c r="C722" s="394" t="s">
        <v>944</v>
      </c>
      <c r="D722" s="394" t="s">
        <v>544</v>
      </c>
      <c r="E722" s="394" t="s">
        <v>545</v>
      </c>
      <c r="F722" s="397"/>
      <c r="G722" s="397"/>
      <c r="H722" s="410">
        <v>0</v>
      </c>
      <c r="I722" s="397">
        <v>1</v>
      </c>
      <c r="J722" s="397">
        <v>190.48</v>
      </c>
      <c r="K722" s="410">
        <v>1</v>
      </c>
      <c r="L722" s="397">
        <v>1</v>
      </c>
      <c r="M722" s="398">
        <v>190.48</v>
      </c>
    </row>
    <row r="723" spans="1:13" ht="14.4" customHeight="1" x14ac:dyDescent="0.3">
      <c r="A723" s="393" t="s">
        <v>1131</v>
      </c>
      <c r="B723" s="394" t="s">
        <v>943</v>
      </c>
      <c r="C723" s="394" t="s">
        <v>945</v>
      </c>
      <c r="D723" s="394" t="s">
        <v>544</v>
      </c>
      <c r="E723" s="394" t="s">
        <v>546</v>
      </c>
      <c r="F723" s="397"/>
      <c r="G723" s="397"/>
      <c r="H723" s="410">
        <v>0</v>
      </c>
      <c r="I723" s="397">
        <v>4</v>
      </c>
      <c r="J723" s="397">
        <v>2449.04</v>
      </c>
      <c r="K723" s="410">
        <v>1</v>
      </c>
      <c r="L723" s="397">
        <v>4</v>
      </c>
      <c r="M723" s="398">
        <v>2449.04</v>
      </c>
    </row>
    <row r="724" spans="1:13" ht="14.4" customHeight="1" x14ac:dyDescent="0.3">
      <c r="A724" s="393" t="s">
        <v>1131</v>
      </c>
      <c r="B724" s="394" t="s">
        <v>960</v>
      </c>
      <c r="C724" s="394" t="s">
        <v>1794</v>
      </c>
      <c r="D724" s="394" t="s">
        <v>1106</v>
      </c>
      <c r="E724" s="394"/>
      <c r="F724" s="397">
        <v>1</v>
      </c>
      <c r="G724" s="397">
        <v>0</v>
      </c>
      <c r="H724" s="410"/>
      <c r="I724" s="397"/>
      <c r="J724" s="397"/>
      <c r="K724" s="410"/>
      <c r="L724" s="397">
        <v>1</v>
      </c>
      <c r="M724" s="398">
        <v>0</v>
      </c>
    </row>
    <row r="725" spans="1:13" ht="14.4" customHeight="1" x14ac:dyDescent="0.3">
      <c r="A725" s="393" t="s">
        <v>1131</v>
      </c>
      <c r="B725" s="394" t="s">
        <v>960</v>
      </c>
      <c r="C725" s="394" t="s">
        <v>1272</v>
      </c>
      <c r="D725" s="394" t="s">
        <v>1106</v>
      </c>
      <c r="E725" s="394"/>
      <c r="F725" s="397">
        <v>1</v>
      </c>
      <c r="G725" s="397">
        <v>497.53</v>
      </c>
      <c r="H725" s="410">
        <v>1</v>
      </c>
      <c r="I725" s="397"/>
      <c r="J725" s="397"/>
      <c r="K725" s="410">
        <v>0</v>
      </c>
      <c r="L725" s="397">
        <v>1</v>
      </c>
      <c r="M725" s="398">
        <v>497.53</v>
      </c>
    </row>
    <row r="726" spans="1:13" ht="14.4" customHeight="1" x14ac:dyDescent="0.3">
      <c r="A726" s="393" t="s">
        <v>1131</v>
      </c>
      <c r="B726" s="394" t="s">
        <v>983</v>
      </c>
      <c r="C726" s="394" t="s">
        <v>1370</v>
      </c>
      <c r="D726" s="394" t="s">
        <v>1371</v>
      </c>
      <c r="E726" s="394" t="s">
        <v>986</v>
      </c>
      <c r="F726" s="397">
        <v>2</v>
      </c>
      <c r="G726" s="397">
        <v>666.62</v>
      </c>
      <c r="H726" s="410">
        <v>1</v>
      </c>
      <c r="I726" s="397"/>
      <c r="J726" s="397"/>
      <c r="K726" s="410">
        <v>0</v>
      </c>
      <c r="L726" s="397">
        <v>2</v>
      </c>
      <c r="M726" s="398">
        <v>666.62</v>
      </c>
    </row>
    <row r="727" spans="1:13" ht="14.4" customHeight="1" x14ac:dyDescent="0.3">
      <c r="A727" s="393" t="s">
        <v>1131</v>
      </c>
      <c r="B727" s="394" t="s">
        <v>983</v>
      </c>
      <c r="C727" s="394" t="s">
        <v>984</v>
      </c>
      <c r="D727" s="394" t="s">
        <v>985</v>
      </c>
      <c r="E727" s="394" t="s">
        <v>986</v>
      </c>
      <c r="F727" s="397"/>
      <c r="G727" s="397"/>
      <c r="H727" s="410">
        <v>0</v>
      </c>
      <c r="I727" s="397">
        <v>4</v>
      </c>
      <c r="J727" s="397">
        <v>1333.24</v>
      </c>
      <c r="K727" s="410">
        <v>1</v>
      </c>
      <c r="L727" s="397">
        <v>4</v>
      </c>
      <c r="M727" s="398">
        <v>1333.24</v>
      </c>
    </row>
    <row r="728" spans="1:13" ht="14.4" customHeight="1" x14ac:dyDescent="0.3">
      <c r="A728" s="393" t="s">
        <v>1131</v>
      </c>
      <c r="B728" s="394" t="s">
        <v>992</v>
      </c>
      <c r="C728" s="394" t="s">
        <v>1318</v>
      </c>
      <c r="D728" s="394" t="s">
        <v>1319</v>
      </c>
      <c r="E728" s="394" t="s">
        <v>1320</v>
      </c>
      <c r="F728" s="397"/>
      <c r="G728" s="397"/>
      <c r="H728" s="410">
        <v>0</v>
      </c>
      <c r="I728" s="397">
        <v>1</v>
      </c>
      <c r="J728" s="397">
        <v>399.92</v>
      </c>
      <c r="K728" s="410">
        <v>1</v>
      </c>
      <c r="L728" s="397">
        <v>1</v>
      </c>
      <c r="M728" s="398">
        <v>399.92</v>
      </c>
    </row>
    <row r="729" spans="1:13" ht="14.4" customHeight="1" x14ac:dyDescent="0.3">
      <c r="A729" s="393" t="s">
        <v>1131</v>
      </c>
      <c r="B729" s="394" t="s">
        <v>1381</v>
      </c>
      <c r="C729" s="394" t="s">
        <v>1385</v>
      </c>
      <c r="D729" s="394" t="s">
        <v>1386</v>
      </c>
      <c r="E729" s="394" t="s">
        <v>1387</v>
      </c>
      <c r="F729" s="397"/>
      <c r="G729" s="397"/>
      <c r="H729" s="410">
        <v>0</v>
      </c>
      <c r="I729" s="397">
        <v>1</v>
      </c>
      <c r="J729" s="397">
        <v>48.31</v>
      </c>
      <c r="K729" s="410">
        <v>1</v>
      </c>
      <c r="L729" s="397">
        <v>1</v>
      </c>
      <c r="M729" s="398">
        <v>48.31</v>
      </c>
    </row>
    <row r="730" spans="1:13" ht="14.4" customHeight="1" x14ac:dyDescent="0.3">
      <c r="A730" s="393" t="s">
        <v>1131</v>
      </c>
      <c r="B730" s="394" t="s">
        <v>1381</v>
      </c>
      <c r="C730" s="394" t="s">
        <v>1637</v>
      </c>
      <c r="D730" s="394" t="s">
        <v>1386</v>
      </c>
      <c r="E730" s="394" t="s">
        <v>1638</v>
      </c>
      <c r="F730" s="397">
        <v>3</v>
      </c>
      <c r="G730" s="397">
        <v>0</v>
      </c>
      <c r="H730" s="410"/>
      <c r="I730" s="397"/>
      <c r="J730" s="397"/>
      <c r="K730" s="410"/>
      <c r="L730" s="397">
        <v>3</v>
      </c>
      <c r="M730" s="398">
        <v>0</v>
      </c>
    </row>
    <row r="731" spans="1:13" ht="14.4" customHeight="1" x14ac:dyDescent="0.3">
      <c r="A731" s="393" t="s">
        <v>1131</v>
      </c>
      <c r="B731" s="394" t="s">
        <v>997</v>
      </c>
      <c r="C731" s="394" t="s">
        <v>1399</v>
      </c>
      <c r="D731" s="394" t="s">
        <v>1400</v>
      </c>
      <c r="E731" s="394" t="s">
        <v>1401</v>
      </c>
      <c r="F731" s="397">
        <v>1</v>
      </c>
      <c r="G731" s="397">
        <v>124.51</v>
      </c>
      <c r="H731" s="410">
        <v>1</v>
      </c>
      <c r="I731" s="397"/>
      <c r="J731" s="397"/>
      <c r="K731" s="410">
        <v>0</v>
      </c>
      <c r="L731" s="397">
        <v>1</v>
      </c>
      <c r="M731" s="398">
        <v>124.51</v>
      </c>
    </row>
    <row r="732" spans="1:13" ht="14.4" customHeight="1" x14ac:dyDescent="0.3">
      <c r="A732" s="393" t="s">
        <v>1131</v>
      </c>
      <c r="B732" s="394" t="s">
        <v>997</v>
      </c>
      <c r="C732" s="394" t="s">
        <v>1413</v>
      </c>
      <c r="D732" s="394" t="s">
        <v>1414</v>
      </c>
      <c r="E732" s="394" t="s">
        <v>1415</v>
      </c>
      <c r="F732" s="397"/>
      <c r="G732" s="397"/>
      <c r="H732" s="410">
        <v>0</v>
      </c>
      <c r="I732" s="397">
        <v>3</v>
      </c>
      <c r="J732" s="397">
        <v>98.22</v>
      </c>
      <c r="K732" s="410">
        <v>1</v>
      </c>
      <c r="L732" s="397">
        <v>3</v>
      </c>
      <c r="M732" s="398">
        <v>98.22</v>
      </c>
    </row>
    <row r="733" spans="1:13" ht="14.4" customHeight="1" x14ac:dyDescent="0.3">
      <c r="A733" s="393" t="s">
        <v>1131</v>
      </c>
      <c r="B733" s="394" t="s">
        <v>997</v>
      </c>
      <c r="C733" s="394" t="s">
        <v>1776</v>
      </c>
      <c r="D733" s="394" t="s">
        <v>1411</v>
      </c>
      <c r="E733" s="394" t="s">
        <v>1777</v>
      </c>
      <c r="F733" s="397">
        <v>1</v>
      </c>
      <c r="G733" s="397">
        <v>0</v>
      </c>
      <c r="H733" s="410"/>
      <c r="I733" s="397"/>
      <c r="J733" s="397"/>
      <c r="K733" s="410"/>
      <c r="L733" s="397">
        <v>1</v>
      </c>
      <c r="M733" s="398">
        <v>0</v>
      </c>
    </row>
    <row r="734" spans="1:13" ht="14.4" customHeight="1" x14ac:dyDescent="0.3">
      <c r="A734" s="393" t="s">
        <v>1131</v>
      </c>
      <c r="B734" s="394" t="s">
        <v>997</v>
      </c>
      <c r="C734" s="394" t="s">
        <v>1416</v>
      </c>
      <c r="D734" s="394" t="s">
        <v>1411</v>
      </c>
      <c r="E734" s="394" t="s">
        <v>1417</v>
      </c>
      <c r="F734" s="397">
        <v>1</v>
      </c>
      <c r="G734" s="397">
        <v>49.12</v>
      </c>
      <c r="H734" s="410">
        <v>1</v>
      </c>
      <c r="I734" s="397"/>
      <c r="J734" s="397"/>
      <c r="K734" s="410">
        <v>0</v>
      </c>
      <c r="L734" s="397">
        <v>1</v>
      </c>
      <c r="M734" s="398">
        <v>49.12</v>
      </c>
    </row>
    <row r="735" spans="1:13" ht="14.4" customHeight="1" x14ac:dyDescent="0.3">
      <c r="A735" s="393" t="s">
        <v>1131</v>
      </c>
      <c r="B735" s="394" t="s">
        <v>997</v>
      </c>
      <c r="C735" s="394" t="s">
        <v>1937</v>
      </c>
      <c r="D735" s="394" t="s">
        <v>1938</v>
      </c>
      <c r="E735" s="394" t="s">
        <v>1329</v>
      </c>
      <c r="F735" s="397">
        <v>1</v>
      </c>
      <c r="G735" s="397">
        <v>147.36000000000001</v>
      </c>
      <c r="H735" s="410">
        <v>1</v>
      </c>
      <c r="I735" s="397"/>
      <c r="J735" s="397"/>
      <c r="K735" s="410">
        <v>0</v>
      </c>
      <c r="L735" s="397">
        <v>1</v>
      </c>
      <c r="M735" s="398">
        <v>147.36000000000001</v>
      </c>
    </row>
    <row r="736" spans="1:13" ht="14.4" customHeight="1" x14ac:dyDescent="0.3">
      <c r="A736" s="393" t="s">
        <v>1131</v>
      </c>
      <c r="B736" s="394" t="s">
        <v>997</v>
      </c>
      <c r="C736" s="394" t="s">
        <v>1504</v>
      </c>
      <c r="D736" s="394" t="s">
        <v>1331</v>
      </c>
      <c r="E736" s="394" t="s">
        <v>1401</v>
      </c>
      <c r="F736" s="397"/>
      <c r="G736" s="397"/>
      <c r="H736" s="410">
        <v>0</v>
      </c>
      <c r="I736" s="397">
        <v>6</v>
      </c>
      <c r="J736" s="397">
        <v>641.94000000000005</v>
      </c>
      <c r="K736" s="410">
        <v>1</v>
      </c>
      <c r="L736" s="397">
        <v>6</v>
      </c>
      <c r="M736" s="398">
        <v>641.94000000000005</v>
      </c>
    </row>
    <row r="737" spans="1:13" ht="14.4" customHeight="1" x14ac:dyDescent="0.3">
      <c r="A737" s="393" t="s">
        <v>1131</v>
      </c>
      <c r="B737" s="394" t="s">
        <v>1333</v>
      </c>
      <c r="C737" s="394" t="s">
        <v>1939</v>
      </c>
      <c r="D737" s="394" t="s">
        <v>1940</v>
      </c>
      <c r="E737" s="394" t="s">
        <v>1941</v>
      </c>
      <c r="F737" s="397"/>
      <c r="G737" s="397"/>
      <c r="H737" s="410">
        <v>0</v>
      </c>
      <c r="I737" s="397">
        <v>1</v>
      </c>
      <c r="J737" s="397">
        <v>31.57</v>
      </c>
      <c r="K737" s="410">
        <v>1</v>
      </c>
      <c r="L737" s="397">
        <v>1</v>
      </c>
      <c r="M737" s="398">
        <v>31.57</v>
      </c>
    </row>
    <row r="738" spans="1:13" ht="14.4" customHeight="1" x14ac:dyDescent="0.3">
      <c r="A738" s="393" t="s">
        <v>1131</v>
      </c>
      <c r="B738" s="394" t="s">
        <v>1333</v>
      </c>
      <c r="C738" s="394" t="s">
        <v>1942</v>
      </c>
      <c r="D738" s="394" t="s">
        <v>1943</v>
      </c>
      <c r="E738" s="394" t="s">
        <v>1944</v>
      </c>
      <c r="F738" s="397"/>
      <c r="G738" s="397"/>
      <c r="H738" s="410">
        <v>0</v>
      </c>
      <c r="I738" s="397">
        <v>1</v>
      </c>
      <c r="J738" s="397">
        <v>42.08</v>
      </c>
      <c r="K738" s="410">
        <v>1</v>
      </c>
      <c r="L738" s="397">
        <v>1</v>
      </c>
      <c r="M738" s="398">
        <v>42.08</v>
      </c>
    </row>
    <row r="739" spans="1:13" ht="14.4" customHeight="1" x14ac:dyDescent="0.3">
      <c r="A739" s="393" t="s">
        <v>1131</v>
      </c>
      <c r="B739" s="394" t="s">
        <v>1421</v>
      </c>
      <c r="C739" s="394" t="s">
        <v>1945</v>
      </c>
      <c r="D739" s="394" t="s">
        <v>1534</v>
      </c>
      <c r="E739" s="394" t="s">
        <v>1946</v>
      </c>
      <c r="F739" s="397"/>
      <c r="G739" s="397"/>
      <c r="H739" s="410">
        <v>0</v>
      </c>
      <c r="I739" s="397">
        <v>1</v>
      </c>
      <c r="J739" s="397">
        <v>130.1</v>
      </c>
      <c r="K739" s="410">
        <v>1</v>
      </c>
      <c r="L739" s="397">
        <v>1</v>
      </c>
      <c r="M739" s="398">
        <v>130.1</v>
      </c>
    </row>
    <row r="740" spans="1:13" ht="14.4" customHeight="1" x14ac:dyDescent="0.3">
      <c r="A740" s="393" t="s">
        <v>1131</v>
      </c>
      <c r="B740" s="394" t="s">
        <v>1426</v>
      </c>
      <c r="C740" s="394" t="s">
        <v>1427</v>
      </c>
      <c r="D740" s="394" t="s">
        <v>1428</v>
      </c>
      <c r="E740" s="394" t="s">
        <v>1429</v>
      </c>
      <c r="F740" s="397"/>
      <c r="G740" s="397"/>
      <c r="H740" s="410">
        <v>0</v>
      </c>
      <c r="I740" s="397">
        <v>1</v>
      </c>
      <c r="J740" s="397">
        <v>443.52</v>
      </c>
      <c r="K740" s="410">
        <v>1</v>
      </c>
      <c r="L740" s="397">
        <v>1</v>
      </c>
      <c r="M740" s="398">
        <v>443.52</v>
      </c>
    </row>
    <row r="741" spans="1:13" ht="14.4" customHeight="1" x14ac:dyDescent="0.3">
      <c r="A741" s="393" t="s">
        <v>1131</v>
      </c>
      <c r="B741" s="394" t="s">
        <v>1426</v>
      </c>
      <c r="C741" s="394" t="s">
        <v>1430</v>
      </c>
      <c r="D741" s="394" t="s">
        <v>1428</v>
      </c>
      <c r="E741" s="394" t="s">
        <v>1431</v>
      </c>
      <c r="F741" s="397"/>
      <c r="G741" s="397"/>
      <c r="H741" s="410">
        <v>0</v>
      </c>
      <c r="I741" s="397">
        <v>1</v>
      </c>
      <c r="J741" s="397">
        <v>887.05</v>
      </c>
      <c r="K741" s="410">
        <v>1</v>
      </c>
      <c r="L741" s="397">
        <v>1</v>
      </c>
      <c r="M741" s="398">
        <v>887.05</v>
      </c>
    </row>
    <row r="742" spans="1:13" ht="14.4" customHeight="1" x14ac:dyDescent="0.3">
      <c r="A742" s="393" t="s">
        <v>1131</v>
      </c>
      <c r="B742" s="394" t="s">
        <v>1443</v>
      </c>
      <c r="C742" s="394" t="s">
        <v>1657</v>
      </c>
      <c r="D742" s="394" t="s">
        <v>1658</v>
      </c>
      <c r="E742" s="394" t="s">
        <v>1659</v>
      </c>
      <c r="F742" s="397"/>
      <c r="G742" s="397"/>
      <c r="H742" s="410">
        <v>0</v>
      </c>
      <c r="I742" s="397">
        <v>1</v>
      </c>
      <c r="J742" s="397">
        <v>232.44</v>
      </c>
      <c r="K742" s="410">
        <v>1</v>
      </c>
      <c r="L742" s="397">
        <v>1</v>
      </c>
      <c r="M742" s="398">
        <v>232.44</v>
      </c>
    </row>
    <row r="743" spans="1:13" ht="14.4" customHeight="1" x14ac:dyDescent="0.3">
      <c r="A743" s="393" t="s">
        <v>1131</v>
      </c>
      <c r="B743" s="394" t="s">
        <v>1447</v>
      </c>
      <c r="C743" s="394" t="s">
        <v>1947</v>
      </c>
      <c r="D743" s="394" t="s">
        <v>1449</v>
      </c>
      <c r="E743" s="394" t="s">
        <v>1948</v>
      </c>
      <c r="F743" s="397">
        <v>3</v>
      </c>
      <c r="G743" s="397">
        <v>0</v>
      </c>
      <c r="H743" s="410"/>
      <c r="I743" s="397"/>
      <c r="J743" s="397"/>
      <c r="K743" s="410"/>
      <c r="L743" s="397">
        <v>3</v>
      </c>
      <c r="M743" s="398">
        <v>0</v>
      </c>
    </row>
    <row r="744" spans="1:13" ht="14.4" customHeight="1" x14ac:dyDescent="0.3">
      <c r="A744" s="393" t="s">
        <v>1131</v>
      </c>
      <c r="B744" s="394" t="s">
        <v>1027</v>
      </c>
      <c r="C744" s="394" t="s">
        <v>1028</v>
      </c>
      <c r="D744" s="394" t="s">
        <v>790</v>
      </c>
      <c r="E744" s="394" t="s">
        <v>791</v>
      </c>
      <c r="F744" s="397"/>
      <c r="G744" s="397"/>
      <c r="H744" s="410">
        <v>0</v>
      </c>
      <c r="I744" s="397">
        <v>1</v>
      </c>
      <c r="J744" s="397">
        <v>137.6</v>
      </c>
      <c r="K744" s="410">
        <v>1</v>
      </c>
      <c r="L744" s="397">
        <v>1</v>
      </c>
      <c r="M744" s="398">
        <v>137.6</v>
      </c>
    </row>
    <row r="745" spans="1:13" ht="14.4" customHeight="1" x14ac:dyDescent="0.3">
      <c r="A745" s="393" t="s">
        <v>1132</v>
      </c>
      <c r="B745" s="394" t="s">
        <v>943</v>
      </c>
      <c r="C745" s="394" t="s">
        <v>1949</v>
      </c>
      <c r="D745" s="394" t="s">
        <v>1779</v>
      </c>
      <c r="E745" s="394" t="s">
        <v>1950</v>
      </c>
      <c r="F745" s="397"/>
      <c r="G745" s="397"/>
      <c r="H745" s="410"/>
      <c r="I745" s="397">
        <v>2</v>
      </c>
      <c r="J745" s="397">
        <v>0</v>
      </c>
      <c r="K745" s="410"/>
      <c r="L745" s="397">
        <v>2</v>
      </c>
      <c r="M745" s="398">
        <v>0</v>
      </c>
    </row>
    <row r="746" spans="1:13" ht="14.4" customHeight="1" x14ac:dyDescent="0.3">
      <c r="A746" s="393" t="s">
        <v>1132</v>
      </c>
      <c r="B746" s="394" t="s">
        <v>943</v>
      </c>
      <c r="C746" s="394" t="s">
        <v>1239</v>
      </c>
      <c r="D746" s="394" t="s">
        <v>544</v>
      </c>
      <c r="E746" s="394" t="s">
        <v>1240</v>
      </c>
      <c r="F746" s="397"/>
      <c r="G746" s="397"/>
      <c r="H746" s="410">
        <v>0</v>
      </c>
      <c r="I746" s="397">
        <v>9</v>
      </c>
      <c r="J746" s="397">
        <v>857.15999999999985</v>
      </c>
      <c r="K746" s="410">
        <v>1</v>
      </c>
      <c r="L746" s="397">
        <v>9</v>
      </c>
      <c r="M746" s="398">
        <v>857.15999999999985</v>
      </c>
    </row>
    <row r="747" spans="1:13" ht="14.4" customHeight="1" x14ac:dyDescent="0.3">
      <c r="A747" s="393" t="s">
        <v>1132</v>
      </c>
      <c r="B747" s="394" t="s">
        <v>951</v>
      </c>
      <c r="C747" s="394" t="s">
        <v>953</v>
      </c>
      <c r="D747" s="394" t="s">
        <v>726</v>
      </c>
      <c r="E747" s="394" t="s">
        <v>474</v>
      </c>
      <c r="F747" s="397"/>
      <c r="G747" s="397"/>
      <c r="H747" s="410">
        <v>0</v>
      </c>
      <c r="I747" s="397">
        <v>1</v>
      </c>
      <c r="J747" s="397">
        <v>56.01</v>
      </c>
      <c r="K747" s="410">
        <v>1</v>
      </c>
      <c r="L747" s="397">
        <v>1</v>
      </c>
      <c r="M747" s="398">
        <v>56.01</v>
      </c>
    </row>
    <row r="748" spans="1:13" ht="14.4" customHeight="1" x14ac:dyDescent="0.3">
      <c r="A748" s="393" t="s">
        <v>1132</v>
      </c>
      <c r="B748" s="394" t="s">
        <v>1259</v>
      </c>
      <c r="C748" s="394" t="s">
        <v>1260</v>
      </c>
      <c r="D748" s="394" t="s">
        <v>1261</v>
      </c>
      <c r="E748" s="394" t="s">
        <v>1262</v>
      </c>
      <c r="F748" s="397"/>
      <c r="G748" s="397"/>
      <c r="H748" s="410"/>
      <c r="I748" s="397">
        <v>3</v>
      </c>
      <c r="J748" s="397">
        <v>0</v>
      </c>
      <c r="K748" s="410"/>
      <c r="L748" s="397">
        <v>3</v>
      </c>
      <c r="M748" s="398">
        <v>0</v>
      </c>
    </row>
    <row r="749" spans="1:13" ht="14.4" customHeight="1" x14ac:dyDescent="0.3">
      <c r="A749" s="393" t="s">
        <v>1132</v>
      </c>
      <c r="B749" s="394" t="s">
        <v>1273</v>
      </c>
      <c r="C749" s="394" t="s">
        <v>1951</v>
      </c>
      <c r="D749" s="394" t="s">
        <v>1952</v>
      </c>
      <c r="E749" s="394" t="s">
        <v>1953</v>
      </c>
      <c r="F749" s="397">
        <v>1</v>
      </c>
      <c r="G749" s="397">
        <v>42.18</v>
      </c>
      <c r="H749" s="410">
        <v>1</v>
      </c>
      <c r="I749" s="397"/>
      <c r="J749" s="397"/>
      <c r="K749" s="410">
        <v>0</v>
      </c>
      <c r="L749" s="397">
        <v>1</v>
      </c>
      <c r="M749" s="398">
        <v>42.18</v>
      </c>
    </row>
    <row r="750" spans="1:13" ht="14.4" customHeight="1" x14ac:dyDescent="0.3">
      <c r="A750" s="393" t="s">
        <v>1132</v>
      </c>
      <c r="B750" s="394" t="s">
        <v>1277</v>
      </c>
      <c r="C750" s="394" t="s">
        <v>1278</v>
      </c>
      <c r="D750" s="394" t="s">
        <v>1279</v>
      </c>
      <c r="E750" s="394" t="s">
        <v>1280</v>
      </c>
      <c r="F750" s="397"/>
      <c r="G750" s="397"/>
      <c r="H750" s="410">
        <v>0</v>
      </c>
      <c r="I750" s="397">
        <v>1</v>
      </c>
      <c r="J750" s="397">
        <v>41.89</v>
      </c>
      <c r="K750" s="410">
        <v>1</v>
      </c>
      <c r="L750" s="397">
        <v>1</v>
      </c>
      <c r="M750" s="398">
        <v>41.89</v>
      </c>
    </row>
    <row r="751" spans="1:13" ht="14.4" customHeight="1" x14ac:dyDescent="0.3">
      <c r="A751" s="393" t="s">
        <v>1132</v>
      </c>
      <c r="B751" s="394" t="s">
        <v>1283</v>
      </c>
      <c r="C751" s="394" t="s">
        <v>1954</v>
      </c>
      <c r="D751" s="394" t="s">
        <v>1955</v>
      </c>
      <c r="E751" s="394" t="s">
        <v>548</v>
      </c>
      <c r="F751" s="397">
        <v>1</v>
      </c>
      <c r="G751" s="397">
        <v>44.89</v>
      </c>
      <c r="H751" s="410">
        <v>1</v>
      </c>
      <c r="I751" s="397"/>
      <c r="J751" s="397"/>
      <c r="K751" s="410">
        <v>0</v>
      </c>
      <c r="L751" s="397">
        <v>1</v>
      </c>
      <c r="M751" s="398">
        <v>44.89</v>
      </c>
    </row>
    <row r="752" spans="1:13" ht="14.4" customHeight="1" x14ac:dyDescent="0.3">
      <c r="A752" s="393" t="s">
        <v>1132</v>
      </c>
      <c r="B752" s="394" t="s">
        <v>1908</v>
      </c>
      <c r="C752" s="394" t="s">
        <v>1911</v>
      </c>
      <c r="D752" s="394" t="s">
        <v>1910</v>
      </c>
      <c r="E752" s="394" t="s">
        <v>1912</v>
      </c>
      <c r="F752" s="397"/>
      <c r="G752" s="397"/>
      <c r="H752" s="410">
        <v>0</v>
      </c>
      <c r="I752" s="397">
        <v>2</v>
      </c>
      <c r="J752" s="397">
        <v>141.6</v>
      </c>
      <c r="K752" s="410">
        <v>1</v>
      </c>
      <c r="L752" s="397">
        <v>2</v>
      </c>
      <c r="M752" s="398">
        <v>141.6</v>
      </c>
    </row>
    <row r="753" spans="1:13" ht="14.4" customHeight="1" x14ac:dyDescent="0.3">
      <c r="A753" s="393" t="s">
        <v>1132</v>
      </c>
      <c r="B753" s="394" t="s">
        <v>1908</v>
      </c>
      <c r="C753" s="394" t="s">
        <v>1956</v>
      </c>
      <c r="D753" s="394" t="s">
        <v>1957</v>
      </c>
      <c r="E753" s="394" t="s">
        <v>1958</v>
      </c>
      <c r="F753" s="397">
        <v>1</v>
      </c>
      <c r="G753" s="397">
        <v>0</v>
      </c>
      <c r="H753" s="410"/>
      <c r="I753" s="397"/>
      <c r="J753" s="397"/>
      <c r="K753" s="410"/>
      <c r="L753" s="397">
        <v>1</v>
      </c>
      <c r="M753" s="398">
        <v>0</v>
      </c>
    </row>
    <row r="754" spans="1:13" ht="14.4" customHeight="1" x14ac:dyDescent="0.3">
      <c r="A754" s="393" t="s">
        <v>1132</v>
      </c>
      <c r="B754" s="394" t="s">
        <v>1296</v>
      </c>
      <c r="C754" s="394" t="s">
        <v>1959</v>
      </c>
      <c r="D754" s="394" t="s">
        <v>1960</v>
      </c>
      <c r="E754" s="394" t="s">
        <v>1604</v>
      </c>
      <c r="F754" s="397">
        <v>1</v>
      </c>
      <c r="G754" s="397">
        <v>56.94</v>
      </c>
      <c r="H754" s="410">
        <v>1</v>
      </c>
      <c r="I754" s="397"/>
      <c r="J754" s="397"/>
      <c r="K754" s="410">
        <v>0</v>
      </c>
      <c r="L754" s="397">
        <v>1</v>
      </c>
      <c r="M754" s="398">
        <v>56.94</v>
      </c>
    </row>
    <row r="755" spans="1:13" ht="14.4" customHeight="1" x14ac:dyDescent="0.3">
      <c r="A755" s="393" t="s">
        <v>1132</v>
      </c>
      <c r="B755" s="394" t="s">
        <v>1353</v>
      </c>
      <c r="C755" s="394" t="s">
        <v>1491</v>
      </c>
      <c r="D755" s="394" t="s">
        <v>1492</v>
      </c>
      <c r="E755" s="394" t="s">
        <v>1493</v>
      </c>
      <c r="F755" s="397">
        <v>6</v>
      </c>
      <c r="G755" s="397">
        <v>0</v>
      </c>
      <c r="H755" s="410"/>
      <c r="I755" s="397"/>
      <c r="J755" s="397"/>
      <c r="K755" s="410"/>
      <c r="L755" s="397">
        <v>6</v>
      </c>
      <c r="M755" s="398">
        <v>0</v>
      </c>
    </row>
    <row r="756" spans="1:13" ht="14.4" customHeight="1" x14ac:dyDescent="0.3">
      <c r="A756" s="393" t="s">
        <v>1132</v>
      </c>
      <c r="B756" s="394" t="s">
        <v>983</v>
      </c>
      <c r="C756" s="394" t="s">
        <v>1370</v>
      </c>
      <c r="D756" s="394" t="s">
        <v>1371</v>
      </c>
      <c r="E756" s="394" t="s">
        <v>986</v>
      </c>
      <c r="F756" s="397">
        <v>2</v>
      </c>
      <c r="G756" s="397">
        <v>666.62</v>
      </c>
      <c r="H756" s="410">
        <v>1</v>
      </c>
      <c r="I756" s="397"/>
      <c r="J756" s="397"/>
      <c r="K756" s="410">
        <v>0</v>
      </c>
      <c r="L756" s="397">
        <v>2</v>
      </c>
      <c r="M756" s="398">
        <v>666.62</v>
      </c>
    </row>
    <row r="757" spans="1:13" ht="14.4" customHeight="1" x14ac:dyDescent="0.3">
      <c r="A757" s="393" t="s">
        <v>1132</v>
      </c>
      <c r="B757" s="394" t="s">
        <v>983</v>
      </c>
      <c r="C757" s="394" t="s">
        <v>1456</v>
      </c>
      <c r="D757" s="394" t="s">
        <v>985</v>
      </c>
      <c r="E757" s="394" t="s">
        <v>1457</v>
      </c>
      <c r="F757" s="397">
        <v>1</v>
      </c>
      <c r="G757" s="397">
        <v>0</v>
      </c>
      <c r="H757" s="410"/>
      <c r="I757" s="397"/>
      <c r="J757" s="397"/>
      <c r="K757" s="410"/>
      <c r="L757" s="397">
        <v>1</v>
      </c>
      <c r="M757" s="398">
        <v>0</v>
      </c>
    </row>
    <row r="758" spans="1:13" ht="14.4" customHeight="1" x14ac:dyDescent="0.3">
      <c r="A758" s="393" t="s">
        <v>1132</v>
      </c>
      <c r="B758" s="394" t="s">
        <v>983</v>
      </c>
      <c r="C758" s="394" t="s">
        <v>984</v>
      </c>
      <c r="D758" s="394" t="s">
        <v>985</v>
      </c>
      <c r="E758" s="394" t="s">
        <v>986</v>
      </c>
      <c r="F758" s="397"/>
      <c r="G758" s="397"/>
      <c r="H758" s="410">
        <v>0</v>
      </c>
      <c r="I758" s="397">
        <v>70</v>
      </c>
      <c r="J758" s="397">
        <v>23331.7</v>
      </c>
      <c r="K758" s="410">
        <v>1</v>
      </c>
      <c r="L758" s="397">
        <v>70</v>
      </c>
      <c r="M758" s="398">
        <v>23331.7</v>
      </c>
    </row>
    <row r="759" spans="1:13" ht="14.4" customHeight="1" x14ac:dyDescent="0.3">
      <c r="A759" s="393" t="s">
        <v>1132</v>
      </c>
      <c r="B759" s="394" t="s">
        <v>983</v>
      </c>
      <c r="C759" s="394" t="s">
        <v>1961</v>
      </c>
      <c r="D759" s="394" t="s">
        <v>1962</v>
      </c>
      <c r="E759" s="394" t="s">
        <v>1963</v>
      </c>
      <c r="F759" s="397">
        <v>1</v>
      </c>
      <c r="G759" s="397">
        <v>152.36000000000001</v>
      </c>
      <c r="H759" s="410">
        <v>1</v>
      </c>
      <c r="I759" s="397"/>
      <c r="J759" s="397"/>
      <c r="K759" s="410">
        <v>0</v>
      </c>
      <c r="L759" s="397">
        <v>1</v>
      </c>
      <c r="M759" s="398">
        <v>152.36000000000001</v>
      </c>
    </row>
    <row r="760" spans="1:13" ht="14.4" customHeight="1" x14ac:dyDescent="0.3">
      <c r="A760" s="393" t="s">
        <v>1132</v>
      </c>
      <c r="B760" s="394" t="s">
        <v>983</v>
      </c>
      <c r="C760" s="394" t="s">
        <v>1769</v>
      </c>
      <c r="D760" s="394" t="s">
        <v>1371</v>
      </c>
      <c r="E760" s="394" t="s">
        <v>1770</v>
      </c>
      <c r="F760" s="397">
        <v>2</v>
      </c>
      <c r="G760" s="397">
        <v>666.62</v>
      </c>
      <c r="H760" s="410">
        <v>1</v>
      </c>
      <c r="I760" s="397"/>
      <c r="J760" s="397"/>
      <c r="K760" s="410">
        <v>0</v>
      </c>
      <c r="L760" s="397">
        <v>2</v>
      </c>
      <c r="M760" s="398">
        <v>666.62</v>
      </c>
    </row>
    <row r="761" spans="1:13" ht="14.4" customHeight="1" x14ac:dyDescent="0.3">
      <c r="A761" s="393" t="s">
        <v>1132</v>
      </c>
      <c r="B761" s="394" t="s">
        <v>990</v>
      </c>
      <c r="C761" s="394" t="s">
        <v>1364</v>
      </c>
      <c r="D761" s="394" t="s">
        <v>1365</v>
      </c>
      <c r="E761" s="394" t="s">
        <v>1248</v>
      </c>
      <c r="F761" s="397"/>
      <c r="G761" s="397"/>
      <c r="H761" s="410">
        <v>0</v>
      </c>
      <c r="I761" s="397">
        <v>2</v>
      </c>
      <c r="J761" s="397">
        <v>368.44</v>
      </c>
      <c r="K761" s="410">
        <v>1</v>
      </c>
      <c r="L761" s="397">
        <v>2</v>
      </c>
      <c r="M761" s="398">
        <v>368.44</v>
      </c>
    </row>
    <row r="762" spans="1:13" ht="14.4" customHeight="1" x14ac:dyDescent="0.3">
      <c r="A762" s="393" t="s">
        <v>1132</v>
      </c>
      <c r="B762" s="394" t="s">
        <v>990</v>
      </c>
      <c r="C762" s="394" t="s">
        <v>1473</v>
      </c>
      <c r="D762" s="394" t="s">
        <v>1365</v>
      </c>
      <c r="E762" s="394" t="s">
        <v>1320</v>
      </c>
      <c r="F762" s="397">
        <v>1</v>
      </c>
      <c r="G762" s="397">
        <v>0</v>
      </c>
      <c r="H762" s="410"/>
      <c r="I762" s="397"/>
      <c r="J762" s="397"/>
      <c r="K762" s="410"/>
      <c r="L762" s="397">
        <v>1</v>
      </c>
      <c r="M762" s="398">
        <v>0</v>
      </c>
    </row>
    <row r="763" spans="1:13" ht="14.4" customHeight="1" x14ac:dyDescent="0.3">
      <c r="A763" s="393" t="s">
        <v>1132</v>
      </c>
      <c r="B763" s="394" t="s">
        <v>992</v>
      </c>
      <c r="C763" s="394" t="s">
        <v>1318</v>
      </c>
      <c r="D763" s="394" t="s">
        <v>1319</v>
      </c>
      <c r="E763" s="394" t="s">
        <v>1320</v>
      </c>
      <c r="F763" s="397"/>
      <c r="G763" s="397"/>
      <c r="H763" s="410">
        <v>0</v>
      </c>
      <c r="I763" s="397">
        <v>11</v>
      </c>
      <c r="J763" s="397">
        <v>4116</v>
      </c>
      <c r="K763" s="410">
        <v>1</v>
      </c>
      <c r="L763" s="397">
        <v>11</v>
      </c>
      <c r="M763" s="398">
        <v>4116</v>
      </c>
    </row>
    <row r="764" spans="1:13" ht="14.4" customHeight="1" x14ac:dyDescent="0.3">
      <c r="A764" s="393" t="s">
        <v>1132</v>
      </c>
      <c r="B764" s="394" t="s">
        <v>992</v>
      </c>
      <c r="C764" s="394" t="s">
        <v>1634</v>
      </c>
      <c r="D764" s="394" t="s">
        <v>1635</v>
      </c>
      <c r="E764" s="394" t="s">
        <v>1636</v>
      </c>
      <c r="F764" s="397"/>
      <c r="G764" s="397"/>
      <c r="H764" s="410">
        <v>0</v>
      </c>
      <c r="I764" s="397">
        <v>4</v>
      </c>
      <c r="J764" s="397">
        <v>687.48</v>
      </c>
      <c r="K764" s="410">
        <v>1</v>
      </c>
      <c r="L764" s="397">
        <v>4</v>
      </c>
      <c r="M764" s="398">
        <v>687.48</v>
      </c>
    </row>
    <row r="765" spans="1:13" ht="14.4" customHeight="1" x14ac:dyDescent="0.3">
      <c r="A765" s="393" t="s">
        <v>1132</v>
      </c>
      <c r="B765" s="394" t="s">
        <v>992</v>
      </c>
      <c r="C765" s="394" t="s">
        <v>1964</v>
      </c>
      <c r="D765" s="394" t="s">
        <v>1635</v>
      </c>
      <c r="E765" s="394" t="s">
        <v>1550</v>
      </c>
      <c r="F765" s="397"/>
      <c r="G765" s="397"/>
      <c r="H765" s="410">
        <v>0</v>
      </c>
      <c r="I765" s="397">
        <v>1</v>
      </c>
      <c r="J765" s="397">
        <v>142.83000000000001</v>
      </c>
      <c r="K765" s="410">
        <v>1</v>
      </c>
      <c r="L765" s="397">
        <v>1</v>
      </c>
      <c r="M765" s="398">
        <v>142.83000000000001</v>
      </c>
    </row>
    <row r="766" spans="1:13" ht="14.4" customHeight="1" x14ac:dyDescent="0.3">
      <c r="A766" s="393" t="s">
        <v>1132</v>
      </c>
      <c r="B766" s="394" t="s">
        <v>995</v>
      </c>
      <c r="C766" s="394" t="s">
        <v>996</v>
      </c>
      <c r="D766" s="394" t="s">
        <v>758</v>
      </c>
      <c r="E766" s="394" t="s">
        <v>759</v>
      </c>
      <c r="F766" s="397"/>
      <c r="G766" s="397"/>
      <c r="H766" s="410">
        <v>0</v>
      </c>
      <c r="I766" s="397">
        <v>3</v>
      </c>
      <c r="J766" s="397">
        <v>666.75</v>
      </c>
      <c r="K766" s="410">
        <v>1</v>
      </c>
      <c r="L766" s="397">
        <v>3</v>
      </c>
      <c r="M766" s="398">
        <v>666.75</v>
      </c>
    </row>
    <row r="767" spans="1:13" ht="14.4" customHeight="1" x14ac:dyDescent="0.3">
      <c r="A767" s="393" t="s">
        <v>1132</v>
      </c>
      <c r="B767" s="394" t="s">
        <v>1241</v>
      </c>
      <c r="C767" s="394" t="s">
        <v>1242</v>
      </c>
      <c r="D767" s="394" t="s">
        <v>1243</v>
      </c>
      <c r="E767" s="394" t="s">
        <v>1244</v>
      </c>
      <c r="F767" s="397"/>
      <c r="G767" s="397"/>
      <c r="H767" s="410">
        <v>0</v>
      </c>
      <c r="I767" s="397">
        <v>1</v>
      </c>
      <c r="J767" s="397">
        <v>69.86</v>
      </c>
      <c r="K767" s="410">
        <v>1</v>
      </c>
      <c r="L767" s="397">
        <v>1</v>
      </c>
      <c r="M767" s="398">
        <v>69.86</v>
      </c>
    </row>
    <row r="768" spans="1:13" ht="14.4" customHeight="1" x14ac:dyDescent="0.3">
      <c r="A768" s="393" t="s">
        <v>1132</v>
      </c>
      <c r="B768" s="394" t="s">
        <v>1463</v>
      </c>
      <c r="C768" s="394" t="s">
        <v>1925</v>
      </c>
      <c r="D768" s="394" t="s">
        <v>1465</v>
      </c>
      <c r="E768" s="394" t="s">
        <v>1926</v>
      </c>
      <c r="F768" s="397"/>
      <c r="G768" s="397"/>
      <c r="H768" s="410"/>
      <c r="I768" s="397">
        <v>1</v>
      </c>
      <c r="J768" s="397">
        <v>0</v>
      </c>
      <c r="K768" s="410"/>
      <c r="L768" s="397">
        <v>1</v>
      </c>
      <c r="M768" s="398">
        <v>0</v>
      </c>
    </row>
    <row r="769" spans="1:13" ht="14.4" customHeight="1" x14ac:dyDescent="0.3">
      <c r="A769" s="393" t="s">
        <v>1132</v>
      </c>
      <c r="B769" s="394" t="s">
        <v>1381</v>
      </c>
      <c r="C769" s="394" t="s">
        <v>1385</v>
      </c>
      <c r="D769" s="394" t="s">
        <v>1386</v>
      </c>
      <c r="E769" s="394" t="s">
        <v>1387</v>
      </c>
      <c r="F769" s="397"/>
      <c r="G769" s="397"/>
      <c r="H769" s="410">
        <v>0</v>
      </c>
      <c r="I769" s="397">
        <v>7</v>
      </c>
      <c r="J769" s="397">
        <v>338.17</v>
      </c>
      <c r="K769" s="410">
        <v>1</v>
      </c>
      <c r="L769" s="397">
        <v>7</v>
      </c>
      <c r="M769" s="398">
        <v>338.17</v>
      </c>
    </row>
    <row r="770" spans="1:13" ht="14.4" customHeight="1" x14ac:dyDescent="0.3">
      <c r="A770" s="393" t="s">
        <v>1132</v>
      </c>
      <c r="B770" s="394" t="s">
        <v>1381</v>
      </c>
      <c r="C770" s="394" t="s">
        <v>1409</v>
      </c>
      <c r="D770" s="394" t="s">
        <v>1386</v>
      </c>
      <c r="E770" s="394" t="s">
        <v>1384</v>
      </c>
      <c r="F770" s="397"/>
      <c r="G770" s="397"/>
      <c r="H770" s="410">
        <v>0</v>
      </c>
      <c r="I770" s="397">
        <v>8</v>
      </c>
      <c r="J770" s="397">
        <v>773.04</v>
      </c>
      <c r="K770" s="410">
        <v>1</v>
      </c>
      <c r="L770" s="397">
        <v>8</v>
      </c>
      <c r="M770" s="398">
        <v>773.04</v>
      </c>
    </row>
    <row r="771" spans="1:13" ht="14.4" customHeight="1" x14ac:dyDescent="0.3">
      <c r="A771" s="393" t="s">
        <v>1132</v>
      </c>
      <c r="B771" s="394" t="s">
        <v>1381</v>
      </c>
      <c r="C771" s="394" t="s">
        <v>1469</v>
      </c>
      <c r="D771" s="394" t="s">
        <v>1393</v>
      </c>
      <c r="E771" s="394" t="s">
        <v>1470</v>
      </c>
      <c r="F771" s="397">
        <v>1</v>
      </c>
      <c r="G771" s="397">
        <v>0</v>
      </c>
      <c r="H771" s="410"/>
      <c r="I771" s="397"/>
      <c r="J771" s="397"/>
      <c r="K771" s="410"/>
      <c r="L771" s="397">
        <v>1</v>
      </c>
      <c r="M771" s="398">
        <v>0</v>
      </c>
    </row>
    <row r="772" spans="1:13" ht="14.4" customHeight="1" x14ac:dyDescent="0.3">
      <c r="A772" s="393" t="s">
        <v>1132</v>
      </c>
      <c r="B772" s="394" t="s">
        <v>1381</v>
      </c>
      <c r="C772" s="394" t="s">
        <v>1392</v>
      </c>
      <c r="D772" s="394" t="s">
        <v>1393</v>
      </c>
      <c r="E772" s="394" t="s">
        <v>1394</v>
      </c>
      <c r="F772" s="397">
        <v>6</v>
      </c>
      <c r="G772" s="397">
        <v>579.78</v>
      </c>
      <c r="H772" s="410">
        <v>1</v>
      </c>
      <c r="I772" s="397"/>
      <c r="J772" s="397"/>
      <c r="K772" s="410">
        <v>0</v>
      </c>
      <c r="L772" s="397">
        <v>6</v>
      </c>
      <c r="M772" s="398">
        <v>579.78</v>
      </c>
    </row>
    <row r="773" spans="1:13" ht="14.4" customHeight="1" x14ac:dyDescent="0.3">
      <c r="A773" s="393" t="s">
        <v>1132</v>
      </c>
      <c r="B773" s="394" t="s">
        <v>1333</v>
      </c>
      <c r="C773" s="394" t="s">
        <v>1965</v>
      </c>
      <c r="D773" s="394" t="s">
        <v>1966</v>
      </c>
      <c r="E773" s="394" t="s">
        <v>1967</v>
      </c>
      <c r="F773" s="397">
        <v>1</v>
      </c>
      <c r="G773" s="397">
        <v>0</v>
      </c>
      <c r="H773" s="410"/>
      <c r="I773" s="397"/>
      <c r="J773" s="397"/>
      <c r="K773" s="410"/>
      <c r="L773" s="397">
        <v>1</v>
      </c>
      <c r="M773" s="398">
        <v>0</v>
      </c>
    </row>
    <row r="774" spans="1:13" ht="14.4" customHeight="1" x14ac:dyDescent="0.3">
      <c r="A774" s="393" t="s">
        <v>1132</v>
      </c>
      <c r="B774" s="394" t="s">
        <v>1002</v>
      </c>
      <c r="C774" s="394" t="s">
        <v>1558</v>
      </c>
      <c r="D774" s="394" t="s">
        <v>1559</v>
      </c>
      <c r="E774" s="394" t="s">
        <v>1560</v>
      </c>
      <c r="F774" s="397"/>
      <c r="G774" s="397"/>
      <c r="H774" s="410">
        <v>0</v>
      </c>
      <c r="I774" s="397">
        <v>1</v>
      </c>
      <c r="J774" s="397">
        <v>16.27</v>
      </c>
      <c r="K774" s="410">
        <v>1</v>
      </c>
      <c r="L774" s="397">
        <v>1</v>
      </c>
      <c r="M774" s="398">
        <v>16.27</v>
      </c>
    </row>
    <row r="775" spans="1:13" ht="14.4" customHeight="1" x14ac:dyDescent="0.3">
      <c r="A775" s="393" t="s">
        <v>1132</v>
      </c>
      <c r="B775" s="394" t="s">
        <v>1002</v>
      </c>
      <c r="C775" s="394" t="s">
        <v>1003</v>
      </c>
      <c r="D775" s="394" t="s">
        <v>1004</v>
      </c>
      <c r="E775" s="394" t="s">
        <v>1005</v>
      </c>
      <c r="F775" s="397"/>
      <c r="G775" s="397"/>
      <c r="H775" s="410">
        <v>0</v>
      </c>
      <c r="I775" s="397">
        <v>2</v>
      </c>
      <c r="J775" s="397">
        <v>13.96</v>
      </c>
      <c r="K775" s="410">
        <v>1</v>
      </c>
      <c r="L775" s="397">
        <v>2</v>
      </c>
      <c r="M775" s="398">
        <v>13.96</v>
      </c>
    </row>
    <row r="776" spans="1:13" ht="14.4" customHeight="1" x14ac:dyDescent="0.3">
      <c r="A776" s="393" t="s">
        <v>1132</v>
      </c>
      <c r="B776" s="394" t="s">
        <v>1002</v>
      </c>
      <c r="C776" s="394" t="s">
        <v>1511</v>
      </c>
      <c r="D776" s="394" t="s">
        <v>1512</v>
      </c>
      <c r="E776" s="394" t="s">
        <v>1513</v>
      </c>
      <c r="F776" s="397"/>
      <c r="G776" s="397"/>
      <c r="H776" s="410">
        <v>0</v>
      </c>
      <c r="I776" s="397">
        <v>1</v>
      </c>
      <c r="J776" s="397">
        <v>10.73</v>
      </c>
      <c r="K776" s="410">
        <v>1</v>
      </c>
      <c r="L776" s="397">
        <v>1</v>
      </c>
      <c r="M776" s="398">
        <v>10.73</v>
      </c>
    </row>
    <row r="777" spans="1:13" ht="14.4" customHeight="1" x14ac:dyDescent="0.3">
      <c r="A777" s="393" t="s">
        <v>1132</v>
      </c>
      <c r="B777" s="394" t="s">
        <v>1002</v>
      </c>
      <c r="C777" s="394" t="s">
        <v>1650</v>
      </c>
      <c r="D777" s="394" t="s">
        <v>1651</v>
      </c>
      <c r="E777" s="394" t="s">
        <v>1652</v>
      </c>
      <c r="F777" s="397"/>
      <c r="G777" s="397"/>
      <c r="H777" s="410">
        <v>0</v>
      </c>
      <c r="I777" s="397">
        <v>1</v>
      </c>
      <c r="J777" s="397">
        <v>17.690000000000001</v>
      </c>
      <c r="K777" s="410">
        <v>1</v>
      </c>
      <c r="L777" s="397">
        <v>1</v>
      </c>
      <c r="M777" s="398">
        <v>17.690000000000001</v>
      </c>
    </row>
    <row r="778" spans="1:13" ht="14.4" customHeight="1" x14ac:dyDescent="0.3">
      <c r="A778" s="393" t="s">
        <v>1132</v>
      </c>
      <c r="B778" s="394" t="s">
        <v>1439</v>
      </c>
      <c r="C778" s="394" t="s">
        <v>1561</v>
      </c>
      <c r="D778" s="394" t="s">
        <v>1562</v>
      </c>
      <c r="E778" s="394" t="s">
        <v>1563</v>
      </c>
      <c r="F778" s="397"/>
      <c r="G778" s="397"/>
      <c r="H778" s="410">
        <v>0</v>
      </c>
      <c r="I778" s="397">
        <v>1</v>
      </c>
      <c r="J778" s="397">
        <v>162.13</v>
      </c>
      <c r="K778" s="410">
        <v>1</v>
      </c>
      <c r="L778" s="397">
        <v>1</v>
      </c>
      <c r="M778" s="398">
        <v>162.13</v>
      </c>
    </row>
    <row r="779" spans="1:13" ht="14.4" customHeight="1" x14ac:dyDescent="0.3">
      <c r="A779" s="393" t="s">
        <v>1132</v>
      </c>
      <c r="B779" s="394" t="s">
        <v>1010</v>
      </c>
      <c r="C779" s="394" t="s">
        <v>1011</v>
      </c>
      <c r="D779" s="394" t="s">
        <v>706</v>
      </c>
      <c r="E779" s="394" t="s">
        <v>1012</v>
      </c>
      <c r="F779" s="397"/>
      <c r="G779" s="397"/>
      <c r="H779" s="410">
        <v>0</v>
      </c>
      <c r="I779" s="397">
        <v>2</v>
      </c>
      <c r="J779" s="397">
        <v>189.6</v>
      </c>
      <c r="K779" s="410">
        <v>1</v>
      </c>
      <c r="L779" s="397">
        <v>2</v>
      </c>
      <c r="M779" s="398">
        <v>189.6</v>
      </c>
    </row>
    <row r="780" spans="1:13" ht="14.4" customHeight="1" x14ac:dyDescent="0.3">
      <c r="A780" s="393" t="s">
        <v>1132</v>
      </c>
      <c r="B780" s="394" t="s">
        <v>1249</v>
      </c>
      <c r="C780" s="394" t="s">
        <v>1968</v>
      </c>
      <c r="D780" s="394" t="s">
        <v>1855</v>
      </c>
      <c r="E780" s="394" t="s">
        <v>1659</v>
      </c>
      <c r="F780" s="397">
        <v>1</v>
      </c>
      <c r="G780" s="397">
        <v>0</v>
      </c>
      <c r="H780" s="410"/>
      <c r="I780" s="397"/>
      <c r="J780" s="397"/>
      <c r="K780" s="410"/>
      <c r="L780" s="397">
        <v>1</v>
      </c>
      <c r="M780" s="398">
        <v>0</v>
      </c>
    </row>
    <row r="781" spans="1:13" ht="14.4" customHeight="1" x14ac:dyDescent="0.3">
      <c r="A781" s="393" t="s">
        <v>1132</v>
      </c>
      <c r="B781" s="394" t="s">
        <v>1249</v>
      </c>
      <c r="C781" s="394" t="s">
        <v>1250</v>
      </c>
      <c r="D781" s="394" t="s">
        <v>1251</v>
      </c>
      <c r="E781" s="394" t="s">
        <v>1252</v>
      </c>
      <c r="F781" s="397"/>
      <c r="G781" s="397"/>
      <c r="H781" s="410"/>
      <c r="I781" s="397">
        <v>8</v>
      </c>
      <c r="J781" s="397">
        <v>0</v>
      </c>
      <c r="K781" s="410"/>
      <c r="L781" s="397">
        <v>8</v>
      </c>
      <c r="M781" s="398">
        <v>0</v>
      </c>
    </row>
    <row r="782" spans="1:13" ht="14.4" customHeight="1" x14ac:dyDescent="0.3">
      <c r="A782" s="393" t="s">
        <v>1132</v>
      </c>
      <c r="B782" s="394" t="s">
        <v>1249</v>
      </c>
      <c r="C782" s="394" t="s">
        <v>1667</v>
      </c>
      <c r="D782" s="394" t="s">
        <v>1251</v>
      </c>
      <c r="E782" s="394" t="s">
        <v>646</v>
      </c>
      <c r="F782" s="397"/>
      <c r="G782" s="397"/>
      <c r="H782" s="410"/>
      <c r="I782" s="397">
        <v>4</v>
      </c>
      <c r="J782" s="397">
        <v>0</v>
      </c>
      <c r="K782" s="410"/>
      <c r="L782" s="397">
        <v>4</v>
      </c>
      <c r="M782" s="398">
        <v>0</v>
      </c>
    </row>
    <row r="783" spans="1:13" ht="14.4" customHeight="1" x14ac:dyDescent="0.3">
      <c r="A783" s="393" t="s">
        <v>1132</v>
      </c>
      <c r="B783" s="394" t="s">
        <v>1249</v>
      </c>
      <c r="C783" s="394" t="s">
        <v>1969</v>
      </c>
      <c r="D783" s="394" t="s">
        <v>1855</v>
      </c>
      <c r="E783" s="394" t="s">
        <v>646</v>
      </c>
      <c r="F783" s="397">
        <v>1</v>
      </c>
      <c r="G783" s="397">
        <v>0</v>
      </c>
      <c r="H783" s="410"/>
      <c r="I783" s="397"/>
      <c r="J783" s="397"/>
      <c r="K783" s="410"/>
      <c r="L783" s="397">
        <v>1</v>
      </c>
      <c r="M783" s="398">
        <v>0</v>
      </c>
    </row>
    <row r="784" spans="1:13" ht="14.4" customHeight="1" x14ac:dyDescent="0.3">
      <c r="A784" s="393" t="s">
        <v>1132</v>
      </c>
      <c r="B784" s="394" t="s">
        <v>1249</v>
      </c>
      <c r="C784" s="394" t="s">
        <v>1970</v>
      </c>
      <c r="D784" s="394" t="s">
        <v>1855</v>
      </c>
      <c r="E784" s="394" t="s">
        <v>647</v>
      </c>
      <c r="F784" s="397">
        <v>1</v>
      </c>
      <c r="G784" s="397">
        <v>0</v>
      </c>
      <c r="H784" s="410"/>
      <c r="I784" s="397"/>
      <c r="J784" s="397"/>
      <c r="K784" s="410"/>
      <c r="L784" s="397">
        <v>1</v>
      </c>
      <c r="M784" s="398">
        <v>0</v>
      </c>
    </row>
    <row r="785" spans="1:13" ht="14.4" customHeight="1" x14ac:dyDescent="0.3">
      <c r="A785" s="393" t="s">
        <v>1132</v>
      </c>
      <c r="B785" s="394" t="s">
        <v>1249</v>
      </c>
      <c r="C785" s="394" t="s">
        <v>1669</v>
      </c>
      <c r="D785" s="394" t="s">
        <v>1251</v>
      </c>
      <c r="E785" s="394" t="s">
        <v>1618</v>
      </c>
      <c r="F785" s="397"/>
      <c r="G785" s="397"/>
      <c r="H785" s="410">
        <v>0</v>
      </c>
      <c r="I785" s="397">
        <v>1</v>
      </c>
      <c r="J785" s="397">
        <v>413.22</v>
      </c>
      <c r="K785" s="410">
        <v>1</v>
      </c>
      <c r="L785" s="397">
        <v>1</v>
      </c>
      <c r="M785" s="398">
        <v>413.22</v>
      </c>
    </row>
    <row r="786" spans="1:13" ht="14.4" customHeight="1" x14ac:dyDescent="0.3">
      <c r="A786" s="393" t="s">
        <v>1132</v>
      </c>
      <c r="B786" s="394" t="s">
        <v>1017</v>
      </c>
      <c r="C786" s="394" t="s">
        <v>1337</v>
      </c>
      <c r="D786" s="394" t="s">
        <v>733</v>
      </c>
      <c r="E786" s="394" t="s">
        <v>548</v>
      </c>
      <c r="F786" s="397"/>
      <c r="G786" s="397"/>
      <c r="H786" s="410">
        <v>0</v>
      </c>
      <c r="I786" s="397">
        <v>1</v>
      </c>
      <c r="J786" s="397">
        <v>137.74</v>
      </c>
      <c r="K786" s="410">
        <v>1</v>
      </c>
      <c r="L786" s="397">
        <v>1</v>
      </c>
      <c r="M786" s="398">
        <v>137.74</v>
      </c>
    </row>
    <row r="787" spans="1:13" ht="14.4" customHeight="1" x14ac:dyDescent="0.3">
      <c r="A787" s="393" t="s">
        <v>1132</v>
      </c>
      <c r="B787" s="394" t="s">
        <v>1017</v>
      </c>
      <c r="C787" s="394" t="s">
        <v>1971</v>
      </c>
      <c r="D787" s="394" t="s">
        <v>1526</v>
      </c>
      <c r="E787" s="394" t="s">
        <v>1972</v>
      </c>
      <c r="F787" s="397">
        <v>2</v>
      </c>
      <c r="G787" s="397">
        <v>0</v>
      </c>
      <c r="H787" s="410"/>
      <c r="I787" s="397"/>
      <c r="J787" s="397"/>
      <c r="K787" s="410"/>
      <c r="L787" s="397">
        <v>2</v>
      </c>
      <c r="M787" s="398">
        <v>0</v>
      </c>
    </row>
    <row r="788" spans="1:13" ht="14.4" customHeight="1" x14ac:dyDescent="0.3">
      <c r="A788" s="393" t="s">
        <v>1132</v>
      </c>
      <c r="B788" s="394" t="s">
        <v>1973</v>
      </c>
      <c r="C788" s="394" t="s">
        <v>1974</v>
      </c>
      <c r="D788" s="394" t="s">
        <v>1975</v>
      </c>
      <c r="E788" s="394" t="s">
        <v>1976</v>
      </c>
      <c r="F788" s="397"/>
      <c r="G788" s="397"/>
      <c r="H788" s="410">
        <v>0</v>
      </c>
      <c r="I788" s="397">
        <v>1</v>
      </c>
      <c r="J788" s="397">
        <v>45.91</v>
      </c>
      <c r="K788" s="410">
        <v>1</v>
      </c>
      <c r="L788" s="397">
        <v>1</v>
      </c>
      <c r="M788" s="398">
        <v>45.91</v>
      </c>
    </row>
    <row r="789" spans="1:13" ht="14.4" customHeight="1" x14ac:dyDescent="0.3">
      <c r="A789" s="393" t="s">
        <v>1133</v>
      </c>
      <c r="B789" s="394" t="s">
        <v>983</v>
      </c>
      <c r="C789" s="394" t="s">
        <v>1360</v>
      </c>
      <c r="D789" s="394" t="s">
        <v>1361</v>
      </c>
      <c r="E789" s="394" t="s">
        <v>1362</v>
      </c>
      <c r="F789" s="397"/>
      <c r="G789" s="397"/>
      <c r="H789" s="410">
        <v>0</v>
      </c>
      <c r="I789" s="397">
        <v>1</v>
      </c>
      <c r="J789" s="397">
        <v>333.31</v>
      </c>
      <c r="K789" s="410">
        <v>1</v>
      </c>
      <c r="L789" s="397">
        <v>1</v>
      </c>
      <c r="M789" s="398">
        <v>333.31</v>
      </c>
    </row>
    <row r="790" spans="1:13" ht="14.4" customHeight="1" x14ac:dyDescent="0.3">
      <c r="A790" s="393" t="s">
        <v>1134</v>
      </c>
      <c r="B790" s="394" t="s">
        <v>1977</v>
      </c>
      <c r="C790" s="394" t="s">
        <v>1978</v>
      </c>
      <c r="D790" s="394" t="s">
        <v>1979</v>
      </c>
      <c r="E790" s="394" t="s">
        <v>1980</v>
      </c>
      <c r="F790" s="397"/>
      <c r="G790" s="397"/>
      <c r="H790" s="410">
        <v>0</v>
      </c>
      <c r="I790" s="397">
        <v>1</v>
      </c>
      <c r="J790" s="397">
        <v>254.43</v>
      </c>
      <c r="K790" s="410">
        <v>1</v>
      </c>
      <c r="L790" s="397">
        <v>1</v>
      </c>
      <c r="M790" s="398">
        <v>254.43</v>
      </c>
    </row>
    <row r="791" spans="1:13" ht="14.4" customHeight="1" x14ac:dyDescent="0.3">
      <c r="A791" s="393" t="s">
        <v>1134</v>
      </c>
      <c r="B791" s="394" t="s">
        <v>1353</v>
      </c>
      <c r="C791" s="394" t="s">
        <v>1354</v>
      </c>
      <c r="D791" s="394" t="s">
        <v>1355</v>
      </c>
      <c r="E791" s="394" t="s">
        <v>1356</v>
      </c>
      <c r="F791" s="397"/>
      <c r="G791" s="397"/>
      <c r="H791" s="410">
        <v>0</v>
      </c>
      <c r="I791" s="397">
        <v>1</v>
      </c>
      <c r="J791" s="397">
        <v>41.55</v>
      </c>
      <c r="K791" s="410">
        <v>1</v>
      </c>
      <c r="L791" s="397">
        <v>1</v>
      </c>
      <c r="M791" s="398">
        <v>41.55</v>
      </c>
    </row>
    <row r="792" spans="1:13" ht="14.4" customHeight="1" x14ac:dyDescent="0.3">
      <c r="A792" s="393" t="s">
        <v>1134</v>
      </c>
      <c r="B792" s="394" t="s">
        <v>983</v>
      </c>
      <c r="C792" s="394" t="s">
        <v>984</v>
      </c>
      <c r="D792" s="394" t="s">
        <v>985</v>
      </c>
      <c r="E792" s="394" t="s">
        <v>986</v>
      </c>
      <c r="F792" s="397"/>
      <c r="G792" s="397"/>
      <c r="H792" s="410">
        <v>0</v>
      </c>
      <c r="I792" s="397">
        <v>1</v>
      </c>
      <c r="J792" s="397">
        <v>333.31</v>
      </c>
      <c r="K792" s="410">
        <v>1</v>
      </c>
      <c r="L792" s="397">
        <v>1</v>
      </c>
      <c r="M792" s="398">
        <v>333.31</v>
      </c>
    </row>
    <row r="793" spans="1:13" ht="14.4" customHeight="1" x14ac:dyDescent="0.3">
      <c r="A793" s="393" t="s">
        <v>1134</v>
      </c>
      <c r="B793" s="394" t="s">
        <v>983</v>
      </c>
      <c r="C793" s="394" t="s">
        <v>1360</v>
      </c>
      <c r="D793" s="394" t="s">
        <v>1361</v>
      </c>
      <c r="E793" s="394" t="s">
        <v>1362</v>
      </c>
      <c r="F793" s="397"/>
      <c r="G793" s="397"/>
      <c r="H793" s="410">
        <v>0</v>
      </c>
      <c r="I793" s="397">
        <v>8</v>
      </c>
      <c r="J793" s="397">
        <v>2666.48</v>
      </c>
      <c r="K793" s="410">
        <v>1</v>
      </c>
      <c r="L793" s="397">
        <v>8</v>
      </c>
      <c r="M793" s="398">
        <v>2666.48</v>
      </c>
    </row>
    <row r="794" spans="1:13" ht="14.4" customHeight="1" x14ac:dyDescent="0.3">
      <c r="A794" s="393" t="s">
        <v>1134</v>
      </c>
      <c r="B794" s="394" t="s">
        <v>990</v>
      </c>
      <c r="C794" s="394" t="s">
        <v>1364</v>
      </c>
      <c r="D794" s="394" t="s">
        <v>1365</v>
      </c>
      <c r="E794" s="394" t="s">
        <v>1248</v>
      </c>
      <c r="F794" s="397"/>
      <c r="G794" s="397"/>
      <c r="H794" s="410">
        <v>0</v>
      </c>
      <c r="I794" s="397">
        <v>3</v>
      </c>
      <c r="J794" s="397">
        <v>552.66</v>
      </c>
      <c r="K794" s="410">
        <v>1</v>
      </c>
      <c r="L794" s="397">
        <v>3</v>
      </c>
      <c r="M794" s="398">
        <v>552.66</v>
      </c>
    </row>
    <row r="795" spans="1:13" ht="14.4" customHeight="1" x14ac:dyDescent="0.3">
      <c r="A795" s="393" t="s">
        <v>1134</v>
      </c>
      <c r="B795" s="394" t="s">
        <v>995</v>
      </c>
      <c r="C795" s="394" t="s">
        <v>1981</v>
      </c>
      <c r="D795" s="394" t="s">
        <v>758</v>
      </c>
      <c r="E795" s="394" t="s">
        <v>1982</v>
      </c>
      <c r="F795" s="397"/>
      <c r="G795" s="397"/>
      <c r="H795" s="410"/>
      <c r="I795" s="397">
        <v>1</v>
      </c>
      <c r="J795" s="397">
        <v>0</v>
      </c>
      <c r="K795" s="410"/>
      <c r="L795" s="397">
        <v>1</v>
      </c>
      <c r="M795" s="398">
        <v>0</v>
      </c>
    </row>
    <row r="796" spans="1:13" ht="14.4" customHeight="1" x14ac:dyDescent="0.3">
      <c r="A796" s="393" t="s">
        <v>1134</v>
      </c>
      <c r="B796" s="394" t="s">
        <v>1241</v>
      </c>
      <c r="C796" s="394" t="s">
        <v>1242</v>
      </c>
      <c r="D796" s="394" t="s">
        <v>1243</v>
      </c>
      <c r="E796" s="394" t="s">
        <v>1244</v>
      </c>
      <c r="F796" s="397"/>
      <c r="G796" s="397"/>
      <c r="H796" s="410">
        <v>0</v>
      </c>
      <c r="I796" s="397">
        <v>6</v>
      </c>
      <c r="J796" s="397">
        <v>419.16</v>
      </c>
      <c r="K796" s="410">
        <v>1</v>
      </c>
      <c r="L796" s="397">
        <v>6</v>
      </c>
      <c r="M796" s="398">
        <v>419.16</v>
      </c>
    </row>
    <row r="797" spans="1:13" ht="14.4" customHeight="1" x14ac:dyDescent="0.3">
      <c r="A797" s="393" t="s">
        <v>1134</v>
      </c>
      <c r="B797" s="394" t="s">
        <v>1245</v>
      </c>
      <c r="C797" s="394" t="s">
        <v>1246</v>
      </c>
      <c r="D797" s="394" t="s">
        <v>1247</v>
      </c>
      <c r="E797" s="394" t="s">
        <v>1248</v>
      </c>
      <c r="F797" s="397"/>
      <c r="G797" s="397"/>
      <c r="H797" s="410">
        <v>0</v>
      </c>
      <c r="I797" s="397">
        <v>1</v>
      </c>
      <c r="J797" s="397">
        <v>69.86</v>
      </c>
      <c r="K797" s="410">
        <v>1</v>
      </c>
      <c r="L797" s="397">
        <v>1</v>
      </c>
      <c r="M797" s="398">
        <v>69.86</v>
      </c>
    </row>
    <row r="798" spans="1:13" ht="14.4" customHeight="1" x14ac:dyDescent="0.3">
      <c r="A798" s="393" t="s">
        <v>1134</v>
      </c>
      <c r="B798" s="394" t="s">
        <v>1697</v>
      </c>
      <c r="C798" s="394" t="s">
        <v>1698</v>
      </c>
      <c r="D798" s="394" t="s">
        <v>1699</v>
      </c>
      <c r="E798" s="394" t="s">
        <v>1700</v>
      </c>
      <c r="F798" s="397"/>
      <c r="G798" s="397"/>
      <c r="H798" s="410">
        <v>0</v>
      </c>
      <c r="I798" s="397">
        <v>2</v>
      </c>
      <c r="J798" s="397">
        <v>6254.38</v>
      </c>
      <c r="K798" s="410">
        <v>1</v>
      </c>
      <c r="L798" s="397">
        <v>2</v>
      </c>
      <c r="M798" s="398">
        <v>6254.38</v>
      </c>
    </row>
    <row r="799" spans="1:13" ht="14.4" customHeight="1" x14ac:dyDescent="0.3">
      <c r="A799" s="393" t="s">
        <v>1134</v>
      </c>
      <c r="B799" s="394" t="s">
        <v>997</v>
      </c>
      <c r="C799" s="394" t="s">
        <v>1330</v>
      </c>
      <c r="D799" s="394" t="s">
        <v>1331</v>
      </c>
      <c r="E799" s="394" t="s">
        <v>1332</v>
      </c>
      <c r="F799" s="397"/>
      <c r="G799" s="397"/>
      <c r="H799" s="410">
        <v>0</v>
      </c>
      <c r="I799" s="397">
        <v>1</v>
      </c>
      <c r="J799" s="397">
        <v>41.5</v>
      </c>
      <c r="K799" s="410">
        <v>1</v>
      </c>
      <c r="L799" s="397">
        <v>1</v>
      </c>
      <c r="M799" s="398">
        <v>41.5</v>
      </c>
    </row>
    <row r="800" spans="1:13" ht="14.4" customHeight="1" x14ac:dyDescent="0.3">
      <c r="A800" s="393" t="s">
        <v>1135</v>
      </c>
      <c r="B800" s="394" t="s">
        <v>954</v>
      </c>
      <c r="C800" s="394" t="s">
        <v>956</v>
      </c>
      <c r="D800" s="394" t="s">
        <v>708</v>
      </c>
      <c r="E800" s="394" t="s">
        <v>710</v>
      </c>
      <c r="F800" s="397"/>
      <c r="G800" s="397"/>
      <c r="H800" s="410">
        <v>0</v>
      </c>
      <c r="I800" s="397">
        <v>39</v>
      </c>
      <c r="J800" s="397">
        <v>24386.309999999998</v>
      </c>
      <c r="K800" s="410">
        <v>1</v>
      </c>
      <c r="L800" s="397">
        <v>39</v>
      </c>
      <c r="M800" s="398">
        <v>24386.309999999998</v>
      </c>
    </row>
    <row r="801" spans="1:13" ht="14.4" customHeight="1" x14ac:dyDescent="0.3">
      <c r="A801" s="393" t="s">
        <v>1135</v>
      </c>
      <c r="B801" s="394" t="s">
        <v>983</v>
      </c>
      <c r="C801" s="394" t="s">
        <v>984</v>
      </c>
      <c r="D801" s="394" t="s">
        <v>985</v>
      </c>
      <c r="E801" s="394" t="s">
        <v>986</v>
      </c>
      <c r="F801" s="397"/>
      <c r="G801" s="397"/>
      <c r="H801" s="410">
        <v>0</v>
      </c>
      <c r="I801" s="397">
        <v>2</v>
      </c>
      <c r="J801" s="397">
        <v>666.62</v>
      </c>
      <c r="K801" s="410">
        <v>1</v>
      </c>
      <c r="L801" s="397">
        <v>2</v>
      </c>
      <c r="M801" s="398">
        <v>666.62</v>
      </c>
    </row>
    <row r="802" spans="1:13" ht="14.4" customHeight="1" x14ac:dyDescent="0.3">
      <c r="A802" s="393" t="s">
        <v>1135</v>
      </c>
      <c r="B802" s="394" t="s">
        <v>983</v>
      </c>
      <c r="C802" s="394" t="s">
        <v>1360</v>
      </c>
      <c r="D802" s="394" t="s">
        <v>1361</v>
      </c>
      <c r="E802" s="394" t="s">
        <v>1362</v>
      </c>
      <c r="F802" s="397"/>
      <c r="G802" s="397"/>
      <c r="H802" s="410">
        <v>0</v>
      </c>
      <c r="I802" s="397">
        <v>1</v>
      </c>
      <c r="J802" s="397">
        <v>333.31</v>
      </c>
      <c r="K802" s="410">
        <v>1</v>
      </c>
      <c r="L802" s="397">
        <v>1</v>
      </c>
      <c r="M802" s="398">
        <v>333.31</v>
      </c>
    </row>
    <row r="803" spans="1:13" ht="14.4" customHeight="1" x14ac:dyDescent="0.3">
      <c r="A803" s="393" t="s">
        <v>1135</v>
      </c>
      <c r="B803" s="394" t="s">
        <v>990</v>
      </c>
      <c r="C803" s="394" t="s">
        <v>1364</v>
      </c>
      <c r="D803" s="394" t="s">
        <v>1365</v>
      </c>
      <c r="E803" s="394" t="s">
        <v>1248</v>
      </c>
      <c r="F803" s="397"/>
      <c r="G803" s="397"/>
      <c r="H803" s="410">
        <v>0</v>
      </c>
      <c r="I803" s="397">
        <v>6</v>
      </c>
      <c r="J803" s="397">
        <v>1105.32</v>
      </c>
      <c r="K803" s="410">
        <v>1</v>
      </c>
      <c r="L803" s="397">
        <v>6</v>
      </c>
      <c r="M803" s="398">
        <v>1105.32</v>
      </c>
    </row>
    <row r="804" spans="1:13" ht="14.4" customHeight="1" x14ac:dyDescent="0.3">
      <c r="A804" s="393" t="s">
        <v>1135</v>
      </c>
      <c r="B804" s="394" t="s">
        <v>1245</v>
      </c>
      <c r="C804" s="394" t="s">
        <v>1246</v>
      </c>
      <c r="D804" s="394" t="s">
        <v>1247</v>
      </c>
      <c r="E804" s="394" t="s">
        <v>1248</v>
      </c>
      <c r="F804" s="397"/>
      <c r="G804" s="397"/>
      <c r="H804" s="410">
        <v>0</v>
      </c>
      <c r="I804" s="397">
        <v>1</v>
      </c>
      <c r="J804" s="397">
        <v>69.86</v>
      </c>
      <c r="K804" s="410">
        <v>1</v>
      </c>
      <c r="L804" s="397">
        <v>1</v>
      </c>
      <c r="M804" s="398">
        <v>69.86</v>
      </c>
    </row>
    <row r="805" spans="1:13" ht="14.4" customHeight="1" x14ac:dyDescent="0.3">
      <c r="A805" s="393" t="s">
        <v>1135</v>
      </c>
      <c r="B805" s="394" t="s">
        <v>1381</v>
      </c>
      <c r="C805" s="394" t="s">
        <v>1409</v>
      </c>
      <c r="D805" s="394" t="s">
        <v>1386</v>
      </c>
      <c r="E805" s="394" t="s">
        <v>1384</v>
      </c>
      <c r="F805" s="397"/>
      <c r="G805" s="397"/>
      <c r="H805" s="410">
        <v>0</v>
      </c>
      <c r="I805" s="397">
        <v>45</v>
      </c>
      <c r="J805" s="397">
        <v>4348.3499999999995</v>
      </c>
      <c r="K805" s="410">
        <v>1</v>
      </c>
      <c r="L805" s="397">
        <v>45</v>
      </c>
      <c r="M805" s="398">
        <v>4348.3499999999995</v>
      </c>
    </row>
    <row r="806" spans="1:13" ht="14.4" customHeight="1" x14ac:dyDescent="0.3">
      <c r="A806" s="393" t="s">
        <v>1135</v>
      </c>
      <c r="B806" s="394" t="s">
        <v>1381</v>
      </c>
      <c r="C806" s="394" t="s">
        <v>1390</v>
      </c>
      <c r="D806" s="394" t="s">
        <v>1386</v>
      </c>
      <c r="E806" s="394" t="s">
        <v>1391</v>
      </c>
      <c r="F806" s="397">
        <v>1</v>
      </c>
      <c r="G806" s="397">
        <v>0</v>
      </c>
      <c r="H806" s="410"/>
      <c r="I806" s="397"/>
      <c r="J806" s="397"/>
      <c r="K806" s="410"/>
      <c r="L806" s="397">
        <v>1</v>
      </c>
      <c r="M806" s="398">
        <v>0</v>
      </c>
    </row>
    <row r="807" spans="1:13" ht="14.4" customHeight="1" x14ac:dyDescent="0.3">
      <c r="A807" s="393" t="s">
        <v>1135</v>
      </c>
      <c r="B807" s="394" t="s">
        <v>1381</v>
      </c>
      <c r="C807" s="394" t="s">
        <v>1392</v>
      </c>
      <c r="D807" s="394" t="s">
        <v>1393</v>
      </c>
      <c r="E807" s="394" t="s">
        <v>1394</v>
      </c>
      <c r="F807" s="397">
        <v>1</v>
      </c>
      <c r="G807" s="397">
        <v>96.63</v>
      </c>
      <c r="H807" s="410">
        <v>1</v>
      </c>
      <c r="I807" s="397"/>
      <c r="J807" s="397"/>
      <c r="K807" s="410">
        <v>0</v>
      </c>
      <c r="L807" s="397">
        <v>1</v>
      </c>
      <c r="M807" s="398">
        <v>96.63</v>
      </c>
    </row>
    <row r="808" spans="1:13" ht="14.4" customHeight="1" x14ac:dyDescent="0.3">
      <c r="A808" s="393" t="s">
        <v>1135</v>
      </c>
      <c r="B808" s="394" t="s">
        <v>997</v>
      </c>
      <c r="C808" s="394" t="s">
        <v>1413</v>
      </c>
      <c r="D808" s="394" t="s">
        <v>1414</v>
      </c>
      <c r="E808" s="394" t="s">
        <v>1415</v>
      </c>
      <c r="F808" s="397"/>
      <c r="G808" s="397"/>
      <c r="H808" s="410">
        <v>0</v>
      </c>
      <c r="I808" s="397">
        <v>1</v>
      </c>
      <c r="J808" s="397">
        <v>49.12</v>
      </c>
      <c r="K808" s="410">
        <v>1</v>
      </c>
      <c r="L808" s="397">
        <v>1</v>
      </c>
      <c r="M808" s="398">
        <v>49.12</v>
      </c>
    </row>
    <row r="809" spans="1:13" ht="14.4" customHeight="1" x14ac:dyDescent="0.3">
      <c r="A809" s="393" t="s">
        <v>1135</v>
      </c>
      <c r="B809" s="394" t="s">
        <v>997</v>
      </c>
      <c r="C809" s="394" t="s">
        <v>1330</v>
      </c>
      <c r="D809" s="394" t="s">
        <v>1331</v>
      </c>
      <c r="E809" s="394" t="s">
        <v>1332</v>
      </c>
      <c r="F809" s="397"/>
      <c r="G809" s="397"/>
      <c r="H809" s="410">
        <v>0</v>
      </c>
      <c r="I809" s="397">
        <v>1</v>
      </c>
      <c r="J809" s="397">
        <v>32.74</v>
      </c>
      <c r="K809" s="410">
        <v>1</v>
      </c>
      <c r="L809" s="397">
        <v>1</v>
      </c>
      <c r="M809" s="398">
        <v>32.74</v>
      </c>
    </row>
    <row r="810" spans="1:13" ht="14.4" customHeight="1" x14ac:dyDescent="0.3">
      <c r="A810" s="393" t="s">
        <v>1135</v>
      </c>
      <c r="B810" s="394" t="s">
        <v>997</v>
      </c>
      <c r="C810" s="394" t="s">
        <v>1504</v>
      </c>
      <c r="D810" s="394" t="s">
        <v>1331</v>
      </c>
      <c r="E810" s="394" t="s">
        <v>1401</v>
      </c>
      <c r="F810" s="397"/>
      <c r="G810" s="397"/>
      <c r="H810" s="410">
        <v>0</v>
      </c>
      <c r="I810" s="397">
        <v>6</v>
      </c>
      <c r="J810" s="397">
        <v>694.5</v>
      </c>
      <c r="K810" s="410">
        <v>1</v>
      </c>
      <c r="L810" s="397">
        <v>6</v>
      </c>
      <c r="M810" s="398">
        <v>694.5</v>
      </c>
    </row>
    <row r="811" spans="1:13" ht="14.4" customHeight="1" x14ac:dyDescent="0.3">
      <c r="A811" s="393" t="s">
        <v>1135</v>
      </c>
      <c r="B811" s="394" t="s">
        <v>997</v>
      </c>
      <c r="C811" s="394" t="s">
        <v>1645</v>
      </c>
      <c r="D811" s="394" t="s">
        <v>1331</v>
      </c>
      <c r="E811" s="394" t="s">
        <v>1646</v>
      </c>
      <c r="F811" s="397"/>
      <c r="G811" s="397"/>
      <c r="H811" s="410">
        <v>0</v>
      </c>
      <c r="I811" s="397">
        <v>1</v>
      </c>
      <c r="J811" s="397">
        <v>163.72999999999999</v>
      </c>
      <c r="K811" s="410">
        <v>1</v>
      </c>
      <c r="L811" s="397">
        <v>1</v>
      </c>
      <c r="M811" s="398">
        <v>163.72999999999999</v>
      </c>
    </row>
    <row r="812" spans="1:13" ht="14.4" customHeight="1" x14ac:dyDescent="0.3">
      <c r="A812" s="393" t="s">
        <v>1136</v>
      </c>
      <c r="B812" s="394" t="s">
        <v>1983</v>
      </c>
      <c r="C812" s="394" t="s">
        <v>1984</v>
      </c>
      <c r="D812" s="394" t="s">
        <v>1985</v>
      </c>
      <c r="E812" s="394" t="s">
        <v>1986</v>
      </c>
      <c r="F812" s="397"/>
      <c r="G812" s="397"/>
      <c r="H812" s="410">
        <v>0</v>
      </c>
      <c r="I812" s="397">
        <v>1</v>
      </c>
      <c r="J812" s="397">
        <v>40.61</v>
      </c>
      <c r="K812" s="410">
        <v>1</v>
      </c>
      <c r="L812" s="397">
        <v>1</v>
      </c>
      <c r="M812" s="398">
        <v>40.61</v>
      </c>
    </row>
    <row r="813" spans="1:13" ht="14.4" customHeight="1" x14ac:dyDescent="0.3">
      <c r="A813" s="393" t="s">
        <v>1136</v>
      </c>
      <c r="B813" s="394" t="s">
        <v>1983</v>
      </c>
      <c r="C813" s="394" t="s">
        <v>1987</v>
      </c>
      <c r="D813" s="394" t="s">
        <v>1988</v>
      </c>
      <c r="E813" s="394" t="s">
        <v>1989</v>
      </c>
      <c r="F813" s="397">
        <v>1</v>
      </c>
      <c r="G813" s="397">
        <v>60.92</v>
      </c>
      <c r="H813" s="410">
        <v>1</v>
      </c>
      <c r="I813" s="397"/>
      <c r="J813" s="397"/>
      <c r="K813" s="410">
        <v>0</v>
      </c>
      <c r="L813" s="397">
        <v>1</v>
      </c>
      <c r="M813" s="398">
        <v>60.92</v>
      </c>
    </row>
    <row r="814" spans="1:13" ht="14.4" customHeight="1" x14ac:dyDescent="0.3">
      <c r="A814" s="393" t="s">
        <v>1136</v>
      </c>
      <c r="B814" s="394" t="s">
        <v>1463</v>
      </c>
      <c r="C814" s="394" t="s">
        <v>1464</v>
      </c>
      <c r="D814" s="394" t="s">
        <v>1465</v>
      </c>
      <c r="E814" s="394" t="s">
        <v>1466</v>
      </c>
      <c r="F814" s="397"/>
      <c r="G814" s="397"/>
      <c r="H814" s="410">
        <v>0</v>
      </c>
      <c r="I814" s="397">
        <v>1</v>
      </c>
      <c r="J814" s="397">
        <v>193.26</v>
      </c>
      <c r="K814" s="410">
        <v>1</v>
      </c>
      <c r="L814" s="397">
        <v>1</v>
      </c>
      <c r="M814" s="398">
        <v>193.26</v>
      </c>
    </row>
    <row r="815" spans="1:13" ht="14.4" customHeight="1" x14ac:dyDescent="0.3">
      <c r="A815" s="393" t="s">
        <v>1136</v>
      </c>
      <c r="B815" s="394" t="s">
        <v>1381</v>
      </c>
      <c r="C815" s="394" t="s">
        <v>1385</v>
      </c>
      <c r="D815" s="394" t="s">
        <v>1386</v>
      </c>
      <c r="E815" s="394" t="s">
        <v>1387</v>
      </c>
      <c r="F815" s="397"/>
      <c r="G815" s="397"/>
      <c r="H815" s="410">
        <v>0</v>
      </c>
      <c r="I815" s="397">
        <v>1</v>
      </c>
      <c r="J815" s="397">
        <v>48.31</v>
      </c>
      <c r="K815" s="410">
        <v>1</v>
      </c>
      <c r="L815" s="397">
        <v>1</v>
      </c>
      <c r="M815" s="398">
        <v>48.31</v>
      </c>
    </row>
    <row r="816" spans="1:13" ht="14.4" customHeight="1" x14ac:dyDescent="0.3">
      <c r="A816" s="393" t="s">
        <v>1136</v>
      </c>
      <c r="B816" s="394" t="s">
        <v>1381</v>
      </c>
      <c r="C816" s="394" t="s">
        <v>1409</v>
      </c>
      <c r="D816" s="394" t="s">
        <v>1386</v>
      </c>
      <c r="E816" s="394" t="s">
        <v>1384</v>
      </c>
      <c r="F816" s="397"/>
      <c r="G816" s="397"/>
      <c r="H816" s="410">
        <v>0</v>
      </c>
      <c r="I816" s="397">
        <v>15</v>
      </c>
      <c r="J816" s="397">
        <v>1449.4499999999998</v>
      </c>
      <c r="K816" s="410">
        <v>1</v>
      </c>
      <c r="L816" s="397">
        <v>15</v>
      </c>
      <c r="M816" s="398">
        <v>1449.4499999999998</v>
      </c>
    </row>
    <row r="817" spans="1:13" ht="14.4" customHeight="1" x14ac:dyDescent="0.3">
      <c r="A817" s="393" t="s">
        <v>1136</v>
      </c>
      <c r="B817" s="394" t="s">
        <v>1381</v>
      </c>
      <c r="C817" s="394" t="s">
        <v>1392</v>
      </c>
      <c r="D817" s="394" t="s">
        <v>1393</v>
      </c>
      <c r="E817" s="394" t="s">
        <v>1394</v>
      </c>
      <c r="F817" s="397">
        <v>3</v>
      </c>
      <c r="G817" s="397">
        <v>289.89</v>
      </c>
      <c r="H817" s="410">
        <v>1</v>
      </c>
      <c r="I817" s="397"/>
      <c r="J817" s="397"/>
      <c r="K817" s="410">
        <v>0</v>
      </c>
      <c r="L817" s="397">
        <v>3</v>
      </c>
      <c r="M817" s="398">
        <v>289.89</v>
      </c>
    </row>
    <row r="818" spans="1:13" ht="14.4" customHeight="1" x14ac:dyDescent="0.3">
      <c r="A818" s="393" t="s">
        <v>1136</v>
      </c>
      <c r="B818" s="394" t="s">
        <v>997</v>
      </c>
      <c r="C818" s="394" t="s">
        <v>1324</v>
      </c>
      <c r="D818" s="394" t="s">
        <v>1325</v>
      </c>
      <c r="E818" s="394" t="s">
        <v>1326</v>
      </c>
      <c r="F818" s="397"/>
      <c r="G818" s="397"/>
      <c r="H818" s="410">
        <v>0</v>
      </c>
      <c r="I818" s="397">
        <v>1</v>
      </c>
      <c r="J818" s="397">
        <v>32.74</v>
      </c>
      <c r="K818" s="410">
        <v>1</v>
      </c>
      <c r="L818" s="397">
        <v>1</v>
      </c>
      <c r="M818" s="398">
        <v>32.74</v>
      </c>
    </row>
    <row r="819" spans="1:13" ht="14.4" customHeight="1" x14ac:dyDescent="0.3">
      <c r="A819" s="393" t="s">
        <v>1136</v>
      </c>
      <c r="B819" s="394" t="s">
        <v>997</v>
      </c>
      <c r="C819" s="394" t="s">
        <v>1504</v>
      </c>
      <c r="D819" s="394" t="s">
        <v>1331</v>
      </c>
      <c r="E819" s="394" t="s">
        <v>1401</v>
      </c>
      <c r="F819" s="397"/>
      <c r="G819" s="397"/>
      <c r="H819" s="410">
        <v>0</v>
      </c>
      <c r="I819" s="397">
        <v>9</v>
      </c>
      <c r="J819" s="397">
        <v>1120.5900000000001</v>
      </c>
      <c r="K819" s="410">
        <v>1</v>
      </c>
      <c r="L819" s="397">
        <v>9</v>
      </c>
      <c r="M819" s="398">
        <v>1120.5900000000001</v>
      </c>
    </row>
    <row r="820" spans="1:13" ht="14.4" customHeight="1" x14ac:dyDescent="0.3">
      <c r="A820" s="393" t="s">
        <v>1136</v>
      </c>
      <c r="B820" s="394" t="s">
        <v>1426</v>
      </c>
      <c r="C820" s="394" t="s">
        <v>1430</v>
      </c>
      <c r="D820" s="394" t="s">
        <v>1428</v>
      </c>
      <c r="E820" s="394" t="s">
        <v>1431</v>
      </c>
      <c r="F820" s="397"/>
      <c r="G820" s="397"/>
      <c r="H820" s="410">
        <v>0</v>
      </c>
      <c r="I820" s="397">
        <v>3</v>
      </c>
      <c r="J820" s="397">
        <v>2661.1499999999996</v>
      </c>
      <c r="K820" s="410">
        <v>1</v>
      </c>
      <c r="L820" s="397">
        <v>3</v>
      </c>
      <c r="M820" s="398">
        <v>2661.1499999999996</v>
      </c>
    </row>
    <row r="821" spans="1:13" ht="14.4" customHeight="1" x14ac:dyDescent="0.3">
      <c r="A821" s="393" t="s">
        <v>1136</v>
      </c>
      <c r="B821" s="394" t="s">
        <v>1002</v>
      </c>
      <c r="C821" s="394" t="s">
        <v>1558</v>
      </c>
      <c r="D821" s="394" t="s">
        <v>1559</v>
      </c>
      <c r="E821" s="394" t="s">
        <v>1560</v>
      </c>
      <c r="F821" s="397"/>
      <c r="G821" s="397"/>
      <c r="H821" s="410">
        <v>0</v>
      </c>
      <c r="I821" s="397">
        <v>2</v>
      </c>
      <c r="J821" s="397">
        <v>32.54</v>
      </c>
      <c r="K821" s="410">
        <v>1</v>
      </c>
      <c r="L821" s="397">
        <v>2</v>
      </c>
      <c r="M821" s="398">
        <v>32.54</v>
      </c>
    </row>
    <row r="822" spans="1:13" ht="14.4" customHeight="1" x14ac:dyDescent="0.3">
      <c r="A822" s="393" t="s">
        <v>1136</v>
      </c>
      <c r="B822" s="394" t="s">
        <v>1443</v>
      </c>
      <c r="C822" s="394" t="s">
        <v>1657</v>
      </c>
      <c r="D822" s="394" t="s">
        <v>1658</v>
      </c>
      <c r="E822" s="394" t="s">
        <v>1659</v>
      </c>
      <c r="F822" s="397"/>
      <c r="G822" s="397"/>
      <c r="H822" s="410">
        <v>0</v>
      </c>
      <c r="I822" s="397">
        <v>2</v>
      </c>
      <c r="J822" s="397">
        <v>464.88</v>
      </c>
      <c r="K822" s="410">
        <v>1</v>
      </c>
      <c r="L822" s="397">
        <v>2</v>
      </c>
      <c r="M822" s="398">
        <v>464.88</v>
      </c>
    </row>
    <row r="823" spans="1:13" ht="14.4" customHeight="1" x14ac:dyDescent="0.3">
      <c r="A823" s="393" t="s">
        <v>1136</v>
      </c>
      <c r="B823" s="394" t="s">
        <v>1020</v>
      </c>
      <c r="C823" s="394" t="s">
        <v>1660</v>
      </c>
      <c r="D823" s="394" t="s">
        <v>777</v>
      </c>
      <c r="E823" s="394" t="s">
        <v>1608</v>
      </c>
      <c r="F823" s="397"/>
      <c r="G823" s="397"/>
      <c r="H823" s="410"/>
      <c r="I823" s="397">
        <v>1</v>
      </c>
      <c r="J823" s="397">
        <v>0</v>
      </c>
      <c r="K823" s="410"/>
      <c r="L823" s="397">
        <v>1</v>
      </c>
      <c r="M823" s="398">
        <v>0</v>
      </c>
    </row>
    <row r="824" spans="1:13" ht="14.4" customHeight="1" x14ac:dyDescent="0.3">
      <c r="A824" s="393" t="s">
        <v>1137</v>
      </c>
      <c r="B824" s="394" t="s">
        <v>943</v>
      </c>
      <c r="C824" s="394" t="s">
        <v>1239</v>
      </c>
      <c r="D824" s="394" t="s">
        <v>544</v>
      </c>
      <c r="E824" s="394" t="s">
        <v>1240</v>
      </c>
      <c r="F824" s="397"/>
      <c r="G824" s="397"/>
      <c r="H824" s="410">
        <v>0</v>
      </c>
      <c r="I824" s="397">
        <v>1</v>
      </c>
      <c r="J824" s="397">
        <v>95.24</v>
      </c>
      <c r="K824" s="410">
        <v>1</v>
      </c>
      <c r="L824" s="397">
        <v>1</v>
      </c>
      <c r="M824" s="398">
        <v>95.24</v>
      </c>
    </row>
    <row r="825" spans="1:13" ht="14.4" customHeight="1" x14ac:dyDescent="0.3">
      <c r="A825" s="393" t="s">
        <v>1137</v>
      </c>
      <c r="B825" s="394" t="s">
        <v>943</v>
      </c>
      <c r="C825" s="394" t="s">
        <v>944</v>
      </c>
      <c r="D825" s="394" t="s">
        <v>544</v>
      </c>
      <c r="E825" s="394" t="s">
        <v>545</v>
      </c>
      <c r="F825" s="397"/>
      <c r="G825" s="397"/>
      <c r="H825" s="410">
        <v>0</v>
      </c>
      <c r="I825" s="397">
        <v>6</v>
      </c>
      <c r="J825" s="397">
        <v>1142.8799999999999</v>
      </c>
      <c r="K825" s="410">
        <v>1</v>
      </c>
      <c r="L825" s="397">
        <v>6</v>
      </c>
      <c r="M825" s="398">
        <v>1142.8799999999999</v>
      </c>
    </row>
    <row r="826" spans="1:13" ht="14.4" customHeight="1" x14ac:dyDescent="0.3">
      <c r="A826" s="393" t="s">
        <v>1137</v>
      </c>
      <c r="B826" s="394" t="s">
        <v>1259</v>
      </c>
      <c r="C826" s="394" t="s">
        <v>1340</v>
      </c>
      <c r="D826" s="394" t="s">
        <v>1261</v>
      </c>
      <c r="E826" s="394" t="s">
        <v>1341</v>
      </c>
      <c r="F826" s="397"/>
      <c r="G826" s="397"/>
      <c r="H826" s="410"/>
      <c r="I826" s="397">
        <v>1</v>
      </c>
      <c r="J826" s="397">
        <v>0</v>
      </c>
      <c r="K826" s="410"/>
      <c r="L826" s="397">
        <v>1</v>
      </c>
      <c r="M826" s="398">
        <v>0</v>
      </c>
    </row>
    <row r="827" spans="1:13" ht="14.4" customHeight="1" x14ac:dyDescent="0.3">
      <c r="A827" s="393" t="s">
        <v>1137</v>
      </c>
      <c r="B827" s="394" t="s">
        <v>1314</v>
      </c>
      <c r="C827" s="394" t="s">
        <v>1626</v>
      </c>
      <c r="D827" s="394" t="s">
        <v>1627</v>
      </c>
      <c r="E827" s="394" t="s">
        <v>1628</v>
      </c>
      <c r="F827" s="397"/>
      <c r="G827" s="397"/>
      <c r="H827" s="410">
        <v>0</v>
      </c>
      <c r="I827" s="397">
        <v>1</v>
      </c>
      <c r="J827" s="397">
        <v>50.57</v>
      </c>
      <c r="K827" s="410">
        <v>1</v>
      </c>
      <c r="L827" s="397">
        <v>1</v>
      </c>
      <c r="M827" s="398">
        <v>50.57</v>
      </c>
    </row>
    <row r="828" spans="1:13" ht="14.4" customHeight="1" x14ac:dyDescent="0.3">
      <c r="A828" s="393" t="s">
        <v>1137</v>
      </c>
      <c r="B828" s="394" t="s">
        <v>1353</v>
      </c>
      <c r="C828" s="394" t="s">
        <v>1491</v>
      </c>
      <c r="D828" s="394" t="s">
        <v>1492</v>
      </c>
      <c r="E828" s="394" t="s">
        <v>1493</v>
      </c>
      <c r="F828" s="397">
        <v>1</v>
      </c>
      <c r="G828" s="397">
        <v>0</v>
      </c>
      <c r="H828" s="410"/>
      <c r="I828" s="397"/>
      <c r="J828" s="397"/>
      <c r="K828" s="410"/>
      <c r="L828" s="397">
        <v>1</v>
      </c>
      <c r="M828" s="398">
        <v>0</v>
      </c>
    </row>
    <row r="829" spans="1:13" ht="14.4" customHeight="1" x14ac:dyDescent="0.3">
      <c r="A829" s="393" t="s">
        <v>1137</v>
      </c>
      <c r="B829" s="394" t="s">
        <v>1353</v>
      </c>
      <c r="C829" s="394" t="s">
        <v>1354</v>
      </c>
      <c r="D829" s="394" t="s">
        <v>1355</v>
      </c>
      <c r="E829" s="394" t="s">
        <v>1356</v>
      </c>
      <c r="F829" s="397"/>
      <c r="G829" s="397"/>
      <c r="H829" s="410">
        <v>0</v>
      </c>
      <c r="I829" s="397">
        <v>7</v>
      </c>
      <c r="J829" s="397">
        <v>290.84999999999997</v>
      </c>
      <c r="K829" s="410">
        <v>1</v>
      </c>
      <c r="L829" s="397">
        <v>7</v>
      </c>
      <c r="M829" s="398">
        <v>290.84999999999997</v>
      </c>
    </row>
    <row r="830" spans="1:13" ht="14.4" customHeight="1" x14ac:dyDescent="0.3">
      <c r="A830" s="393" t="s">
        <v>1137</v>
      </c>
      <c r="B830" s="394" t="s">
        <v>983</v>
      </c>
      <c r="C830" s="394" t="s">
        <v>1456</v>
      </c>
      <c r="D830" s="394" t="s">
        <v>985</v>
      </c>
      <c r="E830" s="394" t="s">
        <v>1457</v>
      </c>
      <c r="F830" s="397">
        <v>2</v>
      </c>
      <c r="G830" s="397">
        <v>0</v>
      </c>
      <c r="H830" s="410"/>
      <c r="I830" s="397"/>
      <c r="J830" s="397"/>
      <c r="K830" s="410"/>
      <c r="L830" s="397">
        <v>2</v>
      </c>
      <c r="M830" s="398">
        <v>0</v>
      </c>
    </row>
    <row r="831" spans="1:13" ht="14.4" customHeight="1" x14ac:dyDescent="0.3">
      <c r="A831" s="393" t="s">
        <v>1137</v>
      </c>
      <c r="B831" s="394" t="s">
        <v>983</v>
      </c>
      <c r="C831" s="394" t="s">
        <v>984</v>
      </c>
      <c r="D831" s="394" t="s">
        <v>985</v>
      </c>
      <c r="E831" s="394" t="s">
        <v>986</v>
      </c>
      <c r="F831" s="397"/>
      <c r="G831" s="397"/>
      <c r="H831" s="410">
        <v>0</v>
      </c>
      <c r="I831" s="397">
        <v>9</v>
      </c>
      <c r="J831" s="397">
        <v>2999.79</v>
      </c>
      <c r="K831" s="410">
        <v>1</v>
      </c>
      <c r="L831" s="397">
        <v>9</v>
      </c>
      <c r="M831" s="398">
        <v>2999.79</v>
      </c>
    </row>
    <row r="832" spans="1:13" ht="14.4" customHeight="1" x14ac:dyDescent="0.3">
      <c r="A832" s="393" t="s">
        <v>1137</v>
      </c>
      <c r="B832" s="394" t="s">
        <v>983</v>
      </c>
      <c r="C832" s="394" t="s">
        <v>1360</v>
      </c>
      <c r="D832" s="394" t="s">
        <v>1361</v>
      </c>
      <c r="E832" s="394" t="s">
        <v>1362</v>
      </c>
      <c r="F832" s="397"/>
      <c r="G832" s="397"/>
      <c r="H832" s="410">
        <v>0</v>
      </c>
      <c r="I832" s="397">
        <v>1</v>
      </c>
      <c r="J832" s="397">
        <v>333.31</v>
      </c>
      <c r="K832" s="410">
        <v>1</v>
      </c>
      <c r="L832" s="397">
        <v>1</v>
      </c>
      <c r="M832" s="398">
        <v>333.31</v>
      </c>
    </row>
    <row r="833" spans="1:13" ht="14.4" customHeight="1" x14ac:dyDescent="0.3">
      <c r="A833" s="393" t="s">
        <v>1137</v>
      </c>
      <c r="B833" s="394" t="s">
        <v>990</v>
      </c>
      <c r="C833" s="394" t="s">
        <v>1364</v>
      </c>
      <c r="D833" s="394" t="s">
        <v>1365</v>
      </c>
      <c r="E833" s="394" t="s">
        <v>1248</v>
      </c>
      <c r="F833" s="397"/>
      <c r="G833" s="397"/>
      <c r="H833" s="410">
        <v>0</v>
      </c>
      <c r="I833" s="397">
        <v>1</v>
      </c>
      <c r="J833" s="397">
        <v>184.22</v>
      </c>
      <c r="K833" s="410">
        <v>1</v>
      </c>
      <c r="L833" s="397">
        <v>1</v>
      </c>
      <c r="M833" s="398">
        <v>184.22</v>
      </c>
    </row>
    <row r="834" spans="1:13" ht="14.4" customHeight="1" x14ac:dyDescent="0.3">
      <c r="A834" s="393" t="s">
        <v>1137</v>
      </c>
      <c r="B834" s="394" t="s">
        <v>995</v>
      </c>
      <c r="C834" s="394" t="s">
        <v>996</v>
      </c>
      <c r="D834" s="394" t="s">
        <v>758</v>
      </c>
      <c r="E834" s="394" t="s">
        <v>759</v>
      </c>
      <c r="F834" s="397"/>
      <c r="G834" s="397"/>
      <c r="H834" s="410">
        <v>0</v>
      </c>
      <c r="I834" s="397">
        <v>2</v>
      </c>
      <c r="J834" s="397">
        <v>444.5</v>
      </c>
      <c r="K834" s="410">
        <v>1</v>
      </c>
      <c r="L834" s="397">
        <v>2</v>
      </c>
      <c r="M834" s="398">
        <v>444.5</v>
      </c>
    </row>
    <row r="835" spans="1:13" ht="14.4" customHeight="1" x14ac:dyDescent="0.3">
      <c r="A835" s="393" t="s">
        <v>1137</v>
      </c>
      <c r="B835" s="394" t="s">
        <v>1241</v>
      </c>
      <c r="C835" s="394" t="s">
        <v>1242</v>
      </c>
      <c r="D835" s="394" t="s">
        <v>1243</v>
      </c>
      <c r="E835" s="394" t="s">
        <v>1244</v>
      </c>
      <c r="F835" s="397"/>
      <c r="G835" s="397"/>
      <c r="H835" s="410">
        <v>0</v>
      </c>
      <c r="I835" s="397">
        <v>6</v>
      </c>
      <c r="J835" s="397">
        <v>419.15999999999997</v>
      </c>
      <c r="K835" s="410">
        <v>1</v>
      </c>
      <c r="L835" s="397">
        <v>6</v>
      </c>
      <c r="M835" s="398">
        <v>419.15999999999997</v>
      </c>
    </row>
    <row r="836" spans="1:13" ht="14.4" customHeight="1" x14ac:dyDescent="0.3">
      <c r="A836" s="393" t="s">
        <v>1137</v>
      </c>
      <c r="B836" s="394" t="s">
        <v>1241</v>
      </c>
      <c r="C836" s="394" t="s">
        <v>1990</v>
      </c>
      <c r="D836" s="394" t="s">
        <v>1243</v>
      </c>
      <c r="E836" s="394" t="s">
        <v>1991</v>
      </c>
      <c r="F836" s="397">
        <v>1</v>
      </c>
      <c r="G836" s="397">
        <v>0</v>
      </c>
      <c r="H836" s="410"/>
      <c r="I836" s="397"/>
      <c r="J836" s="397"/>
      <c r="K836" s="410"/>
      <c r="L836" s="397">
        <v>1</v>
      </c>
      <c r="M836" s="398">
        <v>0</v>
      </c>
    </row>
    <row r="837" spans="1:13" ht="14.4" customHeight="1" x14ac:dyDescent="0.3">
      <c r="A837" s="393" t="s">
        <v>1137</v>
      </c>
      <c r="B837" s="394" t="s">
        <v>1245</v>
      </c>
      <c r="C837" s="394" t="s">
        <v>1246</v>
      </c>
      <c r="D837" s="394" t="s">
        <v>1247</v>
      </c>
      <c r="E837" s="394" t="s">
        <v>1248</v>
      </c>
      <c r="F837" s="397"/>
      <c r="G837" s="397"/>
      <c r="H837" s="410">
        <v>0</v>
      </c>
      <c r="I837" s="397">
        <v>1</v>
      </c>
      <c r="J837" s="397">
        <v>69.86</v>
      </c>
      <c r="K837" s="410">
        <v>1</v>
      </c>
      <c r="L837" s="397">
        <v>1</v>
      </c>
      <c r="M837" s="398">
        <v>69.86</v>
      </c>
    </row>
    <row r="838" spans="1:13" ht="14.4" customHeight="1" x14ac:dyDescent="0.3">
      <c r="A838" s="393" t="s">
        <v>1137</v>
      </c>
      <c r="B838" s="394" t="s">
        <v>1381</v>
      </c>
      <c r="C838" s="394" t="s">
        <v>1409</v>
      </c>
      <c r="D838" s="394" t="s">
        <v>1386</v>
      </c>
      <c r="E838" s="394" t="s">
        <v>1384</v>
      </c>
      <c r="F838" s="397"/>
      <c r="G838" s="397"/>
      <c r="H838" s="410">
        <v>0</v>
      </c>
      <c r="I838" s="397">
        <v>1</v>
      </c>
      <c r="J838" s="397">
        <v>96.63</v>
      </c>
      <c r="K838" s="410">
        <v>1</v>
      </c>
      <c r="L838" s="397">
        <v>1</v>
      </c>
      <c r="M838" s="398">
        <v>96.63</v>
      </c>
    </row>
    <row r="839" spans="1:13" ht="14.4" customHeight="1" x14ac:dyDescent="0.3">
      <c r="A839" s="393" t="s">
        <v>1137</v>
      </c>
      <c r="B839" s="394" t="s">
        <v>1381</v>
      </c>
      <c r="C839" s="394" t="s">
        <v>1388</v>
      </c>
      <c r="D839" s="394" t="s">
        <v>1386</v>
      </c>
      <c r="E839" s="394" t="s">
        <v>1389</v>
      </c>
      <c r="F839" s="397"/>
      <c r="G839" s="397"/>
      <c r="H839" s="410">
        <v>0</v>
      </c>
      <c r="I839" s="397">
        <v>1</v>
      </c>
      <c r="J839" s="397">
        <v>193.26</v>
      </c>
      <c r="K839" s="410">
        <v>1</v>
      </c>
      <c r="L839" s="397">
        <v>1</v>
      </c>
      <c r="M839" s="398">
        <v>193.26</v>
      </c>
    </row>
    <row r="840" spans="1:13" ht="14.4" customHeight="1" x14ac:dyDescent="0.3">
      <c r="A840" s="393" t="s">
        <v>1137</v>
      </c>
      <c r="B840" s="394" t="s">
        <v>1381</v>
      </c>
      <c r="C840" s="394" t="s">
        <v>1392</v>
      </c>
      <c r="D840" s="394" t="s">
        <v>1393</v>
      </c>
      <c r="E840" s="394" t="s">
        <v>1394</v>
      </c>
      <c r="F840" s="397">
        <v>1</v>
      </c>
      <c r="G840" s="397">
        <v>96.63</v>
      </c>
      <c r="H840" s="410">
        <v>1</v>
      </c>
      <c r="I840" s="397"/>
      <c r="J840" s="397"/>
      <c r="K840" s="410">
        <v>0</v>
      </c>
      <c r="L840" s="397">
        <v>1</v>
      </c>
      <c r="M840" s="398">
        <v>96.63</v>
      </c>
    </row>
    <row r="841" spans="1:13" ht="14.4" customHeight="1" x14ac:dyDescent="0.3">
      <c r="A841" s="393" t="s">
        <v>1137</v>
      </c>
      <c r="B841" s="394" t="s">
        <v>997</v>
      </c>
      <c r="C841" s="394" t="s">
        <v>1501</v>
      </c>
      <c r="D841" s="394" t="s">
        <v>1502</v>
      </c>
      <c r="E841" s="394" t="s">
        <v>1503</v>
      </c>
      <c r="F841" s="397">
        <v>1</v>
      </c>
      <c r="G841" s="397">
        <v>327.45</v>
      </c>
      <c r="H841" s="410">
        <v>1</v>
      </c>
      <c r="I841" s="397"/>
      <c r="J841" s="397"/>
      <c r="K841" s="410">
        <v>0</v>
      </c>
      <c r="L841" s="397">
        <v>1</v>
      </c>
      <c r="M841" s="398">
        <v>327.45</v>
      </c>
    </row>
    <row r="842" spans="1:13" ht="14.4" customHeight="1" x14ac:dyDescent="0.3">
      <c r="A842" s="393" t="s">
        <v>1137</v>
      </c>
      <c r="B842" s="394" t="s">
        <v>997</v>
      </c>
      <c r="C842" s="394" t="s">
        <v>1413</v>
      </c>
      <c r="D842" s="394" t="s">
        <v>1414</v>
      </c>
      <c r="E842" s="394" t="s">
        <v>1415</v>
      </c>
      <c r="F842" s="397"/>
      <c r="G842" s="397"/>
      <c r="H842" s="410">
        <v>0</v>
      </c>
      <c r="I842" s="397">
        <v>7</v>
      </c>
      <c r="J842" s="397">
        <v>343.84</v>
      </c>
      <c r="K842" s="410">
        <v>1</v>
      </c>
      <c r="L842" s="397">
        <v>7</v>
      </c>
      <c r="M842" s="398">
        <v>343.84</v>
      </c>
    </row>
    <row r="843" spans="1:13" ht="14.4" customHeight="1" x14ac:dyDescent="0.3">
      <c r="A843" s="393" t="s">
        <v>1137</v>
      </c>
      <c r="B843" s="394" t="s">
        <v>997</v>
      </c>
      <c r="C843" s="394" t="s">
        <v>1416</v>
      </c>
      <c r="D843" s="394" t="s">
        <v>1411</v>
      </c>
      <c r="E843" s="394" t="s">
        <v>1417</v>
      </c>
      <c r="F843" s="397">
        <v>1</v>
      </c>
      <c r="G843" s="397">
        <v>49.12</v>
      </c>
      <c r="H843" s="410">
        <v>1</v>
      </c>
      <c r="I843" s="397"/>
      <c r="J843" s="397"/>
      <c r="K843" s="410">
        <v>0</v>
      </c>
      <c r="L843" s="397">
        <v>1</v>
      </c>
      <c r="M843" s="398">
        <v>49.12</v>
      </c>
    </row>
    <row r="844" spans="1:13" ht="14.4" customHeight="1" x14ac:dyDescent="0.3">
      <c r="A844" s="393" t="s">
        <v>1137</v>
      </c>
      <c r="B844" s="394" t="s">
        <v>1000</v>
      </c>
      <c r="C844" s="394" t="s">
        <v>1508</v>
      </c>
      <c r="D844" s="394" t="s">
        <v>1509</v>
      </c>
      <c r="E844" s="394" t="s">
        <v>1510</v>
      </c>
      <c r="F844" s="397">
        <v>1</v>
      </c>
      <c r="G844" s="397">
        <v>188.38</v>
      </c>
      <c r="H844" s="410">
        <v>1</v>
      </c>
      <c r="I844" s="397"/>
      <c r="J844" s="397"/>
      <c r="K844" s="410">
        <v>0</v>
      </c>
      <c r="L844" s="397">
        <v>1</v>
      </c>
      <c r="M844" s="398">
        <v>188.38</v>
      </c>
    </row>
    <row r="845" spans="1:13" ht="14.4" customHeight="1" x14ac:dyDescent="0.3">
      <c r="A845" s="393" t="s">
        <v>1137</v>
      </c>
      <c r="B845" s="394" t="s">
        <v>1002</v>
      </c>
      <c r="C845" s="394" t="s">
        <v>1511</v>
      </c>
      <c r="D845" s="394" t="s">
        <v>1512</v>
      </c>
      <c r="E845" s="394" t="s">
        <v>1513</v>
      </c>
      <c r="F845" s="397"/>
      <c r="G845" s="397"/>
      <c r="H845" s="410">
        <v>0</v>
      </c>
      <c r="I845" s="397">
        <v>1</v>
      </c>
      <c r="J845" s="397">
        <v>10.73</v>
      </c>
      <c r="K845" s="410">
        <v>1</v>
      </c>
      <c r="L845" s="397">
        <v>1</v>
      </c>
      <c r="M845" s="398">
        <v>10.73</v>
      </c>
    </row>
    <row r="846" spans="1:13" ht="14.4" customHeight="1" x14ac:dyDescent="0.3">
      <c r="A846" s="393" t="s">
        <v>1137</v>
      </c>
      <c r="B846" s="394" t="s">
        <v>1439</v>
      </c>
      <c r="C846" s="394" t="s">
        <v>1992</v>
      </c>
      <c r="D846" s="394" t="s">
        <v>1441</v>
      </c>
      <c r="E846" s="394" t="s">
        <v>1993</v>
      </c>
      <c r="F846" s="397"/>
      <c r="G846" s="397"/>
      <c r="H846" s="410">
        <v>0</v>
      </c>
      <c r="I846" s="397">
        <v>1</v>
      </c>
      <c r="J846" s="397">
        <v>216.16</v>
      </c>
      <c r="K846" s="410">
        <v>1</v>
      </c>
      <c r="L846" s="397">
        <v>1</v>
      </c>
      <c r="M846" s="398">
        <v>216.16</v>
      </c>
    </row>
    <row r="847" spans="1:13" ht="14.4" customHeight="1" x14ac:dyDescent="0.3">
      <c r="A847" s="393" t="s">
        <v>1137</v>
      </c>
      <c r="B847" s="394" t="s">
        <v>1249</v>
      </c>
      <c r="C847" s="394" t="s">
        <v>1250</v>
      </c>
      <c r="D847" s="394" t="s">
        <v>1251</v>
      </c>
      <c r="E847" s="394" t="s">
        <v>1252</v>
      </c>
      <c r="F847" s="397"/>
      <c r="G847" s="397"/>
      <c r="H847" s="410"/>
      <c r="I847" s="397">
        <v>3</v>
      </c>
      <c r="J847" s="397">
        <v>0</v>
      </c>
      <c r="K847" s="410"/>
      <c r="L847" s="397">
        <v>3</v>
      </c>
      <c r="M847" s="398">
        <v>0</v>
      </c>
    </row>
    <row r="848" spans="1:13" ht="14.4" customHeight="1" x14ac:dyDescent="0.3">
      <c r="A848" s="393" t="s">
        <v>1137</v>
      </c>
      <c r="B848" s="394" t="s">
        <v>1249</v>
      </c>
      <c r="C848" s="394" t="s">
        <v>1667</v>
      </c>
      <c r="D848" s="394" t="s">
        <v>1251</v>
      </c>
      <c r="E848" s="394" t="s">
        <v>646</v>
      </c>
      <c r="F848" s="397"/>
      <c r="G848" s="397"/>
      <c r="H848" s="410"/>
      <c r="I848" s="397">
        <v>2</v>
      </c>
      <c r="J848" s="397">
        <v>0</v>
      </c>
      <c r="K848" s="410"/>
      <c r="L848" s="397">
        <v>2</v>
      </c>
      <c r="M848" s="398">
        <v>0</v>
      </c>
    </row>
    <row r="849" spans="1:13" ht="14.4" customHeight="1" x14ac:dyDescent="0.3">
      <c r="A849" s="393" t="s">
        <v>1137</v>
      </c>
      <c r="B849" s="394" t="s">
        <v>1249</v>
      </c>
      <c r="C849" s="394" t="s">
        <v>1668</v>
      </c>
      <c r="D849" s="394" t="s">
        <v>1251</v>
      </c>
      <c r="E849" s="394" t="s">
        <v>1659</v>
      </c>
      <c r="F849" s="397"/>
      <c r="G849" s="397"/>
      <c r="H849" s="410">
        <v>0</v>
      </c>
      <c r="I849" s="397">
        <v>2</v>
      </c>
      <c r="J849" s="397">
        <v>275.48</v>
      </c>
      <c r="K849" s="410">
        <v>1</v>
      </c>
      <c r="L849" s="397">
        <v>2</v>
      </c>
      <c r="M849" s="398">
        <v>275.48</v>
      </c>
    </row>
    <row r="850" spans="1:13" ht="14.4" customHeight="1" x14ac:dyDescent="0.3">
      <c r="A850" s="393" t="s">
        <v>1138</v>
      </c>
      <c r="B850" s="394" t="s">
        <v>954</v>
      </c>
      <c r="C850" s="394" t="s">
        <v>956</v>
      </c>
      <c r="D850" s="394" t="s">
        <v>708</v>
      </c>
      <c r="E850" s="394" t="s">
        <v>710</v>
      </c>
      <c r="F850" s="397"/>
      <c r="G850" s="397"/>
      <c r="H850" s="410">
        <v>0</v>
      </c>
      <c r="I850" s="397">
        <v>22</v>
      </c>
      <c r="J850" s="397">
        <v>13756.379999999997</v>
      </c>
      <c r="K850" s="410">
        <v>1</v>
      </c>
      <c r="L850" s="397">
        <v>22</v>
      </c>
      <c r="M850" s="398">
        <v>13756.379999999997</v>
      </c>
    </row>
    <row r="851" spans="1:13" ht="14.4" customHeight="1" x14ac:dyDescent="0.3">
      <c r="A851" s="393" t="s">
        <v>1138</v>
      </c>
      <c r="B851" s="394" t="s">
        <v>954</v>
      </c>
      <c r="C851" s="394" t="s">
        <v>957</v>
      </c>
      <c r="D851" s="394" t="s">
        <v>708</v>
      </c>
      <c r="E851" s="394" t="s">
        <v>711</v>
      </c>
      <c r="F851" s="397"/>
      <c r="G851" s="397"/>
      <c r="H851" s="410">
        <v>0</v>
      </c>
      <c r="I851" s="397">
        <v>25</v>
      </c>
      <c r="J851" s="397">
        <v>23448.25</v>
      </c>
      <c r="K851" s="410">
        <v>1</v>
      </c>
      <c r="L851" s="397">
        <v>25</v>
      </c>
      <c r="M851" s="398">
        <v>23448.25</v>
      </c>
    </row>
    <row r="852" spans="1:13" ht="14.4" customHeight="1" x14ac:dyDescent="0.3">
      <c r="A852" s="393" t="s">
        <v>1138</v>
      </c>
      <c r="B852" s="394" t="s">
        <v>1366</v>
      </c>
      <c r="C852" s="394" t="s">
        <v>1367</v>
      </c>
      <c r="D852" s="394" t="s">
        <v>1368</v>
      </c>
      <c r="E852" s="394" t="s">
        <v>1369</v>
      </c>
      <c r="F852" s="397">
        <v>10</v>
      </c>
      <c r="G852" s="397">
        <v>4727.0999999999995</v>
      </c>
      <c r="H852" s="410">
        <v>1</v>
      </c>
      <c r="I852" s="397"/>
      <c r="J852" s="397"/>
      <c r="K852" s="410">
        <v>0</v>
      </c>
      <c r="L852" s="397">
        <v>10</v>
      </c>
      <c r="M852" s="398">
        <v>4727.0999999999995</v>
      </c>
    </row>
    <row r="853" spans="1:13" ht="14.4" customHeight="1" x14ac:dyDescent="0.3">
      <c r="A853" s="393" t="s">
        <v>1138</v>
      </c>
      <c r="B853" s="394" t="s">
        <v>983</v>
      </c>
      <c r="C853" s="394" t="s">
        <v>1370</v>
      </c>
      <c r="D853" s="394" t="s">
        <v>1371</v>
      </c>
      <c r="E853" s="394" t="s">
        <v>986</v>
      </c>
      <c r="F853" s="397">
        <v>1</v>
      </c>
      <c r="G853" s="397">
        <v>333.31</v>
      </c>
      <c r="H853" s="410">
        <v>1</v>
      </c>
      <c r="I853" s="397"/>
      <c r="J853" s="397"/>
      <c r="K853" s="410">
        <v>0</v>
      </c>
      <c r="L853" s="397">
        <v>1</v>
      </c>
      <c r="M853" s="398">
        <v>333.31</v>
      </c>
    </row>
    <row r="854" spans="1:13" ht="14.4" customHeight="1" x14ac:dyDescent="0.3">
      <c r="A854" s="393" t="s">
        <v>1138</v>
      </c>
      <c r="B854" s="394" t="s">
        <v>983</v>
      </c>
      <c r="C854" s="394" t="s">
        <v>1456</v>
      </c>
      <c r="D854" s="394" t="s">
        <v>985</v>
      </c>
      <c r="E854" s="394" t="s">
        <v>1457</v>
      </c>
      <c r="F854" s="397">
        <v>1</v>
      </c>
      <c r="G854" s="397">
        <v>0</v>
      </c>
      <c r="H854" s="410"/>
      <c r="I854" s="397"/>
      <c r="J854" s="397"/>
      <c r="K854" s="410"/>
      <c r="L854" s="397">
        <v>1</v>
      </c>
      <c r="M854" s="398">
        <v>0</v>
      </c>
    </row>
    <row r="855" spans="1:13" ht="14.4" customHeight="1" x14ac:dyDescent="0.3">
      <c r="A855" s="393" t="s">
        <v>1138</v>
      </c>
      <c r="B855" s="394" t="s">
        <v>983</v>
      </c>
      <c r="C855" s="394" t="s">
        <v>984</v>
      </c>
      <c r="D855" s="394" t="s">
        <v>985</v>
      </c>
      <c r="E855" s="394" t="s">
        <v>986</v>
      </c>
      <c r="F855" s="397"/>
      <c r="G855" s="397"/>
      <c r="H855" s="410">
        <v>0</v>
      </c>
      <c r="I855" s="397">
        <v>27</v>
      </c>
      <c r="J855" s="397">
        <v>8999.3700000000008</v>
      </c>
      <c r="K855" s="410">
        <v>1</v>
      </c>
      <c r="L855" s="397">
        <v>27</v>
      </c>
      <c r="M855" s="398">
        <v>8999.3700000000008</v>
      </c>
    </row>
    <row r="856" spans="1:13" ht="14.4" customHeight="1" x14ac:dyDescent="0.3">
      <c r="A856" s="393" t="s">
        <v>1138</v>
      </c>
      <c r="B856" s="394" t="s">
        <v>983</v>
      </c>
      <c r="C856" s="394" t="s">
        <v>1357</v>
      </c>
      <c r="D856" s="394" t="s">
        <v>1358</v>
      </c>
      <c r="E856" s="394" t="s">
        <v>1359</v>
      </c>
      <c r="F856" s="397"/>
      <c r="G856" s="397"/>
      <c r="H856" s="410">
        <v>0</v>
      </c>
      <c r="I856" s="397">
        <v>2</v>
      </c>
      <c r="J856" s="397">
        <v>666.62</v>
      </c>
      <c r="K856" s="410">
        <v>1</v>
      </c>
      <c r="L856" s="397">
        <v>2</v>
      </c>
      <c r="M856" s="398">
        <v>666.62</v>
      </c>
    </row>
    <row r="857" spans="1:13" ht="14.4" customHeight="1" x14ac:dyDescent="0.3">
      <c r="A857" s="393" t="s">
        <v>1138</v>
      </c>
      <c r="B857" s="394" t="s">
        <v>983</v>
      </c>
      <c r="C857" s="394" t="s">
        <v>1360</v>
      </c>
      <c r="D857" s="394" t="s">
        <v>1361</v>
      </c>
      <c r="E857" s="394" t="s">
        <v>1362</v>
      </c>
      <c r="F857" s="397"/>
      <c r="G857" s="397"/>
      <c r="H857" s="410">
        <v>0</v>
      </c>
      <c r="I857" s="397">
        <v>17</v>
      </c>
      <c r="J857" s="397">
        <v>5666.2699999999995</v>
      </c>
      <c r="K857" s="410">
        <v>1</v>
      </c>
      <c r="L857" s="397">
        <v>17</v>
      </c>
      <c r="M857" s="398">
        <v>5666.2699999999995</v>
      </c>
    </row>
    <row r="858" spans="1:13" ht="14.4" customHeight="1" x14ac:dyDescent="0.3">
      <c r="A858" s="393" t="s">
        <v>1138</v>
      </c>
      <c r="B858" s="394" t="s">
        <v>983</v>
      </c>
      <c r="C858" s="394" t="s">
        <v>1458</v>
      </c>
      <c r="D858" s="394" t="s">
        <v>1459</v>
      </c>
      <c r="E858" s="394" t="s">
        <v>1460</v>
      </c>
      <c r="F858" s="397"/>
      <c r="G858" s="397"/>
      <c r="H858" s="410">
        <v>0</v>
      </c>
      <c r="I858" s="397">
        <v>1</v>
      </c>
      <c r="J858" s="397">
        <v>152.36000000000001</v>
      </c>
      <c r="K858" s="410">
        <v>1</v>
      </c>
      <c r="L858" s="397">
        <v>1</v>
      </c>
      <c r="M858" s="398">
        <v>152.36000000000001</v>
      </c>
    </row>
    <row r="859" spans="1:13" ht="14.4" customHeight="1" x14ac:dyDescent="0.3">
      <c r="A859" s="393" t="s">
        <v>1138</v>
      </c>
      <c r="B859" s="394" t="s">
        <v>990</v>
      </c>
      <c r="C859" s="394" t="s">
        <v>1684</v>
      </c>
      <c r="D859" s="394" t="s">
        <v>1531</v>
      </c>
      <c r="E859" s="394" t="s">
        <v>1685</v>
      </c>
      <c r="F859" s="397">
        <v>1</v>
      </c>
      <c r="G859" s="397">
        <v>0</v>
      </c>
      <c r="H859" s="410"/>
      <c r="I859" s="397"/>
      <c r="J859" s="397"/>
      <c r="K859" s="410"/>
      <c r="L859" s="397">
        <v>1</v>
      </c>
      <c r="M859" s="398">
        <v>0</v>
      </c>
    </row>
    <row r="860" spans="1:13" ht="14.4" customHeight="1" x14ac:dyDescent="0.3">
      <c r="A860" s="393" t="s">
        <v>1138</v>
      </c>
      <c r="B860" s="394" t="s">
        <v>995</v>
      </c>
      <c r="C860" s="394" t="s">
        <v>1994</v>
      </c>
      <c r="D860" s="394" t="s">
        <v>1995</v>
      </c>
      <c r="E860" s="394" t="s">
        <v>759</v>
      </c>
      <c r="F860" s="397">
        <v>1</v>
      </c>
      <c r="G860" s="397">
        <v>125.13</v>
      </c>
      <c r="H860" s="410">
        <v>1</v>
      </c>
      <c r="I860" s="397"/>
      <c r="J860" s="397"/>
      <c r="K860" s="410">
        <v>0</v>
      </c>
      <c r="L860" s="397">
        <v>1</v>
      </c>
      <c r="M860" s="398">
        <v>125.13</v>
      </c>
    </row>
    <row r="861" spans="1:13" ht="14.4" customHeight="1" x14ac:dyDescent="0.3">
      <c r="A861" s="393" t="s">
        <v>1138</v>
      </c>
      <c r="B861" s="394" t="s">
        <v>1342</v>
      </c>
      <c r="C861" s="394" t="s">
        <v>1343</v>
      </c>
      <c r="D861" s="394" t="s">
        <v>1344</v>
      </c>
      <c r="E861" s="394" t="s">
        <v>1345</v>
      </c>
      <c r="F861" s="397"/>
      <c r="G861" s="397"/>
      <c r="H861" s="410">
        <v>0</v>
      </c>
      <c r="I861" s="397">
        <v>4</v>
      </c>
      <c r="J861" s="397">
        <v>616.04</v>
      </c>
      <c r="K861" s="410">
        <v>1</v>
      </c>
      <c r="L861" s="397">
        <v>4</v>
      </c>
      <c r="M861" s="398">
        <v>616.04</v>
      </c>
    </row>
    <row r="862" spans="1:13" ht="14.4" customHeight="1" x14ac:dyDescent="0.3">
      <c r="A862" s="393" t="s">
        <v>1138</v>
      </c>
      <c r="B862" s="394" t="s">
        <v>1342</v>
      </c>
      <c r="C862" s="394" t="s">
        <v>1841</v>
      </c>
      <c r="D862" s="394" t="s">
        <v>1842</v>
      </c>
      <c r="E862" s="394" t="s">
        <v>1843</v>
      </c>
      <c r="F862" s="397"/>
      <c r="G862" s="397"/>
      <c r="H862" s="410">
        <v>0</v>
      </c>
      <c r="I862" s="397">
        <v>1</v>
      </c>
      <c r="J862" s="397">
        <v>107.38</v>
      </c>
      <c r="K862" s="410">
        <v>1</v>
      </c>
      <c r="L862" s="397">
        <v>1</v>
      </c>
      <c r="M862" s="398">
        <v>107.38</v>
      </c>
    </row>
    <row r="863" spans="1:13" ht="14.4" customHeight="1" x14ac:dyDescent="0.3">
      <c r="A863" s="393" t="s">
        <v>1138</v>
      </c>
      <c r="B863" s="394" t="s">
        <v>1342</v>
      </c>
      <c r="C863" s="394" t="s">
        <v>1775</v>
      </c>
      <c r="D863" s="394" t="s">
        <v>1344</v>
      </c>
      <c r="E863" s="394" t="s">
        <v>1345</v>
      </c>
      <c r="F863" s="397"/>
      <c r="G863" s="397"/>
      <c r="H863" s="410">
        <v>0</v>
      </c>
      <c r="I863" s="397">
        <v>1</v>
      </c>
      <c r="J863" s="397">
        <v>143.18</v>
      </c>
      <c r="K863" s="410">
        <v>1</v>
      </c>
      <c r="L863" s="397">
        <v>1</v>
      </c>
      <c r="M863" s="398">
        <v>143.18</v>
      </c>
    </row>
    <row r="864" spans="1:13" ht="14.4" customHeight="1" x14ac:dyDescent="0.3">
      <c r="A864" s="393" t="s">
        <v>1138</v>
      </c>
      <c r="B864" s="394" t="s">
        <v>1381</v>
      </c>
      <c r="C864" s="394" t="s">
        <v>1385</v>
      </c>
      <c r="D864" s="394" t="s">
        <v>1386</v>
      </c>
      <c r="E864" s="394" t="s">
        <v>1387</v>
      </c>
      <c r="F864" s="397"/>
      <c r="G864" s="397"/>
      <c r="H864" s="410">
        <v>0</v>
      </c>
      <c r="I864" s="397">
        <v>1</v>
      </c>
      <c r="J864" s="397">
        <v>48.31</v>
      </c>
      <c r="K864" s="410">
        <v>1</v>
      </c>
      <c r="L864" s="397">
        <v>1</v>
      </c>
      <c r="M864" s="398">
        <v>48.31</v>
      </c>
    </row>
    <row r="865" spans="1:13" ht="14.4" customHeight="1" x14ac:dyDescent="0.3">
      <c r="A865" s="393" t="s">
        <v>1138</v>
      </c>
      <c r="B865" s="394" t="s">
        <v>1381</v>
      </c>
      <c r="C865" s="394" t="s">
        <v>1409</v>
      </c>
      <c r="D865" s="394" t="s">
        <v>1386</v>
      </c>
      <c r="E865" s="394" t="s">
        <v>1384</v>
      </c>
      <c r="F865" s="397"/>
      <c r="G865" s="397"/>
      <c r="H865" s="410">
        <v>0</v>
      </c>
      <c r="I865" s="397">
        <v>6</v>
      </c>
      <c r="J865" s="397">
        <v>579.78</v>
      </c>
      <c r="K865" s="410">
        <v>1</v>
      </c>
      <c r="L865" s="397">
        <v>6</v>
      </c>
      <c r="M865" s="398">
        <v>579.78</v>
      </c>
    </row>
    <row r="866" spans="1:13" ht="14.4" customHeight="1" x14ac:dyDescent="0.3">
      <c r="A866" s="393" t="s">
        <v>1138</v>
      </c>
      <c r="B866" s="394" t="s">
        <v>1381</v>
      </c>
      <c r="C866" s="394" t="s">
        <v>1392</v>
      </c>
      <c r="D866" s="394" t="s">
        <v>1393</v>
      </c>
      <c r="E866" s="394" t="s">
        <v>1394</v>
      </c>
      <c r="F866" s="397">
        <v>10</v>
      </c>
      <c r="G866" s="397">
        <v>966.3</v>
      </c>
      <c r="H866" s="410">
        <v>1</v>
      </c>
      <c r="I866" s="397"/>
      <c r="J866" s="397"/>
      <c r="K866" s="410">
        <v>0</v>
      </c>
      <c r="L866" s="397">
        <v>10</v>
      </c>
      <c r="M866" s="398">
        <v>966.3</v>
      </c>
    </row>
    <row r="867" spans="1:13" ht="14.4" customHeight="1" x14ac:dyDescent="0.3">
      <c r="A867" s="393" t="s">
        <v>1138</v>
      </c>
      <c r="B867" s="394" t="s">
        <v>997</v>
      </c>
      <c r="C867" s="394" t="s">
        <v>1399</v>
      </c>
      <c r="D867" s="394" t="s">
        <v>1400</v>
      </c>
      <c r="E867" s="394" t="s">
        <v>1401</v>
      </c>
      <c r="F867" s="397">
        <v>1</v>
      </c>
      <c r="G867" s="397">
        <v>124.51</v>
      </c>
      <c r="H867" s="410">
        <v>1</v>
      </c>
      <c r="I867" s="397"/>
      <c r="J867" s="397"/>
      <c r="K867" s="410">
        <v>0</v>
      </c>
      <c r="L867" s="397">
        <v>1</v>
      </c>
      <c r="M867" s="398">
        <v>124.51</v>
      </c>
    </row>
    <row r="868" spans="1:13" ht="14.4" customHeight="1" x14ac:dyDescent="0.3">
      <c r="A868" s="393" t="s">
        <v>1138</v>
      </c>
      <c r="B868" s="394" t="s">
        <v>997</v>
      </c>
      <c r="C868" s="394" t="s">
        <v>1413</v>
      </c>
      <c r="D868" s="394" t="s">
        <v>1414</v>
      </c>
      <c r="E868" s="394" t="s">
        <v>1415</v>
      </c>
      <c r="F868" s="397"/>
      <c r="G868" s="397"/>
      <c r="H868" s="410">
        <v>0</v>
      </c>
      <c r="I868" s="397">
        <v>1</v>
      </c>
      <c r="J868" s="397">
        <v>49.12</v>
      </c>
      <c r="K868" s="410">
        <v>1</v>
      </c>
      <c r="L868" s="397">
        <v>1</v>
      </c>
      <c r="M868" s="398">
        <v>49.12</v>
      </c>
    </row>
    <row r="869" spans="1:13" ht="14.4" customHeight="1" x14ac:dyDescent="0.3">
      <c r="A869" s="393" t="s">
        <v>1138</v>
      </c>
      <c r="B869" s="394" t="s">
        <v>997</v>
      </c>
      <c r="C869" s="394" t="s">
        <v>1504</v>
      </c>
      <c r="D869" s="394" t="s">
        <v>1331</v>
      </c>
      <c r="E869" s="394" t="s">
        <v>1401</v>
      </c>
      <c r="F869" s="397"/>
      <c r="G869" s="397"/>
      <c r="H869" s="410">
        <v>0</v>
      </c>
      <c r="I869" s="397">
        <v>3</v>
      </c>
      <c r="J869" s="397">
        <v>373.53000000000003</v>
      </c>
      <c r="K869" s="410">
        <v>1</v>
      </c>
      <c r="L869" s="397">
        <v>3</v>
      </c>
      <c r="M869" s="398">
        <v>373.53000000000003</v>
      </c>
    </row>
    <row r="870" spans="1:13" ht="14.4" customHeight="1" x14ac:dyDescent="0.3">
      <c r="A870" s="393" t="s">
        <v>1139</v>
      </c>
      <c r="B870" s="394" t="s">
        <v>1255</v>
      </c>
      <c r="C870" s="394" t="s">
        <v>1256</v>
      </c>
      <c r="D870" s="394" t="s">
        <v>1257</v>
      </c>
      <c r="E870" s="394" t="s">
        <v>1258</v>
      </c>
      <c r="F870" s="397"/>
      <c r="G870" s="397"/>
      <c r="H870" s="410">
        <v>0</v>
      </c>
      <c r="I870" s="397">
        <v>1</v>
      </c>
      <c r="J870" s="397">
        <v>32.630000000000003</v>
      </c>
      <c r="K870" s="410">
        <v>1</v>
      </c>
      <c r="L870" s="397">
        <v>1</v>
      </c>
      <c r="M870" s="398">
        <v>32.630000000000003</v>
      </c>
    </row>
    <row r="871" spans="1:13" ht="14.4" customHeight="1" x14ac:dyDescent="0.3">
      <c r="A871" s="393" t="s">
        <v>1139</v>
      </c>
      <c r="B871" s="394" t="s">
        <v>943</v>
      </c>
      <c r="C871" s="394" t="s">
        <v>1778</v>
      </c>
      <c r="D871" s="394" t="s">
        <v>1779</v>
      </c>
      <c r="E871" s="394" t="s">
        <v>1780</v>
      </c>
      <c r="F871" s="397"/>
      <c r="G871" s="397"/>
      <c r="H871" s="410"/>
      <c r="I871" s="397">
        <v>1</v>
      </c>
      <c r="J871" s="397">
        <v>0</v>
      </c>
      <c r="K871" s="410"/>
      <c r="L871" s="397">
        <v>1</v>
      </c>
      <c r="M871" s="398">
        <v>0</v>
      </c>
    </row>
    <row r="872" spans="1:13" ht="14.4" customHeight="1" x14ac:dyDescent="0.3">
      <c r="A872" s="393" t="s">
        <v>1139</v>
      </c>
      <c r="B872" s="394" t="s">
        <v>954</v>
      </c>
      <c r="C872" s="394" t="s">
        <v>956</v>
      </c>
      <c r="D872" s="394" t="s">
        <v>708</v>
      </c>
      <c r="E872" s="394" t="s">
        <v>710</v>
      </c>
      <c r="F872" s="397"/>
      <c r="G872" s="397"/>
      <c r="H872" s="410">
        <v>0</v>
      </c>
      <c r="I872" s="397">
        <v>1</v>
      </c>
      <c r="J872" s="397">
        <v>625.29</v>
      </c>
      <c r="K872" s="410">
        <v>1</v>
      </c>
      <c r="L872" s="397">
        <v>1</v>
      </c>
      <c r="M872" s="398">
        <v>625.29</v>
      </c>
    </row>
    <row r="873" spans="1:13" ht="14.4" customHeight="1" x14ac:dyDescent="0.3">
      <c r="A873" s="393" t="s">
        <v>1139</v>
      </c>
      <c r="B873" s="394" t="s">
        <v>954</v>
      </c>
      <c r="C873" s="394" t="s">
        <v>1574</v>
      </c>
      <c r="D873" s="394" t="s">
        <v>1268</v>
      </c>
      <c r="E873" s="394" t="s">
        <v>712</v>
      </c>
      <c r="F873" s="397"/>
      <c r="G873" s="397"/>
      <c r="H873" s="410">
        <v>0</v>
      </c>
      <c r="I873" s="397">
        <v>1</v>
      </c>
      <c r="J873" s="397">
        <v>2332.92</v>
      </c>
      <c r="K873" s="410">
        <v>1</v>
      </c>
      <c r="L873" s="397">
        <v>1</v>
      </c>
      <c r="M873" s="398">
        <v>2332.92</v>
      </c>
    </row>
    <row r="874" spans="1:13" ht="14.4" customHeight="1" x14ac:dyDescent="0.3">
      <c r="A874" s="393" t="s">
        <v>1139</v>
      </c>
      <c r="B874" s="394" t="s">
        <v>1031</v>
      </c>
      <c r="C874" s="394" t="s">
        <v>1588</v>
      </c>
      <c r="D874" s="394" t="s">
        <v>906</v>
      </c>
      <c r="E874" s="394" t="s">
        <v>1299</v>
      </c>
      <c r="F874" s="397"/>
      <c r="G874" s="397"/>
      <c r="H874" s="410">
        <v>0</v>
      </c>
      <c r="I874" s="397">
        <v>2</v>
      </c>
      <c r="J874" s="397">
        <v>121.84</v>
      </c>
      <c r="K874" s="410">
        <v>1</v>
      </c>
      <c r="L874" s="397">
        <v>2</v>
      </c>
      <c r="M874" s="398">
        <v>121.84</v>
      </c>
    </row>
    <row r="875" spans="1:13" ht="14.4" customHeight="1" x14ac:dyDescent="0.3">
      <c r="A875" s="393" t="s">
        <v>1139</v>
      </c>
      <c r="B875" s="394" t="s">
        <v>1033</v>
      </c>
      <c r="C875" s="394" t="s">
        <v>1289</v>
      </c>
      <c r="D875" s="394" t="s">
        <v>1290</v>
      </c>
      <c r="E875" s="394" t="s">
        <v>1291</v>
      </c>
      <c r="F875" s="397"/>
      <c r="G875" s="397"/>
      <c r="H875" s="410">
        <v>0</v>
      </c>
      <c r="I875" s="397">
        <v>1</v>
      </c>
      <c r="J875" s="397">
        <v>194.43</v>
      </c>
      <c r="K875" s="410">
        <v>1</v>
      </c>
      <c r="L875" s="397">
        <v>1</v>
      </c>
      <c r="M875" s="398">
        <v>194.43</v>
      </c>
    </row>
    <row r="876" spans="1:13" ht="14.4" customHeight="1" x14ac:dyDescent="0.3">
      <c r="A876" s="393" t="s">
        <v>1139</v>
      </c>
      <c r="B876" s="394" t="s">
        <v>990</v>
      </c>
      <c r="C876" s="394" t="s">
        <v>1548</v>
      </c>
      <c r="D876" s="394" t="s">
        <v>1549</v>
      </c>
      <c r="E876" s="394" t="s">
        <v>1550</v>
      </c>
      <c r="F876" s="397"/>
      <c r="G876" s="397"/>
      <c r="H876" s="410">
        <v>0</v>
      </c>
      <c r="I876" s="397">
        <v>1</v>
      </c>
      <c r="J876" s="397">
        <v>138.16</v>
      </c>
      <c r="K876" s="410">
        <v>1</v>
      </c>
      <c r="L876" s="397">
        <v>1</v>
      </c>
      <c r="M876" s="398">
        <v>138.16</v>
      </c>
    </row>
    <row r="877" spans="1:13" ht="14.4" customHeight="1" x14ac:dyDescent="0.3">
      <c r="A877" s="393" t="s">
        <v>1139</v>
      </c>
      <c r="B877" s="394" t="s">
        <v>997</v>
      </c>
      <c r="C877" s="394" t="s">
        <v>1996</v>
      </c>
      <c r="D877" s="394" t="s">
        <v>1400</v>
      </c>
      <c r="E877" s="394" t="s">
        <v>1646</v>
      </c>
      <c r="F877" s="397">
        <v>1</v>
      </c>
      <c r="G877" s="397">
        <v>0</v>
      </c>
      <c r="H877" s="410"/>
      <c r="I877" s="397"/>
      <c r="J877" s="397"/>
      <c r="K877" s="410"/>
      <c r="L877" s="397">
        <v>1</v>
      </c>
      <c r="M877" s="398">
        <v>0</v>
      </c>
    </row>
    <row r="878" spans="1:13" ht="14.4" customHeight="1" x14ac:dyDescent="0.3">
      <c r="A878" s="393" t="s">
        <v>1139</v>
      </c>
      <c r="B878" s="394" t="s">
        <v>1002</v>
      </c>
      <c r="C878" s="394" t="s">
        <v>1471</v>
      </c>
      <c r="D878" s="394" t="s">
        <v>1472</v>
      </c>
      <c r="E878" s="394" t="s">
        <v>1005</v>
      </c>
      <c r="F878" s="397">
        <v>2</v>
      </c>
      <c r="G878" s="397">
        <v>13.96</v>
      </c>
      <c r="H878" s="410">
        <v>1</v>
      </c>
      <c r="I878" s="397"/>
      <c r="J878" s="397"/>
      <c r="K878" s="410">
        <v>0</v>
      </c>
      <c r="L878" s="397">
        <v>2</v>
      </c>
      <c r="M878" s="398">
        <v>13.96</v>
      </c>
    </row>
    <row r="879" spans="1:13" ht="14.4" customHeight="1" x14ac:dyDescent="0.3">
      <c r="A879" s="393" t="s">
        <v>1139</v>
      </c>
      <c r="B879" s="394" t="s">
        <v>1010</v>
      </c>
      <c r="C879" s="394" t="s">
        <v>1011</v>
      </c>
      <c r="D879" s="394" t="s">
        <v>706</v>
      </c>
      <c r="E879" s="394" t="s">
        <v>1012</v>
      </c>
      <c r="F879" s="397"/>
      <c r="G879" s="397"/>
      <c r="H879" s="410">
        <v>0</v>
      </c>
      <c r="I879" s="397">
        <v>1</v>
      </c>
      <c r="J879" s="397">
        <v>94.8</v>
      </c>
      <c r="K879" s="410">
        <v>1</v>
      </c>
      <c r="L879" s="397">
        <v>1</v>
      </c>
      <c r="M879" s="398">
        <v>94.8</v>
      </c>
    </row>
    <row r="880" spans="1:13" ht="14.4" customHeight="1" x14ac:dyDescent="0.3">
      <c r="A880" s="393" t="s">
        <v>1139</v>
      </c>
      <c r="B880" s="394" t="s">
        <v>1249</v>
      </c>
      <c r="C880" s="394" t="s">
        <v>1668</v>
      </c>
      <c r="D880" s="394" t="s">
        <v>1251</v>
      </c>
      <c r="E880" s="394" t="s">
        <v>1659</v>
      </c>
      <c r="F880" s="397"/>
      <c r="G880" s="397"/>
      <c r="H880" s="410">
        <v>0</v>
      </c>
      <c r="I880" s="397">
        <v>1</v>
      </c>
      <c r="J880" s="397">
        <v>137.74</v>
      </c>
      <c r="K880" s="410">
        <v>1</v>
      </c>
      <c r="L880" s="397">
        <v>1</v>
      </c>
      <c r="M880" s="398">
        <v>137.74</v>
      </c>
    </row>
    <row r="881" spans="1:13" ht="14.4" customHeight="1" x14ac:dyDescent="0.3">
      <c r="A881" s="393" t="s">
        <v>1140</v>
      </c>
      <c r="B881" s="394" t="s">
        <v>1259</v>
      </c>
      <c r="C881" s="394" t="s">
        <v>1260</v>
      </c>
      <c r="D881" s="394" t="s">
        <v>1261</v>
      </c>
      <c r="E881" s="394" t="s">
        <v>1262</v>
      </c>
      <c r="F881" s="397"/>
      <c r="G881" s="397"/>
      <c r="H881" s="410"/>
      <c r="I881" s="397">
        <v>1</v>
      </c>
      <c r="J881" s="397">
        <v>0</v>
      </c>
      <c r="K881" s="410"/>
      <c r="L881" s="397">
        <v>1</v>
      </c>
      <c r="M881" s="398">
        <v>0</v>
      </c>
    </row>
    <row r="882" spans="1:13" ht="14.4" customHeight="1" x14ac:dyDescent="0.3">
      <c r="A882" s="393" t="s">
        <v>1140</v>
      </c>
      <c r="B882" s="394" t="s">
        <v>1346</v>
      </c>
      <c r="C882" s="394" t="s">
        <v>1546</v>
      </c>
      <c r="D882" s="394" t="s">
        <v>1351</v>
      </c>
      <c r="E882" s="394" t="s">
        <v>1547</v>
      </c>
      <c r="F882" s="397"/>
      <c r="G882" s="397"/>
      <c r="H882" s="410">
        <v>0</v>
      </c>
      <c r="I882" s="397">
        <v>2</v>
      </c>
      <c r="J882" s="397">
        <v>508.86</v>
      </c>
      <c r="K882" s="410">
        <v>1</v>
      </c>
      <c r="L882" s="397">
        <v>2</v>
      </c>
      <c r="M882" s="398">
        <v>508.86</v>
      </c>
    </row>
    <row r="883" spans="1:13" ht="14.4" customHeight="1" x14ac:dyDescent="0.3">
      <c r="A883" s="393" t="s">
        <v>1140</v>
      </c>
      <c r="B883" s="394" t="s">
        <v>1353</v>
      </c>
      <c r="C883" s="394" t="s">
        <v>1354</v>
      </c>
      <c r="D883" s="394" t="s">
        <v>1355</v>
      </c>
      <c r="E883" s="394" t="s">
        <v>1356</v>
      </c>
      <c r="F883" s="397"/>
      <c r="G883" s="397"/>
      <c r="H883" s="410">
        <v>0</v>
      </c>
      <c r="I883" s="397">
        <v>4</v>
      </c>
      <c r="J883" s="397">
        <v>166.2</v>
      </c>
      <c r="K883" s="410">
        <v>1</v>
      </c>
      <c r="L883" s="397">
        <v>4</v>
      </c>
      <c r="M883" s="398">
        <v>166.2</v>
      </c>
    </row>
    <row r="884" spans="1:13" ht="14.4" customHeight="1" x14ac:dyDescent="0.3">
      <c r="A884" s="393" t="s">
        <v>1140</v>
      </c>
      <c r="B884" s="394" t="s">
        <v>983</v>
      </c>
      <c r="C884" s="394" t="s">
        <v>984</v>
      </c>
      <c r="D884" s="394" t="s">
        <v>985</v>
      </c>
      <c r="E884" s="394" t="s">
        <v>986</v>
      </c>
      <c r="F884" s="397"/>
      <c r="G884" s="397"/>
      <c r="H884" s="410">
        <v>0</v>
      </c>
      <c r="I884" s="397">
        <v>2</v>
      </c>
      <c r="J884" s="397">
        <v>666.62</v>
      </c>
      <c r="K884" s="410">
        <v>1</v>
      </c>
      <c r="L884" s="397">
        <v>2</v>
      </c>
      <c r="M884" s="398">
        <v>666.62</v>
      </c>
    </row>
    <row r="885" spans="1:13" ht="14.4" customHeight="1" x14ac:dyDescent="0.3">
      <c r="A885" s="393" t="s">
        <v>1140</v>
      </c>
      <c r="B885" s="394" t="s">
        <v>983</v>
      </c>
      <c r="C885" s="394" t="s">
        <v>1360</v>
      </c>
      <c r="D885" s="394" t="s">
        <v>1361</v>
      </c>
      <c r="E885" s="394" t="s">
        <v>1362</v>
      </c>
      <c r="F885" s="397"/>
      <c r="G885" s="397"/>
      <c r="H885" s="410">
        <v>0</v>
      </c>
      <c r="I885" s="397">
        <v>9</v>
      </c>
      <c r="J885" s="397">
        <v>2999.79</v>
      </c>
      <c r="K885" s="410">
        <v>1</v>
      </c>
      <c r="L885" s="397">
        <v>9</v>
      </c>
      <c r="M885" s="398">
        <v>2999.79</v>
      </c>
    </row>
    <row r="886" spans="1:13" ht="14.4" customHeight="1" x14ac:dyDescent="0.3">
      <c r="A886" s="393" t="s">
        <v>1140</v>
      </c>
      <c r="B886" s="394" t="s">
        <v>990</v>
      </c>
      <c r="C886" s="394" t="s">
        <v>1548</v>
      </c>
      <c r="D886" s="394" t="s">
        <v>1549</v>
      </c>
      <c r="E886" s="394" t="s">
        <v>1550</v>
      </c>
      <c r="F886" s="397"/>
      <c r="G886" s="397"/>
      <c r="H886" s="410">
        <v>0</v>
      </c>
      <c r="I886" s="397">
        <v>10</v>
      </c>
      <c r="J886" s="397">
        <v>1381.6</v>
      </c>
      <c r="K886" s="410">
        <v>1</v>
      </c>
      <c r="L886" s="397">
        <v>10</v>
      </c>
      <c r="M886" s="398">
        <v>1381.6</v>
      </c>
    </row>
    <row r="887" spans="1:13" ht="14.4" customHeight="1" x14ac:dyDescent="0.3">
      <c r="A887" s="393" t="s">
        <v>1140</v>
      </c>
      <c r="B887" s="394" t="s">
        <v>990</v>
      </c>
      <c r="C887" s="394" t="s">
        <v>1364</v>
      </c>
      <c r="D887" s="394" t="s">
        <v>1365</v>
      </c>
      <c r="E887" s="394" t="s">
        <v>1248</v>
      </c>
      <c r="F887" s="397"/>
      <c r="G887" s="397"/>
      <c r="H887" s="410">
        <v>0</v>
      </c>
      <c r="I887" s="397">
        <v>15</v>
      </c>
      <c r="J887" s="397">
        <v>2763.3</v>
      </c>
      <c r="K887" s="410">
        <v>1</v>
      </c>
      <c r="L887" s="397">
        <v>15</v>
      </c>
      <c r="M887" s="398">
        <v>2763.3</v>
      </c>
    </row>
    <row r="888" spans="1:13" ht="14.4" customHeight="1" x14ac:dyDescent="0.3">
      <c r="A888" s="393" t="s">
        <v>1140</v>
      </c>
      <c r="B888" s="394" t="s">
        <v>1241</v>
      </c>
      <c r="C888" s="394" t="s">
        <v>1242</v>
      </c>
      <c r="D888" s="394" t="s">
        <v>1243</v>
      </c>
      <c r="E888" s="394" t="s">
        <v>1244</v>
      </c>
      <c r="F888" s="397"/>
      <c r="G888" s="397"/>
      <c r="H888" s="410">
        <v>0</v>
      </c>
      <c r="I888" s="397">
        <v>10</v>
      </c>
      <c r="J888" s="397">
        <v>698.59999999999991</v>
      </c>
      <c r="K888" s="410">
        <v>1</v>
      </c>
      <c r="L888" s="397">
        <v>10</v>
      </c>
      <c r="M888" s="398">
        <v>698.59999999999991</v>
      </c>
    </row>
    <row r="889" spans="1:13" ht="14.4" customHeight="1" x14ac:dyDescent="0.3">
      <c r="A889" s="393" t="s">
        <v>1140</v>
      </c>
      <c r="B889" s="394" t="s">
        <v>1245</v>
      </c>
      <c r="C889" s="394" t="s">
        <v>1246</v>
      </c>
      <c r="D889" s="394" t="s">
        <v>1247</v>
      </c>
      <c r="E889" s="394" t="s">
        <v>1248</v>
      </c>
      <c r="F889" s="397"/>
      <c r="G889" s="397"/>
      <c r="H889" s="410">
        <v>0</v>
      </c>
      <c r="I889" s="397">
        <v>6</v>
      </c>
      <c r="J889" s="397">
        <v>419.15999999999997</v>
      </c>
      <c r="K889" s="410">
        <v>1</v>
      </c>
      <c r="L889" s="397">
        <v>6</v>
      </c>
      <c r="M889" s="398">
        <v>419.15999999999997</v>
      </c>
    </row>
    <row r="890" spans="1:13" ht="14.4" customHeight="1" x14ac:dyDescent="0.3">
      <c r="A890" s="393" t="s">
        <v>1140</v>
      </c>
      <c r="B890" s="394" t="s">
        <v>997</v>
      </c>
      <c r="C890" s="394" t="s">
        <v>1504</v>
      </c>
      <c r="D890" s="394" t="s">
        <v>1331</v>
      </c>
      <c r="E890" s="394" t="s">
        <v>1401</v>
      </c>
      <c r="F890" s="397"/>
      <c r="G890" s="397"/>
      <c r="H890" s="410">
        <v>0</v>
      </c>
      <c r="I890" s="397">
        <v>2</v>
      </c>
      <c r="J890" s="397">
        <v>249.02</v>
      </c>
      <c r="K890" s="410">
        <v>1</v>
      </c>
      <c r="L890" s="397">
        <v>2</v>
      </c>
      <c r="M890" s="398">
        <v>249.02</v>
      </c>
    </row>
    <row r="891" spans="1:13" ht="14.4" customHeight="1" x14ac:dyDescent="0.3">
      <c r="A891" s="393" t="s">
        <v>1141</v>
      </c>
      <c r="B891" s="394" t="s">
        <v>983</v>
      </c>
      <c r="C891" s="394" t="s">
        <v>984</v>
      </c>
      <c r="D891" s="394" t="s">
        <v>985</v>
      </c>
      <c r="E891" s="394" t="s">
        <v>986</v>
      </c>
      <c r="F891" s="397"/>
      <c r="G891" s="397"/>
      <c r="H891" s="410">
        <v>0</v>
      </c>
      <c r="I891" s="397">
        <v>3</v>
      </c>
      <c r="J891" s="397">
        <v>999.93000000000006</v>
      </c>
      <c r="K891" s="410">
        <v>1</v>
      </c>
      <c r="L891" s="397">
        <v>3</v>
      </c>
      <c r="M891" s="398">
        <v>999.93000000000006</v>
      </c>
    </row>
    <row r="892" spans="1:13" ht="14.4" customHeight="1" x14ac:dyDescent="0.3">
      <c r="A892" s="393" t="s">
        <v>1141</v>
      </c>
      <c r="B892" s="394" t="s">
        <v>983</v>
      </c>
      <c r="C892" s="394" t="s">
        <v>1360</v>
      </c>
      <c r="D892" s="394" t="s">
        <v>1361</v>
      </c>
      <c r="E892" s="394" t="s">
        <v>1362</v>
      </c>
      <c r="F892" s="397"/>
      <c r="G892" s="397"/>
      <c r="H892" s="410">
        <v>0</v>
      </c>
      <c r="I892" s="397">
        <v>6</v>
      </c>
      <c r="J892" s="397">
        <v>1999.8600000000001</v>
      </c>
      <c r="K892" s="410">
        <v>1</v>
      </c>
      <c r="L892" s="397">
        <v>6</v>
      </c>
      <c r="M892" s="398">
        <v>1999.8600000000001</v>
      </c>
    </row>
    <row r="893" spans="1:13" ht="14.4" customHeight="1" x14ac:dyDescent="0.3">
      <c r="A893" s="393" t="s">
        <v>1141</v>
      </c>
      <c r="B893" s="394" t="s">
        <v>990</v>
      </c>
      <c r="C893" s="394" t="s">
        <v>1364</v>
      </c>
      <c r="D893" s="394" t="s">
        <v>1365</v>
      </c>
      <c r="E893" s="394" t="s">
        <v>1248</v>
      </c>
      <c r="F893" s="397"/>
      <c r="G893" s="397"/>
      <c r="H893" s="410">
        <v>0</v>
      </c>
      <c r="I893" s="397">
        <v>2</v>
      </c>
      <c r="J893" s="397">
        <v>368.44</v>
      </c>
      <c r="K893" s="410">
        <v>1</v>
      </c>
      <c r="L893" s="397">
        <v>2</v>
      </c>
      <c r="M893" s="398">
        <v>368.44</v>
      </c>
    </row>
    <row r="894" spans="1:13" ht="14.4" customHeight="1" x14ac:dyDescent="0.3">
      <c r="A894" s="393" t="s">
        <v>1142</v>
      </c>
      <c r="B894" s="394" t="s">
        <v>943</v>
      </c>
      <c r="C894" s="394" t="s">
        <v>1997</v>
      </c>
      <c r="D894" s="394" t="s">
        <v>544</v>
      </c>
      <c r="E894" s="394" t="s">
        <v>545</v>
      </c>
      <c r="F894" s="397">
        <v>1</v>
      </c>
      <c r="G894" s="397">
        <v>0</v>
      </c>
      <c r="H894" s="410"/>
      <c r="I894" s="397"/>
      <c r="J894" s="397"/>
      <c r="K894" s="410"/>
      <c r="L894" s="397">
        <v>1</v>
      </c>
      <c r="M894" s="398">
        <v>0</v>
      </c>
    </row>
    <row r="895" spans="1:13" ht="14.4" customHeight="1" x14ac:dyDescent="0.3">
      <c r="A895" s="393" t="s">
        <v>1142</v>
      </c>
      <c r="B895" s="394" t="s">
        <v>943</v>
      </c>
      <c r="C895" s="394" t="s">
        <v>1239</v>
      </c>
      <c r="D895" s="394" t="s">
        <v>544</v>
      </c>
      <c r="E895" s="394" t="s">
        <v>1240</v>
      </c>
      <c r="F895" s="397"/>
      <c r="G895" s="397"/>
      <c r="H895" s="410">
        <v>0</v>
      </c>
      <c r="I895" s="397">
        <v>1</v>
      </c>
      <c r="J895" s="397">
        <v>95.24</v>
      </c>
      <c r="K895" s="410">
        <v>1</v>
      </c>
      <c r="L895" s="397">
        <v>1</v>
      </c>
      <c r="M895" s="398">
        <v>95.24</v>
      </c>
    </row>
    <row r="896" spans="1:13" ht="14.4" customHeight="1" x14ac:dyDescent="0.3">
      <c r="A896" s="393" t="s">
        <v>1142</v>
      </c>
      <c r="B896" s="394" t="s">
        <v>943</v>
      </c>
      <c r="C896" s="394" t="s">
        <v>944</v>
      </c>
      <c r="D896" s="394" t="s">
        <v>544</v>
      </c>
      <c r="E896" s="394" t="s">
        <v>545</v>
      </c>
      <c r="F896" s="397"/>
      <c r="G896" s="397"/>
      <c r="H896" s="410">
        <v>0</v>
      </c>
      <c r="I896" s="397">
        <v>24</v>
      </c>
      <c r="J896" s="397">
        <v>4571.5199999999995</v>
      </c>
      <c r="K896" s="410">
        <v>1</v>
      </c>
      <c r="L896" s="397">
        <v>24</v>
      </c>
      <c r="M896" s="398">
        <v>4571.5199999999995</v>
      </c>
    </row>
    <row r="897" spans="1:13" ht="14.4" customHeight="1" x14ac:dyDescent="0.3">
      <c r="A897" s="393" t="s">
        <v>1142</v>
      </c>
      <c r="B897" s="394" t="s">
        <v>943</v>
      </c>
      <c r="C897" s="394" t="s">
        <v>945</v>
      </c>
      <c r="D897" s="394" t="s">
        <v>544</v>
      </c>
      <c r="E897" s="394" t="s">
        <v>546</v>
      </c>
      <c r="F897" s="397"/>
      <c r="G897" s="397"/>
      <c r="H897" s="410">
        <v>0</v>
      </c>
      <c r="I897" s="397">
        <v>1</v>
      </c>
      <c r="J897" s="397">
        <v>612.26</v>
      </c>
      <c r="K897" s="410">
        <v>1</v>
      </c>
      <c r="L897" s="397">
        <v>1</v>
      </c>
      <c r="M897" s="398">
        <v>612.26</v>
      </c>
    </row>
    <row r="898" spans="1:13" ht="14.4" customHeight="1" x14ac:dyDescent="0.3">
      <c r="A898" s="393" t="s">
        <v>1142</v>
      </c>
      <c r="B898" s="394" t="s">
        <v>949</v>
      </c>
      <c r="C898" s="394" t="s">
        <v>1998</v>
      </c>
      <c r="D898" s="394" t="s">
        <v>1999</v>
      </c>
      <c r="E898" s="394" t="s">
        <v>1705</v>
      </c>
      <c r="F898" s="397">
        <v>1</v>
      </c>
      <c r="G898" s="397">
        <v>633.42999999999995</v>
      </c>
      <c r="H898" s="410">
        <v>1</v>
      </c>
      <c r="I898" s="397"/>
      <c r="J898" s="397"/>
      <c r="K898" s="410">
        <v>0</v>
      </c>
      <c r="L898" s="397">
        <v>1</v>
      </c>
      <c r="M898" s="398">
        <v>633.42999999999995</v>
      </c>
    </row>
    <row r="899" spans="1:13" ht="14.4" customHeight="1" x14ac:dyDescent="0.3">
      <c r="A899" s="393" t="s">
        <v>1142</v>
      </c>
      <c r="B899" s="394" t="s">
        <v>1709</v>
      </c>
      <c r="C899" s="394" t="s">
        <v>1713</v>
      </c>
      <c r="D899" s="394" t="s">
        <v>1711</v>
      </c>
      <c r="E899" s="394" t="s">
        <v>1714</v>
      </c>
      <c r="F899" s="397"/>
      <c r="G899" s="397"/>
      <c r="H899" s="410">
        <v>0</v>
      </c>
      <c r="I899" s="397">
        <v>1</v>
      </c>
      <c r="J899" s="397">
        <v>380.96</v>
      </c>
      <c r="K899" s="410">
        <v>1</v>
      </c>
      <c r="L899" s="397">
        <v>1</v>
      </c>
      <c r="M899" s="398">
        <v>380.96</v>
      </c>
    </row>
    <row r="900" spans="1:13" ht="14.4" customHeight="1" x14ac:dyDescent="0.3">
      <c r="A900" s="393" t="s">
        <v>1142</v>
      </c>
      <c r="B900" s="394" t="s">
        <v>951</v>
      </c>
      <c r="C900" s="394" t="s">
        <v>953</v>
      </c>
      <c r="D900" s="394" t="s">
        <v>726</v>
      </c>
      <c r="E900" s="394" t="s">
        <v>474</v>
      </c>
      <c r="F900" s="397"/>
      <c r="G900" s="397"/>
      <c r="H900" s="410">
        <v>0</v>
      </c>
      <c r="I900" s="397">
        <v>2</v>
      </c>
      <c r="J900" s="397">
        <v>112.02</v>
      </c>
      <c r="K900" s="410">
        <v>1</v>
      </c>
      <c r="L900" s="397">
        <v>2</v>
      </c>
      <c r="M900" s="398">
        <v>112.02</v>
      </c>
    </row>
    <row r="901" spans="1:13" ht="14.4" customHeight="1" x14ac:dyDescent="0.3">
      <c r="A901" s="393" t="s">
        <v>1142</v>
      </c>
      <c r="B901" s="394" t="s">
        <v>951</v>
      </c>
      <c r="C901" s="394" t="s">
        <v>1564</v>
      </c>
      <c r="D901" s="394" t="s">
        <v>726</v>
      </c>
      <c r="E901" s="394" t="s">
        <v>1565</v>
      </c>
      <c r="F901" s="397"/>
      <c r="G901" s="397"/>
      <c r="H901" s="410">
        <v>0</v>
      </c>
      <c r="I901" s="397">
        <v>1</v>
      </c>
      <c r="J901" s="397">
        <v>140.03</v>
      </c>
      <c r="K901" s="410">
        <v>1</v>
      </c>
      <c r="L901" s="397">
        <v>1</v>
      </c>
      <c r="M901" s="398">
        <v>140.03</v>
      </c>
    </row>
    <row r="902" spans="1:13" ht="14.4" customHeight="1" x14ac:dyDescent="0.3">
      <c r="A902" s="393" t="s">
        <v>1142</v>
      </c>
      <c r="B902" s="394" t="s">
        <v>1259</v>
      </c>
      <c r="C902" s="394" t="s">
        <v>1260</v>
      </c>
      <c r="D902" s="394" t="s">
        <v>1261</v>
      </c>
      <c r="E902" s="394" t="s">
        <v>1262</v>
      </c>
      <c r="F902" s="397"/>
      <c r="G902" s="397"/>
      <c r="H902" s="410"/>
      <c r="I902" s="397">
        <v>1</v>
      </c>
      <c r="J902" s="397">
        <v>0</v>
      </c>
      <c r="K902" s="410"/>
      <c r="L902" s="397">
        <v>1</v>
      </c>
      <c r="M902" s="398">
        <v>0</v>
      </c>
    </row>
    <row r="903" spans="1:13" ht="14.4" customHeight="1" x14ac:dyDescent="0.3">
      <c r="A903" s="393" t="s">
        <v>1142</v>
      </c>
      <c r="B903" s="394" t="s">
        <v>954</v>
      </c>
      <c r="C903" s="394" t="s">
        <v>956</v>
      </c>
      <c r="D903" s="394" t="s">
        <v>708</v>
      </c>
      <c r="E903" s="394" t="s">
        <v>710</v>
      </c>
      <c r="F903" s="397"/>
      <c r="G903" s="397"/>
      <c r="H903" s="410">
        <v>0</v>
      </c>
      <c r="I903" s="397">
        <v>1</v>
      </c>
      <c r="J903" s="397">
        <v>625.29</v>
      </c>
      <c r="K903" s="410">
        <v>1</v>
      </c>
      <c r="L903" s="397">
        <v>1</v>
      </c>
      <c r="M903" s="398">
        <v>625.29</v>
      </c>
    </row>
    <row r="904" spans="1:13" ht="14.4" customHeight="1" x14ac:dyDescent="0.3">
      <c r="A904" s="393" t="s">
        <v>1142</v>
      </c>
      <c r="B904" s="394" t="s">
        <v>1292</v>
      </c>
      <c r="C904" s="394" t="s">
        <v>2000</v>
      </c>
      <c r="D904" s="394" t="s">
        <v>2001</v>
      </c>
      <c r="E904" s="394" t="s">
        <v>2002</v>
      </c>
      <c r="F904" s="397">
        <v>1</v>
      </c>
      <c r="G904" s="397">
        <v>0</v>
      </c>
      <c r="H904" s="410"/>
      <c r="I904" s="397"/>
      <c r="J904" s="397"/>
      <c r="K904" s="410"/>
      <c r="L904" s="397">
        <v>1</v>
      </c>
      <c r="M904" s="398">
        <v>0</v>
      </c>
    </row>
    <row r="905" spans="1:13" ht="14.4" customHeight="1" x14ac:dyDescent="0.3">
      <c r="A905" s="393" t="s">
        <v>1142</v>
      </c>
      <c r="B905" s="394" t="s">
        <v>1292</v>
      </c>
      <c r="C905" s="394" t="s">
        <v>2003</v>
      </c>
      <c r="D905" s="394" t="s">
        <v>2001</v>
      </c>
      <c r="E905" s="394" t="s">
        <v>2004</v>
      </c>
      <c r="F905" s="397">
        <v>1</v>
      </c>
      <c r="G905" s="397">
        <v>303.45999999999998</v>
      </c>
      <c r="H905" s="410">
        <v>1</v>
      </c>
      <c r="I905" s="397"/>
      <c r="J905" s="397"/>
      <c r="K905" s="410">
        <v>0</v>
      </c>
      <c r="L905" s="397">
        <v>1</v>
      </c>
      <c r="M905" s="398">
        <v>303.45999999999998</v>
      </c>
    </row>
    <row r="906" spans="1:13" ht="14.4" customHeight="1" x14ac:dyDescent="0.3">
      <c r="A906" s="393" t="s">
        <v>1142</v>
      </c>
      <c r="B906" s="394" t="s">
        <v>1039</v>
      </c>
      <c r="C906" s="394" t="s">
        <v>1041</v>
      </c>
      <c r="D906" s="394" t="s">
        <v>798</v>
      </c>
      <c r="E906" s="394" t="s">
        <v>799</v>
      </c>
      <c r="F906" s="397">
        <v>1</v>
      </c>
      <c r="G906" s="397">
        <v>610.14</v>
      </c>
      <c r="H906" s="410">
        <v>1</v>
      </c>
      <c r="I906" s="397"/>
      <c r="J906" s="397"/>
      <c r="K906" s="410">
        <v>0</v>
      </c>
      <c r="L906" s="397">
        <v>1</v>
      </c>
      <c r="M906" s="398">
        <v>610.14</v>
      </c>
    </row>
    <row r="907" spans="1:13" ht="14.4" customHeight="1" x14ac:dyDescent="0.3">
      <c r="A907" s="393" t="s">
        <v>1142</v>
      </c>
      <c r="B907" s="394" t="s">
        <v>1314</v>
      </c>
      <c r="C907" s="394" t="s">
        <v>1830</v>
      </c>
      <c r="D907" s="394" t="s">
        <v>1831</v>
      </c>
      <c r="E907" s="394" t="s">
        <v>1832</v>
      </c>
      <c r="F907" s="397">
        <v>1</v>
      </c>
      <c r="G907" s="397">
        <v>86.76</v>
      </c>
      <c r="H907" s="410">
        <v>1</v>
      </c>
      <c r="I907" s="397"/>
      <c r="J907" s="397"/>
      <c r="K907" s="410">
        <v>0</v>
      </c>
      <c r="L907" s="397">
        <v>1</v>
      </c>
      <c r="M907" s="398">
        <v>86.76</v>
      </c>
    </row>
    <row r="908" spans="1:13" ht="14.4" customHeight="1" x14ac:dyDescent="0.3">
      <c r="A908" s="393" t="s">
        <v>1142</v>
      </c>
      <c r="B908" s="394" t="s">
        <v>1353</v>
      </c>
      <c r="C908" s="394" t="s">
        <v>1491</v>
      </c>
      <c r="D908" s="394" t="s">
        <v>1492</v>
      </c>
      <c r="E908" s="394" t="s">
        <v>1493</v>
      </c>
      <c r="F908" s="397">
        <v>5</v>
      </c>
      <c r="G908" s="397">
        <v>0</v>
      </c>
      <c r="H908" s="410"/>
      <c r="I908" s="397"/>
      <c r="J908" s="397"/>
      <c r="K908" s="410"/>
      <c r="L908" s="397">
        <v>5</v>
      </c>
      <c r="M908" s="398">
        <v>0</v>
      </c>
    </row>
    <row r="909" spans="1:13" ht="14.4" customHeight="1" x14ac:dyDescent="0.3">
      <c r="A909" s="393" t="s">
        <v>1142</v>
      </c>
      <c r="B909" s="394" t="s">
        <v>1353</v>
      </c>
      <c r="C909" s="394" t="s">
        <v>1354</v>
      </c>
      <c r="D909" s="394" t="s">
        <v>1355</v>
      </c>
      <c r="E909" s="394" t="s">
        <v>1356</v>
      </c>
      <c r="F909" s="397"/>
      <c r="G909" s="397"/>
      <c r="H909" s="410">
        <v>0</v>
      </c>
      <c r="I909" s="397">
        <v>1</v>
      </c>
      <c r="J909" s="397">
        <v>41.55</v>
      </c>
      <c r="K909" s="410">
        <v>1</v>
      </c>
      <c r="L909" s="397">
        <v>1</v>
      </c>
      <c r="M909" s="398">
        <v>41.55</v>
      </c>
    </row>
    <row r="910" spans="1:13" ht="14.4" customHeight="1" x14ac:dyDescent="0.3">
      <c r="A910" s="393" t="s">
        <v>1142</v>
      </c>
      <c r="B910" s="394" t="s">
        <v>1353</v>
      </c>
      <c r="C910" s="394" t="s">
        <v>1879</v>
      </c>
      <c r="D910" s="394" t="s">
        <v>1495</v>
      </c>
      <c r="E910" s="394" t="s">
        <v>1880</v>
      </c>
      <c r="F910" s="397">
        <v>3</v>
      </c>
      <c r="G910" s="397">
        <v>0</v>
      </c>
      <c r="H910" s="410"/>
      <c r="I910" s="397"/>
      <c r="J910" s="397"/>
      <c r="K910" s="410"/>
      <c r="L910" s="397">
        <v>3</v>
      </c>
      <c r="M910" s="398">
        <v>0</v>
      </c>
    </row>
    <row r="911" spans="1:13" ht="14.4" customHeight="1" x14ac:dyDescent="0.3">
      <c r="A911" s="393" t="s">
        <v>1142</v>
      </c>
      <c r="B911" s="394" t="s">
        <v>983</v>
      </c>
      <c r="C911" s="394" t="s">
        <v>984</v>
      </c>
      <c r="D911" s="394" t="s">
        <v>985</v>
      </c>
      <c r="E911" s="394" t="s">
        <v>986</v>
      </c>
      <c r="F911" s="397"/>
      <c r="G911" s="397"/>
      <c r="H911" s="410">
        <v>0</v>
      </c>
      <c r="I911" s="397">
        <v>60</v>
      </c>
      <c r="J911" s="397">
        <v>19998.600000000002</v>
      </c>
      <c r="K911" s="410">
        <v>1</v>
      </c>
      <c r="L911" s="397">
        <v>60</v>
      </c>
      <c r="M911" s="398">
        <v>19998.600000000002</v>
      </c>
    </row>
    <row r="912" spans="1:13" ht="14.4" customHeight="1" x14ac:dyDescent="0.3">
      <c r="A912" s="393" t="s">
        <v>1142</v>
      </c>
      <c r="B912" s="394" t="s">
        <v>983</v>
      </c>
      <c r="C912" s="394" t="s">
        <v>1360</v>
      </c>
      <c r="D912" s="394" t="s">
        <v>1361</v>
      </c>
      <c r="E912" s="394" t="s">
        <v>1362</v>
      </c>
      <c r="F912" s="397"/>
      <c r="G912" s="397"/>
      <c r="H912" s="410">
        <v>0</v>
      </c>
      <c r="I912" s="397">
        <v>2</v>
      </c>
      <c r="J912" s="397">
        <v>666.62</v>
      </c>
      <c r="K912" s="410">
        <v>1</v>
      </c>
      <c r="L912" s="397">
        <v>2</v>
      </c>
      <c r="M912" s="398">
        <v>666.62</v>
      </c>
    </row>
    <row r="913" spans="1:13" ht="14.4" customHeight="1" x14ac:dyDescent="0.3">
      <c r="A913" s="393" t="s">
        <v>1142</v>
      </c>
      <c r="B913" s="394" t="s">
        <v>983</v>
      </c>
      <c r="C913" s="394" t="s">
        <v>2005</v>
      </c>
      <c r="D913" s="394" t="s">
        <v>2006</v>
      </c>
      <c r="E913" s="394" t="s">
        <v>989</v>
      </c>
      <c r="F913" s="397">
        <v>1</v>
      </c>
      <c r="G913" s="397">
        <v>379.76</v>
      </c>
      <c r="H913" s="410">
        <v>1</v>
      </c>
      <c r="I913" s="397"/>
      <c r="J913" s="397"/>
      <c r="K913" s="410">
        <v>0</v>
      </c>
      <c r="L913" s="397">
        <v>1</v>
      </c>
      <c r="M913" s="398">
        <v>379.76</v>
      </c>
    </row>
    <row r="914" spans="1:13" ht="14.4" customHeight="1" x14ac:dyDescent="0.3">
      <c r="A914" s="393" t="s">
        <v>1142</v>
      </c>
      <c r="B914" s="394" t="s">
        <v>990</v>
      </c>
      <c r="C914" s="394" t="s">
        <v>1364</v>
      </c>
      <c r="D914" s="394" t="s">
        <v>1365</v>
      </c>
      <c r="E914" s="394" t="s">
        <v>1248</v>
      </c>
      <c r="F914" s="397"/>
      <c r="G914" s="397"/>
      <c r="H914" s="410">
        <v>0</v>
      </c>
      <c r="I914" s="397">
        <v>2</v>
      </c>
      <c r="J914" s="397">
        <v>368.44</v>
      </c>
      <c r="K914" s="410">
        <v>1</v>
      </c>
      <c r="L914" s="397">
        <v>2</v>
      </c>
      <c r="M914" s="398">
        <v>368.44</v>
      </c>
    </row>
    <row r="915" spans="1:13" ht="14.4" customHeight="1" x14ac:dyDescent="0.3">
      <c r="A915" s="393" t="s">
        <v>1142</v>
      </c>
      <c r="B915" s="394" t="s">
        <v>990</v>
      </c>
      <c r="C915" s="394" t="s">
        <v>1473</v>
      </c>
      <c r="D915" s="394" t="s">
        <v>1365</v>
      </c>
      <c r="E915" s="394" t="s">
        <v>1320</v>
      </c>
      <c r="F915" s="397">
        <v>15</v>
      </c>
      <c r="G915" s="397">
        <v>0</v>
      </c>
      <c r="H915" s="410"/>
      <c r="I915" s="397"/>
      <c r="J915" s="397"/>
      <c r="K915" s="410"/>
      <c r="L915" s="397">
        <v>15</v>
      </c>
      <c r="M915" s="398">
        <v>0</v>
      </c>
    </row>
    <row r="916" spans="1:13" ht="14.4" customHeight="1" x14ac:dyDescent="0.3">
      <c r="A916" s="393" t="s">
        <v>1142</v>
      </c>
      <c r="B916" s="394" t="s">
        <v>990</v>
      </c>
      <c r="C916" s="394" t="s">
        <v>2007</v>
      </c>
      <c r="D916" s="394" t="s">
        <v>740</v>
      </c>
      <c r="E916" s="394" t="s">
        <v>1689</v>
      </c>
      <c r="F916" s="397">
        <v>1</v>
      </c>
      <c r="G916" s="397">
        <v>0</v>
      </c>
      <c r="H916" s="410"/>
      <c r="I916" s="397"/>
      <c r="J916" s="397"/>
      <c r="K916" s="410"/>
      <c r="L916" s="397">
        <v>1</v>
      </c>
      <c r="M916" s="398">
        <v>0</v>
      </c>
    </row>
    <row r="917" spans="1:13" ht="14.4" customHeight="1" x14ac:dyDescent="0.3">
      <c r="A917" s="393" t="s">
        <v>1142</v>
      </c>
      <c r="B917" s="394" t="s">
        <v>990</v>
      </c>
      <c r="C917" s="394" t="s">
        <v>2008</v>
      </c>
      <c r="D917" s="394" t="s">
        <v>740</v>
      </c>
      <c r="E917" s="394" t="s">
        <v>1689</v>
      </c>
      <c r="F917" s="397">
        <v>1</v>
      </c>
      <c r="G917" s="397">
        <v>0</v>
      </c>
      <c r="H917" s="410"/>
      <c r="I917" s="397"/>
      <c r="J917" s="397"/>
      <c r="K917" s="410"/>
      <c r="L917" s="397">
        <v>1</v>
      </c>
      <c r="M917" s="398">
        <v>0</v>
      </c>
    </row>
    <row r="918" spans="1:13" ht="14.4" customHeight="1" x14ac:dyDescent="0.3">
      <c r="A918" s="393" t="s">
        <v>1142</v>
      </c>
      <c r="B918" s="394" t="s">
        <v>992</v>
      </c>
      <c r="C918" s="394" t="s">
        <v>2009</v>
      </c>
      <c r="D918" s="394" t="s">
        <v>1319</v>
      </c>
      <c r="E918" s="394" t="s">
        <v>2010</v>
      </c>
      <c r="F918" s="397">
        <v>1</v>
      </c>
      <c r="G918" s="397">
        <v>0</v>
      </c>
      <c r="H918" s="410"/>
      <c r="I918" s="397"/>
      <c r="J918" s="397"/>
      <c r="K918" s="410"/>
      <c r="L918" s="397">
        <v>1</v>
      </c>
      <c r="M918" s="398">
        <v>0</v>
      </c>
    </row>
    <row r="919" spans="1:13" ht="14.4" customHeight="1" x14ac:dyDescent="0.3">
      <c r="A919" s="393" t="s">
        <v>1142</v>
      </c>
      <c r="B919" s="394" t="s">
        <v>992</v>
      </c>
      <c r="C919" s="394" t="s">
        <v>1318</v>
      </c>
      <c r="D919" s="394" t="s">
        <v>1319</v>
      </c>
      <c r="E919" s="394" t="s">
        <v>1320</v>
      </c>
      <c r="F919" s="397"/>
      <c r="G919" s="397"/>
      <c r="H919" s="410">
        <v>0</v>
      </c>
      <c r="I919" s="397">
        <v>37</v>
      </c>
      <c r="J919" s="397">
        <v>13664.560000000001</v>
      </c>
      <c r="K919" s="410">
        <v>1</v>
      </c>
      <c r="L919" s="397">
        <v>37</v>
      </c>
      <c r="M919" s="398">
        <v>13664.560000000001</v>
      </c>
    </row>
    <row r="920" spans="1:13" ht="14.4" customHeight="1" x14ac:dyDescent="0.3">
      <c r="A920" s="393" t="s">
        <v>1142</v>
      </c>
      <c r="B920" s="394" t="s">
        <v>1245</v>
      </c>
      <c r="C920" s="394" t="s">
        <v>1497</v>
      </c>
      <c r="D920" s="394" t="s">
        <v>1498</v>
      </c>
      <c r="E920" s="394" t="s">
        <v>1248</v>
      </c>
      <c r="F920" s="397">
        <v>2</v>
      </c>
      <c r="G920" s="397">
        <v>139.72</v>
      </c>
      <c r="H920" s="410">
        <v>1</v>
      </c>
      <c r="I920" s="397"/>
      <c r="J920" s="397"/>
      <c r="K920" s="410">
        <v>0</v>
      </c>
      <c r="L920" s="397">
        <v>2</v>
      </c>
      <c r="M920" s="398">
        <v>139.72</v>
      </c>
    </row>
    <row r="921" spans="1:13" ht="14.4" customHeight="1" x14ac:dyDescent="0.3">
      <c r="A921" s="393" t="s">
        <v>1142</v>
      </c>
      <c r="B921" s="394" t="s">
        <v>1463</v>
      </c>
      <c r="C921" s="394" t="s">
        <v>1881</v>
      </c>
      <c r="D921" s="394" t="s">
        <v>1465</v>
      </c>
      <c r="E921" s="394" t="s">
        <v>1882</v>
      </c>
      <c r="F921" s="397"/>
      <c r="G921" s="397"/>
      <c r="H921" s="410">
        <v>0</v>
      </c>
      <c r="I921" s="397">
        <v>1</v>
      </c>
      <c r="J921" s="397">
        <v>386.51</v>
      </c>
      <c r="K921" s="410">
        <v>1</v>
      </c>
      <c r="L921" s="397">
        <v>1</v>
      </c>
      <c r="M921" s="398">
        <v>386.51</v>
      </c>
    </row>
    <row r="922" spans="1:13" ht="14.4" customHeight="1" x14ac:dyDescent="0.3">
      <c r="A922" s="393" t="s">
        <v>1142</v>
      </c>
      <c r="B922" s="394" t="s">
        <v>1463</v>
      </c>
      <c r="C922" s="394" t="s">
        <v>1467</v>
      </c>
      <c r="D922" s="394" t="s">
        <v>1465</v>
      </c>
      <c r="E922" s="394" t="s">
        <v>1468</v>
      </c>
      <c r="F922" s="397"/>
      <c r="G922" s="397"/>
      <c r="H922" s="410">
        <v>0</v>
      </c>
      <c r="I922" s="397">
        <v>1</v>
      </c>
      <c r="J922" s="397">
        <v>128.84</v>
      </c>
      <c r="K922" s="410">
        <v>1</v>
      </c>
      <c r="L922" s="397">
        <v>1</v>
      </c>
      <c r="M922" s="398">
        <v>128.84</v>
      </c>
    </row>
    <row r="923" spans="1:13" ht="14.4" customHeight="1" x14ac:dyDescent="0.3">
      <c r="A923" s="393" t="s">
        <v>1142</v>
      </c>
      <c r="B923" s="394" t="s">
        <v>1381</v>
      </c>
      <c r="C923" s="394" t="s">
        <v>1385</v>
      </c>
      <c r="D923" s="394" t="s">
        <v>1386</v>
      </c>
      <c r="E923" s="394" t="s">
        <v>1387</v>
      </c>
      <c r="F923" s="397"/>
      <c r="G923" s="397"/>
      <c r="H923" s="410">
        <v>0</v>
      </c>
      <c r="I923" s="397">
        <v>3</v>
      </c>
      <c r="J923" s="397">
        <v>144.93</v>
      </c>
      <c r="K923" s="410">
        <v>1</v>
      </c>
      <c r="L923" s="397">
        <v>3</v>
      </c>
      <c r="M923" s="398">
        <v>144.93</v>
      </c>
    </row>
    <row r="924" spans="1:13" ht="14.4" customHeight="1" x14ac:dyDescent="0.3">
      <c r="A924" s="393" t="s">
        <v>1142</v>
      </c>
      <c r="B924" s="394" t="s">
        <v>1381</v>
      </c>
      <c r="C924" s="394" t="s">
        <v>1409</v>
      </c>
      <c r="D924" s="394" t="s">
        <v>1386</v>
      </c>
      <c r="E924" s="394" t="s">
        <v>1384</v>
      </c>
      <c r="F924" s="397"/>
      <c r="G924" s="397"/>
      <c r="H924" s="410">
        <v>0</v>
      </c>
      <c r="I924" s="397">
        <v>32</v>
      </c>
      <c r="J924" s="397">
        <v>3092.16</v>
      </c>
      <c r="K924" s="410">
        <v>1</v>
      </c>
      <c r="L924" s="397">
        <v>32</v>
      </c>
      <c r="M924" s="398">
        <v>3092.16</v>
      </c>
    </row>
    <row r="925" spans="1:13" ht="14.4" customHeight="1" x14ac:dyDescent="0.3">
      <c r="A925" s="393" t="s">
        <v>1142</v>
      </c>
      <c r="B925" s="394" t="s">
        <v>1381</v>
      </c>
      <c r="C925" s="394" t="s">
        <v>1390</v>
      </c>
      <c r="D925" s="394" t="s">
        <v>1386</v>
      </c>
      <c r="E925" s="394" t="s">
        <v>1391</v>
      </c>
      <c r="F925" s="397">
        <v>1</v>
      </c>
      <c r="G925" s="397">
        <v>0</v>
      </c>
      <c r="H925" s="410"/>
      <c r="I925" s="397"/>
      <c r="J925" s="397"/>
      <c r="K925" s="410"/>
      <c r="L925" s="397">
        <v>1</v>
      </c>
      <c r="M925" s="398">
        <v>0</v>
      </c>
    </row>
    <row r="926" spans="1:13" ht="14.4" customHeight="1" x14ac:dyDescent="0.3">
      <c r="A926" s="393" t="s">
        <v>1142</v>
      </c>
      <c r="B926" s="394" t="s">
        <v>1381</v>
      </c>
      <c r="C926" s="394" t="s">
        <v>1469</v>
      </c>
      <c r="D926" s="394" t="s">
        <v>1393</v>
      </c>
      <c r="E926" s="394" t="s">
        <v>1470</v>
      </c>
      <c r="F926" s="397">
        <v>2</v>
      </c>
      <c r="G926" s="397">
        <v>0</v>
      </c>
      <c r="H926" s="410"/>
      <c r="I926" s="397"/>
      <c r="J926" s="397"/>
      <c r="K926" s="410"/>
      <c r="L926" s="397">
        <v>2</v>
      </c>
      <c r="M926" s="398">
        <v>0</v>
      </c>
    </row>
    <row r="927" spans="1:13" ht="14.4" customHeight="1" x14ac:dyDescent="0.3">
      <c r="A927" s="393" t="s">
        <v>1142</v>
      </c>
      <c r="B927" s="394" t="s">
        <v>1381</v>
      </c>
      <c r="C927" s="394" t="s">
        <v>1392</v>
      </c>
      <c r="D927" s="394" t="s">
        <v>1393</v>
      </c>
      <c r="E927" s="394" t="s">
        <v>1394</v>
      </c>
      <c r="F927" s="397">
        <v>5</v>
      </c>
      <c r="G927" s="397">
        <v>483.15</v>
      </c>
      <c r="H927" s="410">
        <v>1</v>
      </c>
      <c r="I927" s="397"/>
      <c r="J927" s="397"/>
      <c r="K927" s="410">
        <v>0</v>
      </c>
      <c r="L927" s="397">
        <v>5</v>
      </c>
      <c r="M927" s="398">
        <v>483.15</v>
      </c>
    </row>
    <row r="928" spans="1:13" ht="14.4" customHeight="1" x14ac:dyDescent="0.3">
      <c r="A928" s="393" t="s">
        <v>1142</v>
      </c>
      <c r="B928" s="394" t="s">
        <v>1321</v>
      </c>
      <c r="C928" s="394" t="s">
        <v>1322</v>
      </c>
      <c r="D928" s="394" t="s">
        <v>1323</v>
      </c>
      <c r="E928" s="394" t="s">
        <v>735</v>
      </c>
      <c r="F928" s="397">
        <v>3</v>
      </c>
      <c r="G928" s="397">
        <v>285.75</v>
      </c>
      <c r="H928" s="410">
        <v>1</v>
      </c>
      <c r="I928" s="397"/>
      <c r="J928" s="397"/>
      <c r="K928" s="410">
        <v>0</v>
      </c>
      <c r="L928" s="397">
        <v>3</v>
      </c>
      <c r="M928" s="398">
        <v>285.75</v>
      </c>
    </row>
    <row r="929" spans="1:13" ht="14.4" customHeight="1" x14ac:dyDescent="0.3">
      <c r="A929" s="393" t="s">
        <v>1142</v>
      </c>
      <c r="B929" s="394" t="s">
        <v>1321</v>
      </c>
      <c r="C929" s="394" t="s">
        <v>1847</v>
      </c>
      <c r="D929" s="394" t="s">
        <v>1323</v>
      </c>
      <c r="E929" s="394" t="s">
        <v>1848</v>
      </c>
      <c r="F929" s="397">
        <v>4</v>
      </c>
      <c r="G929" s="397">
        <v>182.02999999999997</v>
      </c>
      <c r="H929" s="410">
        <v>1</v>
      </c>
      <c r="I929" s="397"/>
      <c r="J929" s="397"/>
      <c r="K929" s="410">
        <v>0</v>
      </c>
      <c r="L929" s="397">
        <v>4</v>
      </c>
      <c r="M929" s="398">
        <v>182.02999999999997</v>
      </c>
    </row>
    <row r="930" spans="1:13" ht="14.4" customHeight="1" x14ac:dyDescent="0.3">
      <c r="A930" s="393" t="s">
        <v>1142</v>
      </c>
      <c r="B930" s="394" t="s">
        <v>997</v>
      </c>
      <c r="C930" s="394" t="s">
        <v>1413</v>
      </c>
      <c r="D930" s="394" t="s">
        <v>1414</v>
      </c>
      <c r="E930" s="394" t="s">
        <v>1415</v>
      </c>
      <c r="F930" s="397"/>
      <c r="G930" s="397"/>
      <c r="H930" s="410">
        <v>0</v>
      </c>
      <c r="I930" s="397">
        <v>1</v>
      </c>
      <c r="J930" s="397">
        <v>49.12</v>
      </c>
      <c r="K930" s="410">
        <v>1</v>
      </c>
      <c r="L930" s="397">
        <v>1</v>
      </c>
      <c r="M930" s="398">
        <v>49.12</v>
      </c>
    </row>
    <row r="931" spans="1:13" ht="14.4" customHeight="1" x14ac:dyDescent="0.3">
      <c r="A931" s="393" t="s">
        <v>1142</v>
      </c>
      <c r="B931" s="394" t="s">
        <v>997</v>
      </c>
      <c r="C931" s="394" t="s">
        <v>1416</v>
      </c>
      <c r="D931" s="394" t="s">
        <v>1411</v>
      </c>
      <c r="E931" s="394" t="s">
        <v>1417</v>
      </c>
      <c r="F931" s="397">
        <v>1</v>
      </c>
      <c r="G931" s="397">
        <v>49.12</v>
      </c>
      <c r="H931" s="410">
        <v>1</v>
      </c>
      <c r="I931" s="397"/>
      <c r="J931" s="397"/>
      <c r="K931" s="410">
        <v>0</v>
      </c>
      <c r="L931" s="397">
        <v>1</v>
      </c>
      <c r="M931" s="398">
        <v>49.12</v>
      </c>
    </row>
    <row r="932" spans="1:13" ht="14.4" customHeight="1" x14ac:dyDescent="0.3">
      <c r="A932" s="393" t="s">
        <v>1142</v>
      </c>
      <c r="B932" s="394" t="s">
        <v>997</v>
      </c>
      <c r="C932" s="394" t="s">
        <v>2011</v>
      </c>
      <c r="D932" s="394" t="s">
        <v>1500</v>
      </c>
      <c r="E932" s="394" t="s">
        <v>2012</v>
      </c>
      <c r="F932" s="397">
        <v>1</v>
      </c>
      <c r="G932" s="397">
        <v>0</v>
      </c>
      <c r="H932" s="410"/>
      <c r="I932" s="397"/>
      <c r="J932" s="397"/>
      <c r="K932" s="410"/>
      <c r="L932" s="397">
        <v>1</v>
      </c>
      <c r="M932" s="398">
        <v>0</v>
      </c>
    </row>
    <row r="933" spans="1:13" ht="14.4" customHeight="1" x14ac:dyDescent="0.3">
      <c r="A933" s="393" t="s">
        <v>1142</v>
      </c>
      <c r="B933" s="394" t="s">
        <v>1333</v>
      </c>
      <c r="C933" s="394" t="s">
        <v>2013</v>
      </c>
      <c r="D933" s="394" t="s">
        <v>2014</v>
      </c>
      <c r="E933" s="394" t="s">
        <v>2015</v>
      </c>
      <c r="F933" s="397">
        <v>1</v>
      </c>
      <c r="G933" s="397">
        <v>0</v>
      </c>
      <c r="H933" s="410"/>
      <c r="I933" s="397"/>
      <c r="J933" s="397"/>
      <c r="K933" s="410"/>
      <c r="L933" s="397">
        <v>1</v>
      </c>
      <c r="M933" s="398">
        <v>0</v>
      </c>
    </row>
    <row r="934" spans="1:13" ht="14.4" customHeight="1" x14ac:dyDescent="0.3">
      <c r="A934" s="393" t="s">
        <v>1142</v>
      </c>
      <c r="B934" s="394" t="s">
        <v>1426</v>
      </c>
      <c r="C934" s="394" t="s">
        <v>1723</v>
      </c>
      <c r="D934" s="394" t="s">
        <v>1724</v>
      </c>
      <c r="E934" s="394" t="s">
        <v>1725</v>
      </c>
      <c r="F934" s="397">
        <v>1</v>
      </c>
      <c r="G934" s="397">
        <v>0</v>
      </c>
      <c r="H934" s="410"/>
      <c r="I934" s="397"/>
      <c r="J934" s="397"/>
      <c r="K934" s="410"/>
      <c r="L934" s="397">
        <v>1</v>
      </c>
      <c r="M934" s="398">
        <v>0</v>
      </c>
    </row>
    <row r="935" spans="1:13" ht="14.4" customHeight="1" x14ac:dyDescent="0.3">
      <c r="A935" s="393" t="s">
        <v>1142</v>
      </c>
      <c r="B935" s="394" t="s">
        <v>1002</v>
      </c>
      <c r="C935" s="394" t="s">
        <v>1003</v>
      </c>
      <c r="D935" s="394" t="s">
        <v>1004</v>
      </c>
      <c r="E935" s="394" t="s">
        <v>1005</v>
      </c>
      <c r="F935" s="397"/>
      <c r="G935" s="397"/>
      <c r="H935" s="410">
        <v>0</v>
      </c>
      <c r="I935" s="397">
        <v>1</v>
      </c>
      <c r="J935" s="397">
        <v>6.98</v>
      </c>
      <c r="K935" s="410">
        <v>1</v>
      </c>
      <c r="L935" s="397">
        <v>1</v>
      </c>
      <c r="M935" s="398">
        <v>6.98</v>
      </c>
    </row>
    <row r="936" spans="1:13" ht="14.4" customHeight="1" x14ac:dyDescent="0.3">
      <c r="A936" s="393" t="s">
        <v>1142</v>
      </c>
      <c r="B936" s="394" t="s">
        <v>1002</v>
      </c>
      <c r="C936" s="394" t="s">
        <v>1471</v>
      </c>
      <c r="D936" s="394" t="s">
        <v>1472</v>
      </c>
      <c r="E936" s="394" t="s">
        <v>1005</v>
      </c>
      <c r="F936" s="397">
        <v>1</v>
      </c>
      <c r="G936" s="397">
        <v>6.98</v>
      </c>
      <c r="H936" s="410">
        <v>1</v>
      </c>
      <c r="I936" s="397"/>
      <c r="J936" s="397"/>
      <c r="K936" s="410">
        <v>0</v>
      </c>
      <c r="L936" s="397">
        <v>1</v>
      </c>
      <c r="M936" s="398">
        <v>6.98</v>
      </c>
    </row>
    <row r="937" spans="1:13" ht="14.4" customHeight="1" x14ac:dyDescent="0.3">
      <c r="A937" s="393" t="s">
        <v>1142</v>
      </c>
      <c r="B937" s="394" t="s">
        <v>1002</v>
      </c>
      <c r="C937" s="394" t="s">
        <v>1650</v>
      </c>
      <c r="D937" s="394" t="s">
        <v>1651</v>
      </c>
      <c r="E937" s="394" t="s">
        <v>1652</v>
      </c>
      <c r="F937" s="397"/>
      <c r="G937" s="397"/>
      <c r="H937" s="410">
        <v>0</v>
      </c>
      <c r="I937" s="397">
        <v>1</v>
      </c>
      <c r="J937" s="397">
        <v>17.690000000000001</v>
      </c>
      <c r="K937" s="410">
        <v>1</v>
      </c>
      <c r="L937" s="397">
        <v>1</v>
      </c>
      <c r="M937" s="398">
        <v>17.690000000000001</v>
      </c>
    </row>
    <row r="938" spans="1:13" ht="14.4" customHeight="1" x14ac:dyDescent="0.3">
      <c r="A938" s="393" t="s">
        <v>1142</v>
      </c>
      <c r="B938" s="394" t="s">
        <v>2016</v>
      </c>
      <c r="C938" s="394" t="s">
        <v>2017</v>
      </c>
      <c r="D938" s="394" t="s">
        <v>2018</v>
      </c>
      <c r="E938" s="394" t="s">
        <v>2019</v>
      </c>
      <c r="F938" s="397">
        <v>1</v>
      </c>
      <c r="G938" s="397">
        <v>216.16</v>
      </c>
      <c r="H938" s="410">
        <v>1</v>
      </c>
      <c r="I938" s="397"/>
      <c r="J938" s="397"/>
      <c r="K938" s="410">
        <v>0</v>
      </c>
      <c r="L938" s="397">
        <v>1</v>
      </c>
      <c r="M938" s="398">
        <v>216.16</v>
      </c>
    </row>
    <row r="939" spans="1:13" ht="14.4" customHeight="1" x14ac:dyDescent="0.3">
      <c r="A939" s="393" t="s">
        <v>1142</v>
      </c>
      <c r="B939" s="394" t="s">
        <v>1439</v>
      </c>
      <c r="C939" s="394" t="s">
        <v>2020</v>
      </c>
      <c r="D939" s="394" t="s">
        <v>1562</v>
      </c>
      <c r="E939" s="394" t="s">
        <v>2021</v>
      </c>
      <c r="F939" s="397">
        <v>1</v>
      </c>
      <c r="G939" s="397">
        <v>0</v>
      </c>
      <c r="H939" s="410"/>
      <c r="I939" s="397"/>
      <c r="J939" s="397"/>
      <c r="K939" s="410"/>
      <c r="L939" s="397">
        <v>1</v>
      </c>
      <c r="M939" s="398">
        <v>0</v>
      </c>
    </row>
    <row r="940" spans="1:13" ht="14.4" customHeight="1" x14ac:dyDescent="0.3">
      <c r="A940" s="393" t="s">
        <v>1142</v>
      </c>
      <c r="B940" s="394" t="s">
        <v>2022</v>
      </c>
      <c r="C940" s="394" t="s">
        <v>2023</v>
      </c>
      <c r="D940" s="394" t="s">
        <v>2024</v>
      </c>
      <c r="E940" s="394" t="s">
        <v>2025</v>
      </c>
      <c r="F940" s="397">
        <v>1</v>
      </c>
      <c r="G940" s="397">
        <v>0</v>
      </c>
      <c r="H940" s="410"/>
      <c r="I940" s="397"/>
      <c r="J940" s="397"/>
      <c r="K940" s="410"/>
      <c r="L940" s="397">
        <v>1</v>
      </c>
      <c r="M940" s="398">
        <v>0</v>
      </c>
    </row>
    <row r="941" spans="1:13" ht="14.4" customHeight="1" x14ac:dyDescent="0.3">
      <c r="A941" s="393" t="s">
        <v>1142</v>
      </c>
      <c r="B941" s="394" t="s">
        <v>2022</v>
      </c>
      <c r="C941" s="394" t="s">
        <v>2026</v>
      </c>
      <c r="D941" s="394" t="s">
        <v>2027</v>
      </c>
      <c r="E941" s="394" t="s">
        <v>2028</v>
      </c>
      <c r="F941" s="397"/>
      <c r="G941" s="397"/>
      <c r="H941" s="410">
        <v>0</v>
      </c>
      <c r="I941" s="397">
        <v>1</v>
      </c>
      <c r="J941" s="397">
        <v>201.75</v>
      </c>
      <c r="K941" s="410">
        <v>1</v>
      </c>
      <c r="L941" s="397">
        <v>1</v>
      </c>
      <c r="M941" s="398">
        <v>201.75</v>
      </c>
    </row>
    <row r="942" spans="1:13" ht="14.4" customHeight="1" x14ac:dyDescent="0.3">
      <c r="A942" s="393" t="s">
        <v>1142</v>
      </c>
      <c r="B942" s="394" t="s">
        <v>1010</v>
      </c>
      <c r="C942" s="394" t="s">
        <v>1011</v>
      </c>
      <c r="D942" s="394" t="s">
        <v>706</v>
      </c>
      <c r="E942" s="394" t="s">
        <v>1012</v>
      </c>
      <c r="F942" s="397"/>
      <c r="G942" s="397"/>
      <c r="H942" s="410">
        <v>0</v>
      </c>
      <c r="I942" s="397">
        <v>3</v>
      </c>
      <c r="J942" s="397">
        <v>284.39999999999998</v>
      </c>
      <c r="K942" s="410">
        <v>1</v>
      </c>
      <c r="L942" s="397">
        <v>3</v>
      </c>
      <c r="M942" s="398">
        <v>284.39999999999998</v>
      </c>
    </row>
    <row r="943" spans="1:13" ht="14.4" customHeight="1" x14ac:dyDescent="0.3">
      <c r="A943" s="393" t="s">
        <v>1142</v>
      </c>
      <c r="B943" s="394" t="s">
        <v>1014</v>
      </c>
      <c r="C943" s="394" t="s">
        <v>2029</v>
      </c>
      <c r="D943" s="394" t="s">
        <v>2030</v>
      </c>
      <c r="E943" s="394" t="s">
        <v>2031</v>
      </c>
      <c r="F943" s="397"/>
      <c r="G943" s="397"/>
      <c r="H943" s="410">
        <v>0</v>
      </c>
      <c r="I943" s="397">
        <v>1</v>
      </c>
      <c r="J943" s="397">
        <v>961.21</v>
      </c>
      <c r="K943" s="410">
        <v>1</v>
      </c>
      <c r="L943" s="397">
        <v>1</v>
      </c>
      <c r="M943" s="398">
        <v>961.21</v>
      </c>
    </row>
    <row r="944" spans="1:13" ht="14.4" customHeight="1" x14ac:dyDescent="0.3">
      <c r="A944" s="393" t="s">
        <v>1142</v>
      </c>
      <c r="B944" s="394" t="s">
        <v>1249</v>
      </c>
      <c r="C944" s="394" t="s">
        <v>1250</v>
      </c>
      <c r="D944" s="394" t="s">
        <v>1251</v>
      </c>
      <c r="E944" s="394" t="s">
        <v>1252</v>
      </c>
      <c r="F944" s="397"/>
      <c r="G944" s="397"/>
      <c r="H944" s="410"/>
      <c r="I944" s="397">
        <v>5</v>
      </c>
      <c r="J944" s="397">
        <v>0</v>
      </c>
      <c r="K944" s="410"/>
      <c r="L944" s="397">
        <v>5</v>
      </c>
      <c r="M944" s="398">
        <v>0</v>
      </c>
    </row>
    <row r="945" spans="1:13" ht="14.4" customHeight="1" x14ac:dyDescent="0.3">
      <c r="A945" s="393" t="s">
        <v>1142</v>
      </c>
      <c r="B945" s="394" t="s">
        <v>1249</v>
      </c>
      <c r="C945" s="394" t="s">
        <v>1667</v>
      </c>
      <c r="D945" s="394" t="s">
        <v>1251</v>
      </c>
      <c r="E945" s="394" t="s">
        <v>646</v>
      </c>
      <c r="F945" s="397"/>
      <c r="G945" s="397"/>
      <c r="H945" s="410"/>
      <c r="I945" s="397">
        <v>2</v>
      </c>
      <c r="J945" s="397">
        <v>0</v>
      </c>
      <c r="K945" s="410"/>
      <c r="L945" s="397">
        <v>2</v>
      </c>
      <c r="M945" s="398">
        <v>0</v>
      </c>
    </row>
    <row r="946" spans="1:13" ht="14.4" customHeight="1" x14ac:dyDescent="0.3">
      <c r="A946" s="393" t="s">
        <v>1142</v>
      </c>
      <c r="B946" s="394" t="s">
        <v>1017</v>
      </c>
      <c r="C946" s="394" t="s">
        <v>1525</v>
      </c>
      <c r="D946" s="394" t="s">
        <v>1526</v>
      </c>
      <c r="E946" s="394" t="s">
        <v>1522</v>
      </c>
      <c r="F946" s="397">
        <v>1</v>
      </c>
      <c r="G946" s="397">
        <v>0</v>
      </c>
      <c r="H946" s="410"/>
      <c r="I946" s="397"/>
      <c r="J946" s="397"/>
      <c r="K946" s="410"/>
      <c r="L946" s="397">
        <v>1</v>
      </c>
      <c r="M946" s="398">
        <v>0</v>
      </c>
    </row>
    <row r="947" spans="1:13" ht="14.4" customHeight="1" x14ac:dyDescent="0.3">
      <c r="A947" s="393" t="s">
        <v>1143</v>
      </c>
      <c r="B947" s="394" t="s">
        <v>943</v>
      </c>
      <c r="C947" s="394" t="s">
        <v>1778</v>
      </c>
      <c r="D947" s="394" t="s">
        <v>1779</v>
      </c>
      <c r="E947" s="394" t="s">
        <v>1780</v>
      </c>
      <c r="F947" s="397"/>
      <c r="G947" s="397"/>
      <c r="H947" s="410"/>
      <c r="I947" s="397">
        <v>1</v>
      </c>
      <c r="J947" s="397">
        <v>0</v>
      </c>
      <c r="K947" s="410"/>
      <c r="L947" s="397">
        <v>1</v>
      </c>
      <c r="M947" s="398">
        <v>0</v>
      </c>
    </row>
    <row r="948" spans="1:13" ht="14.4" customHeight="1" x14ac:dyDescent="0.3">
      <c r="A948" s="393" t="s">
        <v>1143</v>
      </c>
      <c r="B948" s="394" t="s">
        <v>943</v>
      </c>
      <c r="C948" s="394" t="s">
        <v>1239</v>
      </c>
      <c r="D948" s="394" t="s">
        <v>544</v>
      </c>
      <c r="E948" s="394" t="s">
        <v>1240</v>
      </c>
      <c r="F948" s="397"/>
      <c r="G948" s="397"/>
      <c r="H948" s="410">
        <v>0</v>
      </c>
      <c r="I948" s="397">
        <v>8</v>
      </c>
      <c r="J948" s="397">
        <v>761.92</v>
      </c>
      <c r="K948" s="410">
        <v>1</v>
      </c>
      <c r="L948" s="397">
        <v>8</v>
      </c>
      <c r="M948" s="398">
        <v>761.92</v>
      </c>
    </row>
    <row r="949" spans="1:13" ht="14.4" customHeight="1" x14ac:dyDescent="0.3">
      <c r="A949" s="393" t="s">
        <v>1143</v>
      </c>
      <c r="B949" s="394" t="s">
        <v>943</v>
      </c>
      <c r="C949" s="394" t="s">
        <v>944</v>
      </c>
      <c r="D949" s="394" t="s">
        <v>544</v>
      </c>
      <c r="E949" s="394" t="s">
        <v>545</v>
      </c>
      <c r="F949" s="397"/>
      <c r="G949" s="397"/>
      <c r="H949" s="410">
        <v>0</v>
      </c>
      <c r="I949" s="397">
        <v>16</v>
      </c>
      <c r="J949" s="397">
        <v>3047.68</v>
      </c>
      <c r="K949" s="410">
        <v>1</v>
      </c>
      <c r="L949" s="397">
        <v>16</v>
      </c>
      <c r="M949" s="398">
        <v>3047.68</v>
      </c>
    </row>
    <row r="950" spans="1:13" ht="14.4" customHeight="1" x14ac:dyDescent="0.3">
      <c r="A950" s="393" t="s">
        <v>1143</v>
      </c>
      <c r="B950" s="394" t="s">
        <v>1858</v>
      </c>
      <c r="C950" s="394" t="s">
        <v>1859</v>
      </c>
      <c r="D950" s="394" t="s">
        <v>1860</v>
      </c>
      <c r="E950" s="394" t="s">
        <v>1861</v>
      </c>
      <c r="F950" s="397"/>
      <c r="G950" s="397"/>
      <c r="H950" s="410"/>
      <c r="I950" s="397">
        <v>7</v>
      </c>
      <c r="J950" s="397">
        <v>0</v>
      </c>
      <c r="K950" s="410"/>
      <c r="L950" s="397">
        <v>7</v>
      </c>
      <c r="M950" s="398">
        <v>0</v>
      </c>
    </row>
    <row r="951" spans="1:13" ht="14.4" customHeight="1" x14ac:dyDescent="0.3">
      <c r="A951" s="393" t="s">
        <v>1143</v>
      </c>
      <c r="B951" s="394" t="s">
        <v>1263</v>
      </c>
      <c r="C951" s="394" t="s">
        <v>1906</v>
      </c>
      <c r="D951" s="394" t="s">
        <v>1907</v>
      </c>
      <c r="E951" s="394" t="s">
        <v>907</v>
      </c>
      <c r="F951" s="397"/>
      <c r="G951" s="397"/>
      <c r="H951" s="410">
        <v>0</v>
      </c>
      <c r="I951" s="397">
        <v>1</v>
      </c>
      <c r="J951" s="397">
        <v>193.14</v>
      </c>
      <c r="K951" s="410">
        <v>1</v>
      </c>
      <c r="L951" s="397">
        <v>1</v>
      </c>
      <c r="M951" s="398">
        <v>193.14</v>
      </c>
    </row>
    <row r="952" spans="1:13" ht="14.4" customHeight="1" x14ac:dyDescent="0.3">
      <c r="A952" s="393" t="s">
        <v>1143</v>
      </c>
      <c r="B952" s="394" t="s">
        <v>1575</v>
      </c>
      <c r="C952" s="394" t="s">
        <v>2032</v>
      </c>
      <c r="D952" s="394" t="s">
        <v>2033</v>
      </c>
      <c r="E952" s="394" t="s">
        <v>2034</v>
      </c>
      <c r="F952" s="397"/>
      <c r="G952" s="397"/>
      <c r="H952" s="410">
        <v>0</v>
      </c>
      <c r="I952" s="397">
        <v>1</v>
      </c>
      <c r="J952" s="397">
        <v>147.01</v>
      </c>
      <c r="K952" s="410">
        <v>1</v>
      </c>
      <c r="L952" s="397">
        <v>1</v>
      </c>
      <c r="M952" s="398">
        <v>147.01</v>
      </c>
    </row>
    <row r="953" spans="1:13" ht="14.4" customHeight="1" x14ac:dyDescent="0.3">
      <c r="A953" s="393" t="s">
        <v>1143</v>
      </c>
      <c r="B953" s="394" t="s">
        <v>1273</v>
      </c>
      <c r="C953" s="394" t="s">
        <v>1274</v>
      </c>
      <c r="D953" s="394" t="s">
        <v>1275</v>
      </c>
      <c r="E953" s="394" t="s">
        <v>1276</v>
      </c>
      <c r="F953" s="397"/>
      <c r="G953" s="397"/>
      <c r="H953" s="410">
        <v>0</v>
      </c>
      <c r="I953" s="397">
        <v>1</v>
      </c>
      <c r="J953" s="397">
        <v>112.45</v>
      </c>
      <c r="K953" s="410">
        <v>1</v>
      </c>
      <c r="L953" s="397">
        <v>1</v>
      </c>
      <c r="M953" s="398">
        <v>112.45</v>
      </c>
    </row>
    <row r="954" spans="1:13" ht="14.4" customHeight="1" x14ac:dyDescent="0.3">
      <c r="A954" s="393" t="s">
        <v>1143</v>
      </c>
      <c r="B954" s="394" t="s">
        <v>964</v>
      </c>
      <c r="C954" s="394" t="s">
        <v>1029</v>
      </c>
      <c r="D954" s="394" t="s">
        <v>968</v>
      </c>
      <c r="E954" s="394" t="s">
        <v>1030</v>
      </c>
      <c r="F954" s="397">
        <v>1</v>
      </c>
      <c r="G954" s="397">
        <v>200.07</v>
      </c>
      <c r="H954" s="410">
        <v>1</v>
      </c>
      <c r="I954" s="397"/>
      <c r="J954" s="397"/>
      <c r="K954" s="410">
        <v>0</v>
      </c>
      <c r="L954" s="397">
        <v>1</v>
      </c>
      <c r="M954" s="398">
        <v>200.07</v>
      </c>
    </row>
    <row r="955" spans="1:13" ht="14.4" customHeight="1" x14ac:dyDescent="0.3">
      <c r="A955" s="393" t="s">
        <v>1143</v>
      </c>
      <c r="B955" s="394" t="s">
        <v>1277</v>
      </c>
      <c r="C955" s="394" t="s">
        <v>1278</v>
      </c>
      <c r="D955" s="394" t="s">
        <v>1279</v>
      </c>
      <c r="E955" s="394" t="s">
        <v>1280</v>
      </c>
      <c r="F955" s="397"/>
      <c r="G955" s="397"/>
      <c r="H955" s="410">
        <v>0</v>
      </c>
      <c r="I955" s="397">
        <v>2</v>
      </c>
      <c r="J955" s="397">
        <v>83.78</v>
      </c>
      <c r="K955" s="410">
        <v>1</v>
      </c>
      <c r="L955" s="397">
        <v>2</v>
      </c>
      <c r="M955" s="398">
        <v>83.78</v>
      </c>
    </row>
    <row r="956" spans="1:13" ht="14.4" customHeight="1" x14ac:dyDescent="0.3">
      <c r="A956" s="393" t="s">
        <v>1143</v>
      </c>
      <c r="B956" s="394" t="s">
        <v>1283</v>
      </c>
      <c r="C956" s="394" t="s">
        <v>2035</v>
      </c>
      <c r="D956" s="394" t="s">
        <v>1799</v>
      </c>
      <c r="E956" s="394" t="s">
        <v>2036</v>
      </c>
      <c r="F956" s="397">
        <v>1</v>
      </c>
      <c r="G956" s="397">
        <v>31.43</v>
      </c>
      <c r="H956" s="410">
        <v>1</v>
      </c>
      <c r="I956" s="397"/>
      <c r="J956" s="397"/>
      <c r="K956" s="410">
        <v>0</v>
      </c>
      <c r="L956" s="397">
        <v>1</v>
      </c>
      <c r="M956" s="398">
        <v>31.43</v>
      </c>
    </row>
    <row r="957" spans="1:13" ht="14.4" customHeight="1" x14ac:dyDescent="0.3">
      <c r="A957" s="393" t="s">
        <v>1143</v>
      </c>
      <c r="B957" s="394" t="s">
        <v>1353</v>
      </c>
      <c r="C957" s="394" t="s">
        <v>1676</v>
      </c>
      <c r="D957" s="394" t="s">
        <v>1492</v>
      </c>
      <c r="E957" s="394" t="s">
        <v>1677</v>
      </c>
      <c r="F957" s="397">
        <v>1</v>
      </c>
      <c r="G957" s="397">
        <v>83.09</v>
      </c>
      <c r="H957" s="410">
        <v>1</v>
      </c>
      <c r="I957" s="397"/>
      <c r="J957" s="397"/>
      <c r="K957" s="410">
        <v>0</v>
      </c>
      <c r="L957" s="397">
        <v>1</v>
      </c>
      <c r="M957" s="398">
        <v>83.09</v>
      </c>
    </row>
    <row r="958" spans="1:13" ht="14.4" customHeight="1" x14ac:dyDescent="0.3">
      <c r="A958" s="393" t="s">
        <v>1143</v>
      </c>
      <c r="B958" s="394" t="s">
        <v>1353</v>
      </c>
      <c r="C958" s="394" t="s">
        <v>1491</v>
      </c>
      <c r="D958" s="394" t="s">
        <v>1492</v>
      </c>
      <c r="E958" s="394" t="s">
        <v>1493</v>
      </c>
      <c r="F958" s="397">
        <v>3</v>
      </c>
      <c r="G958" s="397">
        <v>0</v>
      </c>
      <c r="H958" s="410"/>
      <c r="I958" s="397"/>
      <c r="J958" s="397"/>
      <c r="K958" s="410"/>
      <c r="L958" s="397">
        <v>3</v>
      </c>
      <c r="M958" s="398">
        <v>0</v>
      </c>
    </row>
    <row r="959" spans="1:13" ht="14.4" customHeight="1" x14ac:dyDescent="0.3">
      <c r="A959" s="393" t="s">
        <v>1143</v>
      </c>
      <c r="B959" s="394" t="s">
        <v>1353</v>
      </c>
      <c r="C959" s="394" t="s">
        <v>1354</v>
      </c>
      <c r="D959" s="394" t="s">
        <v>1355</v>
      </c>
      <c r="E959" s="394" t="s">
        <v>1356</v>
      </c>
      <c r="F959" s="397"/>
      <c r="G959" s="397"/>
      <c r="H959" s="410">
        <v>0</v>
      </c>
      <c r="I959" s="397">
        <v>1</v>
      </c>
      <c r="J959" s="397">
        <v>41.55</v>
      </c>
      <c r="K959" s="410">
        <v>1</v>
      </c>
      <c r="L959" s="397">
        <v>1</v>
      </c>
      <c r="M959" s="398">
        <v>41.55</v>
      </c>
    </row>
    <row r="960" spans="1:13" ht="14.4" customHeight="1" x14ac:dyDescent="0.3">
      <c r="A960" s="393" t="s">
        <v>1143</v>
      </c>
      <c r="B960" s="394" t="s">
        <v>983</v>
      </c>
      <c r="C960" s="394" t="s">
        <v>984</v>
      </c>
      <c r="D960" s="394" t="s">
        <v>985</v>
      </c>
      <c r="E960" s="394" t="s">
        <v>986</v>
      </c>
      <c r="F960" s="397"/>
      <c r="G960" s="397"/>
      <c r="H960" s="410">
        <v>0</v>
      </c>
      <c r="I960" s="397">
        <v>28</v>
      </c>
      <c r="J960" s="397">
        <v>9332.68</v>
      </c>
      <c r="K960" s="410">
        <v>1</v>
      </c>
      <c r="L960" s="397">
        <v>28</v>
      </c>
      <c r="M960" s="398">
        <v>9332.68</v>
      </c>
    </row>
    <row r="961" spans="1:13" ht="14.4" customHeight="1" x14ac:dyDescent="0.3">
      <c r="A961" s="393" t="s">
        <v>1143</v>
      </c>
      <c r="B961" s="394" t="s">
        <v>990</v>
      </c>
      <c r="C961" s="394" t="s">
        <v>991</v>
      </c>
      <c r="D961" s="394" t="s">
        <v>740</v>
      </c>
      <c r="E961" s="394" t="s">
        <v>741</v>
      </c>
      <c r="F961" s="397">
        <v>5</v>
      </c>
      <c r="G961" s="397">
        <v>1473.7</v>
      </c>
      <c r="H961" s="410">
        <v>1</v>
      </c>
      <c r="I961" s="397"/>
      <c r="J961" s="397"/>
      <c r="K961" s="410">
        <v>0</v>
      </c>
      <c r="L961" s="397">
        <v>5</v>
      </c>
      <c r="M961" s="398">
        <v>1473.7</v>
      </c>
    </row>
    <row r="962" spans="1:13" ht="14.4" customHeight="1" x14ac:dyDescent="0.3">
      <c r="A962" s="393" t="s">
        <v>1143</v>
      </c>
      <c r="B962" s="394" t="s">
        <v>990</v>
      </c>
      <c r="C962" s="394" t="s">
        <v>2037</v>
      </c>
      <c r="D962" s="394" t="s">
        <v>740</v>
      </c>
      <c r="E962" s="394" t="s">
        <v>741</v>
      </c>
      <c r="F962" s="397">
        <v>6</v>
      </c>
      <c r="G962" s="397">
        <v>0</v>
      </c>
      <c r="H962" s="410"/>
      <c r="I962" s="397"/>
      <c r="J962" s="397"/>
      <c r="K962" s="410"/>
      <c r="L962" s="397">
        <v>6</v>
      </c>
      <c r="M962" s="398">
        <v>0</v>
      </c>
    </row>
    <row r="963" spans="1:13" ht="14.4" customHeight="1" x14ac:dyDescent="0.3">
      <c r="A963" s="393" t="s">
        <v>1143</v>
      </c>
      <c r="B963" s="394" t="s">
        <v>990</v>
      </c>
      <c r="C963" s="394" t="s">
        <v>1364</v>
      </c>
      <c r="D963" s="394" t="s">
        <v>1365</v>
      </c>
      <c r="E963" s="394" t="s">
        <v>1248</v>
      </c>
      <c r="F963" s="397"/>
      <c r="G963" s="397"/>
      <c r="H963" s="410">
        <v>0</v>
      </c>
      <c r="I963" s="397">
        <v>2</v>
      </c>
      <c r="J963" s="397">
        <v>368.44</v>
      </c>
      <c r="K963" s="410">
        <v>1</v>
      </c>
      <c r="L963" s="397">
        <v>2</v>
      </c>
      <c r="M963" s="398">
        <v>368.44</v>
      </c>
    </row>
    <row r="964" spans="1:13" ht="14.4" customHeight="1" x14ac:dyDescent="0.3">
      <c r="A964" s="393" t="s">
        <v>1143</v>
      </c>
      <c r="B964" s="394" t="s">
        <v>992</v>
      </c>
      <c r="C964" s="394" t="s">
        <v>993</v>
      </c>
      <c r="D964" s="394" t="s">
        <v>756</v>
      </c>
      <c r="E964" s="394" t="s">
        <v>994</v>
      </c>
      <c r="F964" s="397"/>
      <c r="G964" s="397"/>
      <c r="H964" s="410">
        <v>0</v>
      </c>
      <c r="I964" s="397">
        <v>15</v>
      </c>
      <c r="J964" s="397">
        <v>5998.8</v>
      </c>
      <c r="K964" s="410">
        <v>1</v>
      </c>
      <c r="L964" s="397">
        <v>15</v>
      </c>
      <c r="M964" s="398">
        <v>5998.8</v>
      </c>
    </row>
    <row r="965" spans="1:13" ht="14.4" customHeight="1" x14ac:dyDescent="0.3">
      <c r="A965" s="393" t="s">
        <v>1143</v>
      </c>
      <c r="B965" s="394" t="s">
        <v>992</v>
      </c>
      <c r="C965" s="394" t="s">
        <v>1318</v>
      </c>
      <c r="D965" s="394" t="s">
        <v>1319</v>
      </c>
      <c r="E965" s="394" t="s">
        <v>1320</v>
      </c>
      <c r="F965" s="397"/>
      <c r="G965" s="397"/>
      <c r="H965" s="410">
        <v>0</v>
      </c>
      <c r="I965" s="397">
        <v>8</v>
      </c>
      <c r="J965" s="397">
        <v>2916.2400000000002</v>
      </c>
      <c r="K965" s="410">
        <v>1</v>
      </c>
      <c r="L965" s="397">
        <v>8</v>
      </c>
      <c r="M965" s="398">
        <v>2916.2400000000002</v>
      </c>
    </row>
    <row r="966" spans="1:13" ht="14.4" customHeight="1" x14ac:dyDescent="0.3">
      <c r="A966" s="393" t="s">
        <v>1143</v>
      </c>
      <c r="B966" s="394" t="s">
        <v>1241</v>
      </c>
      <c r="C966" s="394" t="s">
        <v>2038</v>
      </c>
      <c r="D966" s="394" t="s">
        <v>1243</v>
      </c>
      <c r="E966" s="394" t="s">
        <v>2039</v>
      </c>
      <c r="F966" s="397">
        <v>1</v>
      </c>
      <c r="G966" s="397">
        <v>0</v>
      </c>
      <c r="H966" s="410"/>
      <c r="I966" s="397"/>
      <c r="J966" s="397"/>
      <c r="K966" s="410"/>
      <c r="L966" s="397">
        <v>1</v>
      </c>
      <c r="M966" s="398">
        <v>0</v>
      </c>
    </row>
    <row r="967" spans="1:13" ht="14.4" customHeight="1" x14ac:dyDescent="0.3">
      <c r="A967" s="393" t="s">
        <v>1143</v>
      </c>
      <c r="B967" s="394" t="s">
        <v>1245</v>
      </c>
      <c r="C967" s="394" t="s">
        <v>1246</v>
      </c>
      <c r="D967" s="394" t="s">
        <v>1247</v>
      </c>
      <c r="E967" s="394" t="s">
        <v>1248</v>
      </c>
      <c r="F967" s="397"/>
      <c r="G967" s="397"/>
      <c r="H967" s="410">
        <v>0</v>
      </c>
      <c r="I967" s="397">
        <v>1</v>
      </c>
      <c r="J967" s="397">
        <v>69.86</v>
      </c>
      <c r="K967" s="410">
        <v>1</v>
      </c>
      <c r="L967" s="397">
        <v>1</v>
      </c>
      <c r="M967" s="398">
        <v>69.86</v>
      </c>
    </row>
    <row r="968" spans="1:13" ht="14.4" customHeight="1" x14ac:dyDescent="0.3">
      <c r="A968" s="393" t="s">
        <v>1143</v>
      </c>
      <c r="B968" s="394" t="s">
        <v>1381</v>
      </c>
      <c r="C968" s="394" t="s">
        <v>1385</v>
      </c>
      <c r="D968" s="394" t="s">
        <v>1386</v>
      </c>
      <c r="E968" s="394" t="s">
        <v>1387</v>
      </c>
      <c r="F968" s="397"/>
      <c r="G968" s="397"/>
      <c r="H968" s="410">
        <v>0</v>
      </c>
      <c r="I968" s="397">
        <v>2</v>
      </c>
      <c r="J968" s="397">
        <v>96.62</v>
      </c>
      <c r="K968" s="410">
        <v>1</v>
      </c>
      <c r="L968" s="397">
        <v>2</v>
      </c>
      <c r="M968" s="398">
        <v>96.62</v>
      </c>
    </row>
    <row r="969" spans="1:13" ht="14.4" customHeight="1" x14ac:dyDescent="0.3">
      <c r="A969" s="393" t="s">
        <v>1143</v>
      </c>
      <c r="B969" s="394" t="s">
        <v>1381</v>
      </c>
      <c r="C969" s="394" t="s">
        <v>1392</v>
      </c>
      <c r="D969" s="394" t="s">
        <v>1393</v>
      </c>
      <c r="E969" s="394" t="s">
        <v>1394</v>
      </c>
      <c r="F969" s="397">
        <v>1</v>
      </c>
      <c r="G969" s="397">
        <v>96.63</v>
      </c>
      <c r="H969" s="410">
        <v>1</v>
      </c>
      <c r="I969" s="397"/>
      <c r="J969" s="397"/>
      <c r="K969" s="410">
        <v>0</v>
      </c>
      <c r="L969" s="397">
        <v>1</v>
      </c>
      <c r="M969" s="398">
        <v>96.63</v>
      </c>
    </row>
    <row r="970" spans="1:13" ht="14.4" customHeight="1" x14ac:dyDescent="0.3">
      <c r="A970" s="393" t="s">
        <v>1143</v>
      </c>
      <c r="B970" s="394" t="s">
        <v>1002</v>
      </c>
      <c r="C970" s="394" t="s">
        <v>2040</v>
      </c>
      <c r="D970" s="394" t="s">
        <v>2041</v>
      </c>
      <c r="E970" s="394" t="s">
        <v>1513</v>
      </c>
      <c r="F970" s="397">
        <v>1</v>
      </c>
      <c r="G970" s="397">
        <v>10.73</v>
      </c>
      <c r="H970" s="410">
        <v>1</v>
      </c>
      <c r="I970" s="397"/>
      <c r="J970" s="397"/>
      <c r="K970" s="410">
        <v>0</v>
      </c>
      <c r="L970" s="397">
        <v>1</v>
      </c>
      <c r="M970" s="398">
        <v>10.73</v>
      </c>
    </row>
    <row r="971" spans="1:13" ht="14.4" customHeight="1" x14ac:dyDescent="0.3">
      <c r="A971" s="393" t="s">
        <v>1143</v>
      </c>
      <c r="B971" s="394" t="s">
        <v>1002</v>
      </c>
      <c r="C971" s="394" t="s">
        <v>1558</v>
      </c>
      <c r="D971" s="394" t="s">
        <v>1559</v>
      </c>
      <c r="E971" s="394" t="s">
        <v>1560</v>
      </c>
      <c r="F971" s="397"/>
      <c r="G971" s="397"/>
      <c r="H971" s="410">
        <v>0</v>
      </c>
      <c r="I971" s="397">
        <v>1</v>
      </c>
      <c r="J971" s="397">
        <v>16.27</v>
      </c>
      <c r="K971" s="410">
        <v>1</v>
      </c>
      <c r="L971" s="397">
        <v>1</v>
      </c>
      <c r="M971" s="398">
        <v>16.27</v>
      </c>
    </row>
    <row r="972" spans="1:13" ht="14.4" customHeight="1" x14ac:dyDescent="0.3">
      <c r="A972" s="393" t="s">
        <v>1143</v>
      </c>
      <c r="B972" s="394" t="s">
        <v>1002</v>
      </c>
      <c r="C972" s="394" t="s">
        <v>1471</v>
      </c>
      <c r="D972" s="394" t="s">
        <v>1472</v>
      </c>
      <c r="E972" s="394" t="s">
        <v>1005</v>
      </c>
      <c r="F972" s="397">
        <v>1</v>
      </c>
      <c r="G972" s="397">
        <v>6.98</v>
      </c>
      <c r="H972" s="410">
        <v>1</v>
      </c>
      <c r="I972" s="397"/>
      <c r="J972" s="397"/>
      <c r="K972" s="410">
        <v>0</v>
      </c>
      <c r="L972" s="397">
        <v>1</v>
      </c>
      <c r="M972" s="398">
        <v>6.98</v>
      </c>
    </row>
    <row r="973" spans="1:13" ht="14.4" customHeight="1" x14ac:dyDescent="0.3">
      <c r="A973" s="393" t="s">
        <v>1143</v>
      </c>
      <c r="B973" s="394" t="s">
        <v>1014</v>
      </c>
      <c r="C973" s="394" t="s">
        <v>1518</v>
      </c>
      <c r="D973" s="394" t="s">
        <v>1519</v>
      </c>
      <c r="E973" s="394" t="s">
        <v>1520</v>
      </c>
      <c r="F973" s="397"/>
      <c r="G973" s="397"/>
      <c r="H973" s="410">
        <v>0</v>
      </c>
      <c r="I973" s="397">
        <v>1</v>
      </c>
      <c r="J973" s="397">
        <v>1309.48</v>
      </c>
      <c r="K973" s="410">
        <v>1</v>
      </c>
      <c r="L973" s="397">
        <v>1</v>
      </c>
      <c r="M973" s="398">
        <v>1309.48</v>
      </c>
    </row>
    <row r="974" spans="1:13" ht="14.4" customHeight="1" x14ac:dyDescent="0.3">
      <c r="A974" s="393" t="s">
        <v>1143</v>
      </c>
      <c r="B974" s="394" t="s">
        <v>1249</v>
      </c>
      <c r="C974" s="394" t="s">
        <v>1667</v>
      </c>
      <c r="D974" s="394" t="s">
        <v>1251</v>
      </c>
      <c r="E974" s="394" t="s">
        <v>646</v>
      </c>
      <c r="F974" s="397"/>
      <c r="G974" s="397"/>
      <c r="H974" s="410"/>
      <c r="I974" s="397">
        <v>10</v>
      </c>
      <c r="J974" s="397">
        <v>0</v>
      </c>
      <c r="K974" s="410"/>
      <c r="L974" s="397">
        <v>10</v>
      </c>
      <c r="M974" s="398">
        <v>0</v>
      </c>
    </row>
    <row r="975" spans="1:13" ht="14.4" customHeight="1" x14ac:dyDescent="0.3">
      <c r="A975" s="393" t="s">
        <v>1143</v>
      </c>
      <c r="B975" s="394" t="s">
        <v>1249</v>
      </c>
      <c r="C975" s="394" t="s">
        <v>1668</v>
      </c>
      <c r="D975" s="394" t="s">
        <v>1251</v>
      </c>
      <c r="E975" s="394" t="s">
        <v>1659</v>
      </c>
      <c r="F975" s="397"/>
      <c r="G975" s="397"/>
      <c r="H975" s="410">
        <v>0</v>
      </c>
      <c r="I975" s="397">
        <v>8</v>
      </c>
      <c r="J975" s="397">
        <v>1101.92</v>
      </c>
      <c r="K975" s="410">
        <v>1</v>
      </c>
      <c r="L975" s="397">
        <v>8</v>
      </c>
      <c r="M975" s="398">
        <v>1101.92</v>
      </c>
    </row>
    <row r="976" spans="1:13" ht="14.4" customHeight="1" x14ac:dyDescent="0.3">
      <c r="A976" s="393" t="s">
        <v>1144</v>
      </c>
      <c r="B976" s="394" t="s">
        <v>954</v>
      </c>
      <c r="C976" s="394" t="s">
        <v>956</v>
      </c>
      <c r="D976" s="394" t="s">
        <v>708</v>
      </c>
      <c r="E976" s="394" t="s">
        <v>710</v>
      </c>
      <c r="F976" s="397"/>
      <c r="G976" s="397"/>
      <c r="H976" s="410">
        <v>0</v>
      </c>
      <c r="I976" s="397">
        <v>23</v>
      </c>
      <c r="J976" s="397">
        <v>14381.669999999998</v>
      </c>
      <c r="K976" s="410">
        <v>1</v>
      </c>
      <c r="L976" s="397">
        <v>23</v>
      </c>
      <c r="M976" s="398">
        <v>14381.669999999998</v>
      </c>
    </row>
    <row r="977" spans="1:13" ht="14.4" customHeight="1" x14ac:dyDescent="0.3">
      <c r="A977" s="393" t="s">
        <v>1144</v>
      </c>
      <c r="B977" s="394" t="s">
        <v>954</v>
      </c>
      <c r="C977" s="394" t="s">
        <v>957</v>
      </c>
      <c r="D977" s="394" t="s">
        <v>708</v>
      </c>
      <c r="E977" s="394" t="s">
        <v>711</v>
      </c>
      <c r="F977" s="397"/>
      <c r="G977" s="397"/>
      <c r="H977" s="410">
        <v>0</v>
      </c>
      <c r="I977" s="397">
        <v>18</v>
      </c>
      <c r="J977" s="397">
        <v>16882.739999999998</v>
      </c>
      <c r="K977" s="410">
        <v>1</v>
      </c>
      <c r="L977" s="397">
        <v>18</v>
      </c>
      <c r="M977" s="398">
        <v>16882.739999999998</v>
      </c>
    </row>
    <row r="978" spans="1:13" ht="14.4" customHeight="1" x14ac:dyDescent="0.3">
      <c r="A978" s="393" t="s">
        <v>1144</v>
      </c>
      <c r="B978" s="394" t="s">
        <v>1342</v>
      </c>
      <c r="C978" s="394" t="s">
        <v>1343</v>
      </c>
      <c r="D978" s="394" t="s">
        <v>1344</v>
      </c>
      <c r="E978" s="394" t="s">
        <v>1345</v>
      </c>
      <c r="F978" s="397"/>
      <c r="G978" s="397"/>
      <c r="H978" s="410">
        <v>0</v>
      </c>
      <c r="I978" s="397">
        <v>4</v>
      </c>
      <c r="J978" s="397">
        <v>616.04</v>
      </c>
      <c r="K978" s="410">
        <v>1</v>
      </c>
      <c r="L978" s="397">
        <v>4</v>
      </c>
      <c r="M978" s="398">
        <v>616.04</v>
      </c>
    </row>
    <row r="979" spans="1:13" ht="14.4" customHeight="1" x14ac:dyDescent="0.3">
      <c r="A979" s="393" t="s">
        <v>1145</v>
      </c>
      <c r="B979" s="394" t="s">
        <v>943</v>
      </c>
      <c r="C979" s="394" t="s">
        <v>1239</v>
      </c>
      <c r="D979" s="394" t="s">
        <v>544</v>
      </c>
      <c r="E979" s="394" t="s">
        <v>1240</v>
      </c>
      <c r="F979" s="397"/>
      <c r="G979" s="397"/>
      <c r="H979" s="410">
        <v>0</v>
      </c>
      <c r="I979" s="397">
        <v>3</v>
      </c>
      <c r="J979" s="397">
        <v>285.71999999999997</v>
      </c>
      <c r="K979" s="410">
        <v>1</v>
      </c>
      <c r="L979" s="397">
        <v>3</v>
      </c>
      <c r="M979" s="398">
        <v>285.71999999999997</v>
      </c>
    </row>
    <row r="980" spans="1:13" ht="14.4" customHeight="1" x14ac:dyDescent="0.3">
      <c r="A980" s="393" t="s">
        <v>1145</v>
      </c>
      <c r="B980" s="394" t="s">
        <v>943</v>
      </c>
      <c r="C980" s="394" t="s">
        <v>944</v>
      </c>
      <c r="D980" s="394" t="s">
        <v>544</v>
      </c>
      <c r="E980" s="394" t="s">
        <v>545</v>
      </c>
      <c r="F980" s="397"/>
      <c r="G980" s="397"/>
      <c r="H980" s="410">
        <v>0</v>
      </c>
      <c r="I980" s="397">
        <v>58</v>
      </c>
      <c r="J980" s="397">
        <v>11047.84</v>
      </c>
      <c r="K980" s="410">
        <v>1</v>
      </c>
      <c r="L980" s="397">
        <v>58</v>
      </c>
      <c r="M980" s="398">
        <v>11047.84</v>
      </c>
    </row>
    <row r="981" spans="1:13" ht="14.4" customHeight="1" x14ac:dyDescent="0.3">
      <c r="A981" s="393" t="s">
        <v>1145</v>
      </c>
      <c r="B981" s="394" t="s">
        <v>949</v>
      </c>
      <c r="C981" s="394" t="s">
        <v>2042</v>
      </c>
      <c r="D981" s="394" t="s">
        <v>2043</v>
      </c>
      <c r="E981" s="394" t="s">
        <v>2044</v>
      </c>
      <c r="F981" s="397">
        <v>1</v>
      </c>
      <c r="G981" s="397">
        <v>190.48</v>
      </c>
      <c r="H981" s="410">
        <v>1</v>
      </c>
      <c r="I981" s="397"/>
      <c r="J981" s="397"/>
      <c r="K981" s="410">
        <v>0</v>
      </c>
      <c r="L981" s="397">
        <v>1</v>
      </c>
      <c r="M981" s="398">
        <v>190.48</v>
      </c>
    </row>
    <row r="982" spans="1:13" ht="14.4" customHeight="1" x14ac:dyDescent="0.3">
      <c r="A982" s="393" t="s">
        <v>1145</v>
      </c>
      <c r="B982" s="394" t="s">
        <v>949</v>
      </c>
      <c r="C982" s="394" t="s">
        <v>2045</v>
      </c>
      <c r="D982" s="394" t="s">
        <v>2046</v>
      </c>
      <c r="E982" s="394" t="s">
        <v>2047</v>
      </c>
      <c r="F982" s="397"/>
      <c r="G982" s="397"/>
      <c r="H982" s="410">
        <v>0</v>
      </c>
      <c r="I982" s="397">
        <v>2</v>
      </c>
      <c r="J982" s="397">
        <v>247.42</v>
      </c>
      <c r="K982" s="410">
        <v>1</v>
      </c>
      <c r="L982" s="397">
        <v>2</v>
      </c>
      <c r="M982" s="398">
        <v>247.42</v>
      </c>
    </row>
    <row r="983" spans="1:13" ht="14.4" customHeight="1" x14ac:dyDescent="0.3">
      <c r="A983" s="393" t="s">
        <v>1145</v>
      </c>
      <c r="B983" s="394" t="s">
        <v>951</v>
      </c>
      <c r="C983" s="394" t="s">
        <v>953</v>
      </c>
      <c r="D983" s="394" t="s">
        <v>726</v>
      </c>
      <c r="E983" s="394" t="s">
        <v>474</v>
      </c>
      <c r="F983" s="397"/>
      <c r="G983" s="397"/>
      <c r="H983" s="410">
        <v>0</v>
      </c>
      <c r="I983" s="397">
        <v>10</v>
      </c>
      <c r="J983" s="397">
        <v>560.1</v>
      </c>
      <c r="K983" s="410">
        <v>1</v>
      </c>
      <c r="L983" s="397">
        <v>10</v>
      </c>
      <c r="M983" s="398">
        <v>560.1</v>
      </c>
    </row>
    <row r="984" spans="1:13" ht="14.4" customHeight="1" x14ac:dyDescent="0.3">
      <c r="A984" s="393" t="s">
        <v>1145</v>
      </c>
      <c r="B984" s="394" t="s">
        <v>1259</v>
      </c>
      <c r="C984" s="394" t="s">
        <v>1260</v>
      </c>
      <c r="D984" s="394" t="s">
        <v>1261</v>
      </c>
      <c r="E984" s="394" t="s">
        <v>1262</v>
      </c>
      <c r="F984" s="397"/>
      <c r="G984" s="397"/>
      <c r="H984" s="410"/>
      <c r="I984" s="397">
        <v>1</v>
      </c>
      <c r="J984" s="397">
        <v>0</v>
      </c>
      <c r="K984" s="410"/>
      <c r="L984" s="397">
        <v>1</v>
      </c>
      <c r="M984" s="398">
        <v>0</v>
      </c>
    </row>
    <row r="985" spans="1:13" ht="14.4" customHeight="1" x14ac:dyDescent="0.3">
      <c r="A985" s="393" t="s">
        <v>1145</v>
      </c>
      <c r="B985" s="394" t="s">
        <v>960</v>
      </c>
      <c r="C985" s="394" t="s">
        <v>1272</v>
      </c>
      <c r="D985" s="394" t="s">
        <v>1106</v>
      </c>
      <c r="E985" s="394"/>
      <c r="F985" s="397">
        <v>1</v>
      </c>
      <c r="G985" s="397">
        <v>0</v>
      </c>
      <c r="H985" s="410"/>
      <c r="I985" s="397"/>
      <c r="J985" s="397"/>
      <c r="K985" s="410"/>
      <c r="L985" s="397">
        <v>1</v>
      </c>
      <c r="M985" s="398">
        <v>0</v>
      </c>
    </row>
    <row r="986" spans="1:13" ht="14.4" customHeight="1" x14ac:dyDescent="0.3">
      <c r="A986" s="393" t="s">
        <v>1145</v>
      </c>
      <c r="B986" s="394" t="s">
        <v>964</v>
      </c>
      <c r="C986" s="394" t="s">
        <v>2048</v>
      </c>
      <c r="D986" s="394" t="s">
        <v>2049</v>
      </c>
      <c r="E986" s="394" t="s">
        <v>969</v>
      </c>
      <c r="F986" s="397">
        <v>1</v>
      </c>
      <c r="G986" s="397">
        <v>60.02</v>
      </c>
      <c r="H986" s="410">
        <v>1</v>
      </c>
      <c r="I986" s="397"/>
      <c r="J986" s="397"/>
      <c r="K986" s="410">
        <v>0</v>
      </c>
      <c r="L986" s="397">
        <v>1</v>
      </c>
      <c r="M986" s="398">
        <v>60.02</v>
      </c>
    </row>
    <row r="987" spans="1:13" ht="14.4" customHeight="1" x14ac:dyDescent="0.3">
      <c r="A987" s="393" t="s">
        <v>1145</v>
      </c>
      <c r="B987" s="394" t="s">
        <v>964</v>
      </c>
      <c r="C987" s="394" t="s">
        <v>1720</v>
      </c>
      <c r="D987" s="394" t="s">
        <v>477</v>
      </c>
      <c r="E987" s="394" t="s">
        <v>478</v>
      </c>
      <c r="F987" s="397">
        <v>2</v>
      </c>
      <c r="G987" s="397">
        <v>99.84</v>
      </c>
      <c r="H987" s="410">
        <v>1</v>
      </c>
      <c r="I987" s="397"/>
      <c r="J987" s="397"/>
      <c r="K987" s="410">
        <v>0</v>
      </c>
      <c r="L987" s="397">
        <v>2</v>
      </c>
      <c r="M987" s="398">
        <v>99.84</v>
      </c>
    </row>
    <row r="988" spans="1:13" ht="14.4" customHeight="1" x14ac:dyDescent="0.3">
      <c r="A988" s="393" t="s">
        <v>1145</v>
      </c>
      <c r="B988" s="394" t="s">
        <v>1277</v>
      </c>
      <c r="C988" s="394" t="s">
        <v>1278</v>
      </c>
      <c r="D988" s="394" t="s">
        <v>1279</v>
      </c>
      <c r="E988" s="394" t="s">
        <v>1280</v>
      </c>
      <c r="F988" s="397"/>
      <c r="G988" s="397"/>
      <c r="H988" s="410">
        <v>0</v>
      </c>
      <c r="I988" s="397">
        <v>6</v>
      </c>
      <c r="J988" s="397">
        <v>251.33999999999997</v>
      </c>
      <c r="K988" s="410">
        <v>1</v>
      </c>
      <c r="L988" s="397">
        <v>6</v>
      </c>
      <c r="M988" s="398">
        <v>251.33999999999997</v>
      </c>
    </row>
    <row r="989" spans="1:13" ht="14.4" customHeight="1" x14ac:dyDescent="0.3">
      <c r="A989" s="393" t="s">
        <v>1145</v>
      </c>
      <c r="B989" s="394" t="s">
        <v>1283</v>
      </c>
      <c r="C989" s="394" t="s">
        <v>1284</v>
      </c>
      <c r="D989" s="394" t="s">
        <v>1285</v>
      </c>
      <c r="E989" s="394" t="s">
        <v>548</v>
      </c>
      <c r="F989" s="397"/>
      <c r="G989" s="397"/>
      <c r="H989" s="410">
        <v>0</v>
      </c>
      <c r="I989" s="397">
        <v>1</v>
      </c>
      <c r="J989" s="397">
        <v>44.89</v>
      </c>
      <c r="K989" s="410">
        <v>1</v>
      </c>
      <c r="L989" s="397">
        <v>1</v>
      </c>
      <c r="M989" s="398">
        <v>44.89</v>
      </c>
    </row>
    <row r="990" spans="1:13" ht="14.4" customHeight="1" x14ac:dyDescent="0.3">
      <c r="A990" s="393" t="s">
        <v>1145</v>
      </c>
      <c r="B990" s="394" t="s">
        <v>1283</v>
      </c>
      <c r="C990" s="394" t="s">
        <v>2050</v>
      </c>
      <c r="D990" s="394" t="s">
        <v>2051</v>
      </c>
      <c r="E990" s="394" t="s">
        <v>1659</v>
      </c>
      <c r="F990" s="397"/>
      <c r="G990" s="397"/>
      <c r="H990" s="410">
        <v>0</v>
      </c>
      <c r="I990" s="397">
        <v>1</v>
      </c>
      <c r="J990" s="397">
        <v>60.02</v>
      </c>
      <c r="K990" s="410">
        <v>1</v>
      </c>
      <c r="L990" s="397">
        <v>1</v>
      </c>
      <c r="M990" s="398">
        <v>60.02</v>
      </c>
    </row>
    <row r="991" spans="1:13" ht="14.4" customHeight="1" x14ac:dyDescent="0.3">
      <c r="A991" s="393" t="s">
        <v>1145</v>
      </c>
      <c r="B991" s="394" t="s">
        <v>1031</v>
      </c>
      <c r="C991" s="394" t="s">
        <v>2052</v>
      </c>
      <c r="D991" s="394" t="s">
        <v>2053</v>
      </c>
      <c r="E991" s="394" t="s">
        <v>1299</v>
      </c>
      <c r="F991" s="397">
        <v>1</v>
      </c>
      <c r="G991" s="397">
        <v>60.92</v>
      </c>
      <c r="H991" s="410">
        <v>1</v>
      </c>
      <c r="I991" s="397"/>
      <c r="J991" s="397"/>
      <c r="K991" s="410">
        <v>0</v>
      </c>
      <c r="L991" s="397">
        <v>1</v>
      </c>
      <c r="M991" s="398">
        <v>60.92</v>
      </c>
    </row>
    <row r="992" spans="1:13" ht="14.4" customHeight="1" x14ac:dyDescent="0.3">
      <c r="A992" s="393" t="s">
        <v>1145</v>
      </c>
      <c r="B992" s="394" t="s">
        <v>1292</v>
      </c>
      <c r="C992" s="394" t="s">
        <v>1736</v>
      </c>
      <c r="D992" s="394" t="s">
        <v>1596</v>
      </c>
      <c r="E992" s="394" t="s">
        <v>974</v>
      </c>
      <c r="F992" s="397"/>
      <c r="G992" s="397"/>
      <c r="H992" s="410">
        <v>0</v>
      </c>
      <c r="I992" s="397">
        <v>2</v>
      </c>
      <c r="J992" s="397">
        <v>202.32</v>
      </c>
      <c r="K992" s="410">
        <v>1</v>
      </c>
      <c r="L992" s="397">
        <v>2</v>
      </c>
      <c r="M992" s="398">
        <v>202.32</v>
      </c>
    </row>
    <row r="993" spans="1:13" ht="14.4" customHeight="1" x14ac:dyDescent="0.3">
      <c r="A993" s="393" t="s">
        <v>1145</v>
      </c>
      <c r="B993" s="394" t="s">
        <v>1292</v>
      </c>
      <c r="C993" s="394" t="s">
        <v>2054</v>
      </c>
      <c r="D993" s="394" t="s">
        <v>2055</v>
      </c>
      <c r="E993" s="394" t="s">
        <v>2056</v>
      </c>
      <c r="F993" s="397"/>
      <c r="G993" s="397"/>
      <c r="H993" s="410">
        <v>0</v>
      </c>
      <c r="I993" s="397">
        <v>1</v>
      </c>
      <c r="J993" s="397">
        <v>134.86000000000001</v>
      </c>
      <c r="K993" s="410">
        <v>1</v>
      </c>
      <c r="L993" s="397">
        <v>1</v>
      </c>
      <c r="M993" s="398">
        <v>134.86000000000001</v>
      </c>
    </row>
    <row r="994" spans="1:13" ht="14.4" customHeight="1" x14ac:dyDescent="0.3">
      <c r="A994" s="393" t="s">
        <v>1145</v>
      </c>
      <c r="B994" s="394" t="s">
        <v>1296</v>
      </c>
      <c r="C994" s="394" t="s">
        <v>1603</v>
      </c>
      <c r="D994" s="394" t="s">
        <v>1601</v>
      </c>
      <c r="E994" s="394" t="s">
        <v>1604</v>
      </c>
      <c r="F994" s="397"/>
      <c r="G994" s="397"/>
      <c r="H994" s="410">
        <v>0</v>
      </c>
      <c r="I994" s="397">
        <v>1</v>
      </c>
      <c r="J994" s="397">
        <v>56.95</v>
      </c>
      <c r="K994" s="410">
        <v>1</v>
      </c>
      <c r="L994" s="397">
        <v>1</v>
      </c>
      <c r="M994" s="398">
        <v>56.95</v>
      </c>
    </row>
    <row r="995" spans="1:13" ht="14.4" customHeight="1" x14ac:dyDescent="0.3">
      <c r="A995" s="393" t="s">
        <v>1145</v>
      </c>
      <c r="B995" s="394" t="s">
        <v>1296</v>
      </c>
      <c r="C995" s="394" t="s">
        <v>2057</v>
      </c>
      <c r="D995" s="394" t="s">
        <v>2058</v>
      </c>
      <c r="E995" s="394" t="s">
        <v>1585</v>
      </c>
      <c r="F995" s="397">
        <v>1</v>
      </c>
      <c r="G995" s="397">
        <v>134.84</v>
      </c>
      <c r="H995" s="410">
        <v>1</v>
      </c>
      <c r="I995" s="397"/>
      <c r="J995" s="397"/>
      <c r="K995" s="410">
        <v>0</v>
      </c>
      <c r="L995" s="397">
        <v>1</v>
      </c>
      <c r="M995" s="398">
        <v>134.84</v>
      </c>
    </row>
    <row r="996" spans="1:13" ht="14.4" customHeight="1" x14ac:dyDescent="0.3">
      <c r="A996" s="393" t="s">
        <v>1145</v>
      </c>
      <c r="B996" s="394" t="s">
        <v>1039</v>
      </c>
      <c r="C996" s="394" t="s">
        <v>1920</v>
      </c>
      <c r="D996" s="394" t="s">
        <v>1921</v>
      </c>
      <c r="E996" s="394" t="s">
        <v>1583</v>
      </c>
      <c r="F996" s="397"/>
      <c r="G996" s="397"/>
      <c r="H996" s="410">
        <v>0</v>
      </c>
      <c r="I996" s="397">
        <v>1</v>
      </c>
      <c r="J996" s="397">
        <v>101.68</v>
      </c>
      <c r="K996" s="410">
        <v>1</v>
      </c>
      <c r="L996" s="397">
        <v>1</v>
      </c>
      <c r="M996" s="398">
        <v>101.68</v>
      </c>
    </row>
    <row r="997" spans="1:13" ht="14.4" customHeight="1" x14ac:dyDescent="0.3">
      <c r="A997" s="393" t="s">
        <v>1145</v>
      </c>
      <c r="B997" s="394" t="s">
        <v>1039</v>
      </c>
      <c r="C997" s="394" t="s">
        <v>1040</v>
      </c>
      <c r="D997" s="394" t="s">
        <v>798</v>
      </c>
      <c r="E997" s="394" t="s">
        <v>800</v>
      </c>
      <c r="F997" s="397">
        <v>2</v>
      </c>
      <c r="G997" s="397">
        <v>406.76</v>
      </c>
      <c r="H997" s="410">
        <v>1</v>
      </c>
      <c r="I997" s="397"/>
      <c r="J997" s="397"/>
      <c r="K997" s="410">
        <v>0</v>
      </c>
      <c r="L997" s="397">
        <v>2</v>
      </c>
      <c r="M997" s="398">
        <v>406.76</v>
      </c>
    </row>
    <row r="998" spans="1:13" ht="14.4" customHeight="1" x14ac:dyDescent="0.3">
      <c r="A998" s="393" t="s">
        <v>1145</v>
      </c>
      <c r="B998" s="394" t="s">
        <v>1814</v>
      </c>
      <c r="C998" s="394" t="s">
        <v>2059</v>
      </c>
      <c r="D998" s="394" t="s">
        <v>2060</v>
      </c>
      <c r="E998" s="394" t="s">
        <v>1583</v>
      </c>
      <c r="F998" s="397"/>
      <c r="G998" s="397"/>
      <c r="H998" s="410">
        <v>0</v>
      </c>
      <c r="I998" s="397">
        <v>1</v>
      </c>
      <c r="J998" s="397">
        <v>141.84</v>
      </c>
      <c r="K998" s="410">
        <v>1</v>
      </c>
      <c r="L998" s="397">
        <v>1</v>
      </c>
      <c r="M998" s="398">
        <v>141.84</v>
      </c>
    </row>
    <row r="999" spans="1:13" ht="14.4" customHeight="1" x14ac:dyDescent="0.3">
      <c r="A999" s="393" t="s">
        <v>1145</v>
      </c>
      <c r="B999" s="394" t="s">
        <v>1300</v>
      </c>
      <c r="C999" s="394" t="s">
        <v>2061</v>
      </c>
      <c r="D999" s="394" t="s">
        <v>2062</v>
      </c>
      <c r="E999" s="394" t="s">
        <v>1487</v>
      </c>
      <c r="F999" s="397"/>
      <c r="G999" s="397"/>
      <c r="H999" s="410">
        <v>0</v>
      </c>
      <c r="I999" s="397">
        <v>4</v>
      </c>
      <c r="J999" s="397">
        <v>431.24</v>
      </c>
      <c r="K999" s="410">
        <v>1</v>
      </c>
      <c r="L999" s="397">
        <v>4</v>
      </c>
      <c r="M999" s="398">
        <v>431.24</v>
      </c>
    </row>
    <row r="1000" spans="1:13" ht="14.4" customHeight="1" x14ac:dyDescent="0.3">
      <c r="A1000" s="393" t="s">
        <v>1145</v>
      </c>
      <c r="B1000" s="394" t="s">
        <v>1307</v>
      </c>
      <c r="C1000" s="394" t="s">
        <v>1308</v>
      </c>
      <c r="D1000" s="394" t="s">
        <v>1309</v>
      </c>
      <c r="E1000" s="394" t="s">
        <v>800</v>
      </c>
      <c r="F1000" s="397"/>
      <c r="G1000" s="397"/>
      <c r="H1000" s="410">
        <v>0</v>
      </c>
      <c r="I1000" s="397">
        <v>2</v>
      </c>
      <c r="J1000" s="397">
        <v>167.08</v>
      </c>
      <c r="K1000" s="410">
        <v>1</v>
      </c>
      <c r="L1000" s="397">
        <v>2</v>
      </c>
      <c r="M1000" s="398">
        <v>167.08</v>
      </c>
    </row>
    <row r="1001" spans="1:13" ht="14.4" customHeight="1" x14ac:dyDescent="0.3">
      <c r="A1001" s="393" t="s">
        <v>1145</v>
      </c>
      <c r="B1001" s="394" t="s">
        <v>1353</v>
      </c>
      <c r="C1001" s="394" t="s">
        <v>1491</v>
      </c>
      <c r="D1001" s="394" t="s">
        <v>1492</v>
      </c>
      <c r="E1001" s="394" t="s">
        <v>1493</v>
      </c>
      <c r="F1001" s="397">
        <v>1</v>
      </c>
      <c r="G1001" s="397">
        <v>0</v>
      </c>
      <c r="H1001" s="410"/>
      <c r="I1001" s="397"/>
      <c r="J1001" s="397"/>
      <c r="K1001" s="410"/>
      <c r="L1001" s="397">
        <v>1</v>
      </c>
      <c r="M1001" s="398">
        <v>0</v>
      </c>
    </row>
    <row r="1002" spans="1:13" ht="14.4" customHeight="1" x14ac:dyDescent="0.3">
      <c r="A1002" s="393" t="s">
        <v>1145</v>
      </c>
      <c r="B1002" s="394" t="s">
        <v>1353</v>
      </c>
      <c r="C1002" s="394" t="s">
        <v>1354</v>
      </c>
      <c r="D1002" s="394" t="s">
        <v>1355</v>
      </c>
      <c r="E1002" s="394" t="s">
        <v>1356</v>
      </c>
      <c r="F1002" s="397"/>
      <c r="G1002" s="397"/>
      <c r="H1002" s="410">
        <v>0</v>
      </c>
      <c r="I1002" s="397">
        <v>8</v>
      </c>
      <c r="J1002" s="397">
        <v>332.40000000000003</v>
      </c>
      <c r="K1002" s="410">
        <v>1</v>
      </c>
      <c r="L1002" s="397">
        <v>8</v>
      </c>
      <c r="M1002" s="398">
        <v>332.40000000000003</v>
      </c>
    </row>
    <row r="1003" spans="1:13" ht="14.4" customHeight="1" x14ac:dyDescent="0.3">
      <c r="A1003" s="393" t="s">
        <v>1145</v>
      </c>
      <c r="B1003" s="394" t="s">
        <v>1353</v>
      </c>
      <c r="C1003" s="394" t="s">
        <v>1494</v>
      </c>
      <c r="D1003" s="394" t="s">
        <v>1495</v>
      </c>
      <c r="E1003" s="394" t="s">
        <v>1496</v>
      </c>
      <c r="F1003" s="397">
        <v>1</v>
      </c>
      <c r="G1003" s="397">
        <v>41.55</v>
      </c>
      <c r="H1003" s="410">
        <v>1</v>
      </c>
      <c r="I1003" s="397"/>
      <c r="J1003" s="397"/>
      <c r="K1003" s="410">
        <v>0</v>
      </c>
      <c r="L1003" s="397">
        <v>1</v>
      </c>
      <c r="M1003" s="398">
        <v>41.55</v>
      </c>
    </row>
    <row r="1004" spans="1:13" ht="14.4" customHeight="1" x14ac:dyDescent="0.3">
      <c r="A1004" s="393" t="s">
        <v>1145</v>
      </c>
      <c r="B1004" s="394" t="s">
        <v>983</v>
      </c>
      <c r="C1004" s="394" t="s">
        <v>984</v>
      </c>
      <c r="D1004" s="394" t="s">
        <v>985</v>
      </c>
      <c r="E1004" s="394" t="s">
        <v>986</v>
      </c>
      <c r="F1004" s="397"/>
      <c r="G1004" s="397"/>
      <c r="H1004" s="410">
        <v>0</v>
      </c>
      <c r="I1004" s="397">
        <v>70</v>
      </c>
      <c r="J1004" s="397">
        <v>23331.7</v>
      </c>
      <c r="K1004" s="410">
        <v>1</v>
      </c>
      <c r="L1004" s="397">
        <v>70</v>
      </c>
      <c r="M1004" s="398">
        <v>23331.7</v>
      </c>
    </row>
    <row r="1005" spans="1:13" ht="14.4" customHeight="1" x14ac:dyDescent="0.3">
      <c r="A1005" s="393" t="s">
        <v>1145</v>
      </c>
      <c r="B1005" s="394" t="s">
        <v>983</v>
      </c>
      <c r="C1005" s="394" t="s">
        <v>1360</v>
      </c>
      <c r="D1005" s="394" t="s">
        <v>1361</v>
      </c>
      <c r="E1005" s="394" t="s">
        <v>1362</v>
      </c>
      <c r="F1005" s="397"/>
      <c r="G1005" s="397"/>
      <c r="H1005" s="410">
        <v>0</v>
      </c>
      <c r="I1005" s="397">
        <v>28</v>
      </c>
      <c r="J1005" s="397">
        <v>9332.68</v>
      </c>
      <c r="K1005" s="410">
        <v>1</v>
      </c>
      <c r="L1005" s="397">
        <v>28</v>
      </c>
      <c r="M1005" s="398">
        <v>9332.68</v>
      </c>
    </row>
    <row r="1006" spans="1:13" ht="14.4" customHeight="1" x14ac:dyDescent="0.3">
      <c r="A1006" s="393" t="s">
        <v>1145</v>
      </c>
      <c r="B1006" s="394" t="s">
        <v>990</v>
      </c>
      <c r="C1006" s="394" t="s">
        <v>1364</v>
      </c>
      <c r="D1006" s="394" t="s">
        <v>1365</v>
      </c>
      <c r="E1006" s="394" t="s">
        <v>1248</v>
      </c>
      <c r="F1006" s="397"/>
      <c r="G1006" s="397"/>
      <c r="H1006" s="410">
        <v>0</v>
      </c>
      <c r="I1006" s="397">
        <v>2</v>
      </c>
      <c r="J1006" s="397">
        <v>368.44</v>
      </c>
      <c r="K1006" s="410">
        <v>1</v>
      </c>
      <c r="L1006" s="397">
        <v>2</v>
      </c>
      <c r="M1006" s="398">
        <v>368.44</v>
      </c>
    </row>
    <row r="1007" spans="1:13" ht="14.4" customHeight="1" x14ac:dyDescent="0.3">
      <c r="A1007" s="393" t="s">
        <v>1145</v>
      </c>
      <c r="B1007" s="394" t="s">
        <v>992</v>
      </c>
      <c r="C1007" s="394" t="s">
        <v>993</v>
      </c>
      <c r="D1007" s="394" t="s">
        <v>756</v>
      </c>
      <c r="E1007" s="394" t="s">
        <v>994</v>
      </c>
      <c r="F1007" s="397"/>
      <c r="G1007" s="397"/>
      <c r="H1007" s="410">
        <v>0</v>
      </c>
      <c r="I1007" s="397">
        <v>6</v>
      </c>
      <c r="J1007" s="397">
        <v>2399.52</v>
      </c>
      <c r="K1007" s="410">
        <v>1</v>
      </c>
      <c r="L1007" s="397">
        <v>6</v>
      </c>
      <c r="M1007" s="398">
        <v>2399.52</v>
      </c>
    </row>
    <row r="1008" spans="1:13" ht="14.4" customHeight="1" x14ac:dyDescent="0.3">
      <c r="A1008" s="393" t="s">
        <v>1145</v>
      </c>
      <c r="B1008" s="394" t="s">
        <v>992</v>
      </c>
      <c r="C1008" s="394" t="s">
        <v>1318</v>
      </c>
      <c r="D1008" s="394" t="s">
        <v>1319</v>
      </c>
      <c r="E1008" s="394" t="s">
        <v>1320</v>
      </c>
      <c r="F1008" s="397"/>
      <c r="G1008" s="397"/>
      <c r="H1008" s="410">
        <v>0</v>
      </c>
      <c r="I1008" s="397">
        <v>32</v>
      </c>
      <c r="J1008" s="397">
        <v>12231.2</v>
      </c>
      <c r="K1008" s="410">
        <v>1</v>
      </c>
      <c r="L1008" s="397">
        <v>32</v>
      </c>
      <c r="M1008" s="398">
        <v>12231.2</v>
      </c>
    </row>
    <row r="1009" spans="1:13" ht="14.4" customHeight="1" x14ac:dyDescent="0.3">
      <c r="A1009" s="393" t="s">
        <v>1145</v>
      </c>
      <c r="B1009" s="394" t="s">
        <v>992</v>
      </c>
      <c r="C1009" s="394" t="s">
        <v>1634</v>
      </c>
      <c r="D1009" s="394" t="s">
        <v>1635</v>
      </c>
      <c r="E1009" s="394" t="s">
        <v>1636</v>
      </c>
      <c r="F1009" s="397"/>
      <c r="G1009" s="397"/>
      <c r="H1009" s="410">
        <v>0</v>
      </c>
      <c r="I1009" s="397">
        <v>1</v>
      </c>
      <c r="J1009" s="397">
        <v>199.96</v>
      </c>
      <c r="K1009" s="410">
        <v>1</v>
      </c>
      <c r="L1009" s="397">
        <v>1</v>
      </c>
      <c r="M1009" s="398">
        <v>199.96</v>
      </c>
    </row>
    <row r="1010" spans="1:13" ht="14.4" customHeight="1" x14ac:dyDescent="0.3">
      <c r="A1010" s="393" t="s">
        <v>1145</v>
      </c>
      <c r="B1010" s="394" t="s">
        <v>992</v>
      </c>
      <c r="C1010" s="394" t="s">
        <v>1964</v>
      </c>
      <c r="D1010" s="394" t="s">
        <v>1635</v>
      </c>
      <c r="E1010" s="394" t="s">
        <v>1550</v>
      </c>
      <c r="F1010" s="397"/>
      <c r="G1010" s="397"/>
      <c r="H1010" s="410">
        <v>0</v>
      </c>
      <c r="I1010" s="397">
        <v>1</v>
      </c>
      <c r="J1010" s="397">
        <v>142.83000000000001</v>
      </c>
      <c r="K1010" s="410">
        <v>1</v>
      </c>
      <c r="L1010" s="397">
        <v>1</v>
      </c>
      <c r="M1010" s="398">
        <v>142.83000000000001</v>
      </c>
    </row>
    <row r="1011" spans="1:13" ht="14.4" customHeight="1" x14ac:dyDescent="0.3">
      <c r="A1011" s="393" t="s">
        <v>1145</v>
      </c>
      <c r="B1011" s="394" t="s">
        <v>995</v>
      </c>
      <c r="C1011" s="394" t="s">
        <v>996</v>
      </c>
      <c r="D1011" s="394" t="s">
        <v>758</v>
      </c>
      <c r="E1011" s="394" t="s">
        <v>759</v>
      </c>
      <c r="F1011" s="397"/>
      <c r="G1011" s="397"/>
      <c r="H1011" s="410">
        <v>0</v>
      </c>
      <c r="I1011" s="397">
        <v>8</v>
      </c>
      <c r="J1011" s="397">
        <v>1778</v>
      </c>
      <c r="K1011" s="410">
        <v>1</v>
      </c>
      <c r="L1011" s="397">
        <v>8</v>
      </c>
      <c r="M1011" s="398">
        <v>1778</v>
      </c>
    </row>
    <row r="1012" spans="1:13" ht="14.4" customHeight="1" x14ac:dyDescent="0.3">
      <c r="A1012" s="393" t="s">
        <v>1145</v>
      </c>
      <c r="B1012" s="394" t="s">
        <v>1241</v>
      </c>
      <c r="C1012" s="394" t="s">
        <v>2063</v>
      </c>
      <c r="D1012" s="394" t="s">
        <v>2064</v>
      </c>
      <c r="E1012" s="394" t="s">
        <v>1244</v>
      </c>
      <c r="F1012" s="397">
        <v>2</v>
      </c>
      <c r="G1012" s="397">
        <v>139.72</v>
      </c>
      <c r="H1012" s="410">
        <v>1</v>
      </c>
      <c r="I1012" s="397"/>
      <c r="J1012" s="397"/>
      <c r="K1012" s="410">
        <v>0</v>
      </c>
      <c r="L1012" s="397">
        <v>2</v>
      </c>
      <c r="M1012" s="398">
        <v>139.72</v>
      </c>
    </row>
    <row r="1013" spans="1:13" ht="14.4" customHeight="1" x14ac:dyDescent="0.3">
      <c r="A1013" s="393" t="s">
        <v>1145</v>
      </c>
      <c r="B1013" s="394" t="s">
        <v>1241</v>
      </c>
      <c r="C1013" s="394" t="s">
        <v>1242</v>
      </c>
      <c r="D1013" s="394" t="s">
        <v>1243</v>
      </c>
      <c r="E1013" s="394" t="s">
        <v>1244</v>
      </c>
      <c r="F1013" s="397"/>
      <c r="G1013" s="397"/>
      <c r="H1013" s="410">
        <v>0</v>
      </c>
      <c r="I1013" s="397">
        <v>56</v>
      </c>
      <c r="J1013" s="397">
        <v>3912.1600000000003</v>
      </c>
      <c r="K1013" s="410">
        <v>1</v>
      </c>
      <c r="L1013" s="397">
        <v>56</v>
      </c>
      <c r="M1013" s="398">
        <v>3912.1600000000003</v>
      </c>
    </row>
    <row r="1014" spans="1:13" ht="14.4" customHeight="1" x14ac:dyDescent="0.3">
      <c r="A1014" s="393" t="s">
        <v>1145</v>
      </c>
      <c r="B1014" s="394" t="s">
        <v>1983</v>
      </c>
      <c r="C1014" s="394" t="s">
        <v>1984</v>
      </c>
      <c r="D1014" s="394" t="s">
        <v>1985</v>
      </c>
      <c r="E1014" s="394" t="s">
        <v>1986</v>
      </c>
      <c r="F1014" s="397"/>
      <c r="G1014" s="397"/>
      <c r="H1014" s="410">
        <v>0</v>
      </c>
      <c r="I1014" s="397">
        <v>3</v>
      </c>
      <c r="J1014" s="397">
        <v>121.83</v>
      </c>
      <c r="K1014" s="410">
        <v>1</v>
      </c>
      <c r="L1014" s="397">
        <v>3</v>
      </c>
      <c r="M1014" s="398">
        <v>121.83</v>
      </c>
    </row>
    <row r="1015" spans="1:13" ht="14.4" customHeight="1" x14ac:dyDescent="0.3">
      <c r="A1015" s="393" t="s">
        <v>1145</v>
      </c>
      <c r="B1015" s="394" t="s">
        <v>1983</v>
      </c>
      <c r="C1015" s="394" t="s">
        <v>2065</v>
      </c>
      <c r="D1015" s="394" t="s">
        <v>1988</v>
      </c>
      <c r="E1015" s="394" t="s">
        <v>1986</v>
      </c>
      <c r="F1015" s="397">
        <v>1</v>
      </c>
      <c r="G1015" s="397">
        <v>40.61</v>
      </c>
      <c r="H1015" s="410">
        <v>1</v>
      </c>
      <c r="I1015" s="397"/>
      <c r="J1015" s="397"/>
      <c r="K1015" s="410">
        <v>0</v>
      </c>
      <c r="L1015" s="397">
        <v>1</v>
      </c>
      <c r="M1015" s="398">
        <v>40.61</v>
      </c>
    </row>
    <row r="1016" spans="1:13" ht="14.4" customHeight="1" x14ac:dyDescent="0.3">
      <c r="A1016" s="393" t="s">
        <v>1145</v>
      </c>
      <c r="B1016" s="394" t="s">
        <v>1463</v>
      </c>
      <c r="C1016" s="394" t="s">
        <v>1467</v>
      </c>
      <c r="D1016" s="394" t="s">
        <v>1465</v>
      </c>
      <c r="E1016" s="394" t="s">
        <v>1468</v>
      </c>
      <c r="F1016" s="397"/>
      <c r="G1016" s="397"/>
      <c r="H1016" s="410">
        <v>0</v>
      </c>
      <c r="I1016" s="397">
        <v>1</v>
      </c>
      <c r="J1016" s="397">
        <v>128.84</v>
      </c>
      <c r="K1016" s="410">
        <v>1</v>
      </c>
      <c r="L1016" s="397">
        <v>1</v>
      </c>
      <c r="M1016" s="398">
        <v>128.84</v>
      </c>
    </row>
    <row r="1017" spans="1:13" ht="14.4" customHeight="1" x14ac:dyDescent="0.3">
      <c r="A1017" s="393" t="s">
        <v>1145</v>
      </c>
      <c r="B1017" s="394" t="s">
        <v>1381</v>
      </c>
      <c r="C1017" s="394" t="s">
        <v>1385</v>
      </c>
      <c r="D1017" s="394" t="s">
        <v>1386</v>
      </c>
      <c r="E1017" s="394" t="s">
        <v>1387</v>
      </c>
      <c r="F1017" s="397"/>
      <c r="G1017" s="397"/>
      <c r="H1017" s="410">
        <v>0</v>
      </c>
      <c r="I1017" s="397">
        <v>133</v>
      </c>
      <c r="J1017" s="397">
        <v>6425.2299999999959</v>
      </c>
      <c r="K1017" s="410">
        <v>1</v>
      </c>
      <c r="L1017" s="397">
        <v>133</v>
      </c>
      <c r="M1017" s="398">
        <v>6425.2299999999959</v>
      </c>
    </row>
    <row r="1018" spans="1:13" ht="14.4" customHeight="1" x14ac:dyDescent="0.3">
      <c r="A1018" s="393" t="s">
        <v>1145</v>
      </c>
      <c r="B1018" s="394" t="s">
        <v>1381</v>
      </c>
      <c r="C1018" s="394" t="s">
        <v>1409</v>
      </c>
      <c r="D1018" s="394" t="s">
        <v>1386</v>
      </c>
      <c r="E1018" s="394" t="s">
        <v>1384</v>
      </c>
      <c r="F1018" s="397"/>
      <c r="G1018" s="397"/>
      <c r="H1018" s="410">
        <v>0</v>
      </c>
      <c r="I1018" s="397">
        <v>49</v>
      </c>
      <c r="J1018" s="397">
        <v>4734.869999999999</v>
      </c>
      <c r="K1018" s="410">
        <v>1</v>
      </c>
      <c r="L1018" s="397">
        <v>49</v>
      </c>
      <c r="M1018" s="398">
        <v>4734.869999999999</v>
      </c>
    </row>
    <row r="1019" spans="1:13" ht="14.4" customHeight="1" x14ac:dyDescent="0.3">
      <c r="A1019" s="393" t="s">
        <v>1145</v>
      </c>
      <c r="B1019" s="394" t="s">
        <v>1381</v>
      </c>
      <c r="C1019" s="394" t="s">
        <v>1392</v>
      </c>
      <c r="D1019" s="394" t="s">
        <v>1393</v>
      </c>
      <c r="E1019" s="394" t="s">
        <v>1394</v>
      </c>
      <c r="F1019" s="397">
        <v>3</v>
      </c>
      <c r="G1019" s="397">
        <v>289.89</v>
      </c>
      <c r="H1019" s="410">
        <v>1</v>
      </c>
      <c r="I1019" s="397"/>
      <c r="J1019" s="397"/>
      <c r="K1019" s="410">
        <v>0</v>
      </c>
      <c r="L1019" s="397">
        <v>3</v>
      </c>
      <c r="M1019" s="398">
        <v>289.89</v>
      </c>
    </row>
    <row r="1020" spans="1:13" ht="14.4" customHeight="1" x14ac:dyDescent="0.3">
      <c r="A1020" s="393" t="s">
        <v>1145</v>
      </c>
      <c r="B1020" s="394" t="s">
        <v>997</v>
      </c>
      <c r="C1020" s="394" t="s">
        <v>1501</v>
      </c>
      <c r="D1020" s="394" t="s">
        <v>1502</v>
      </c>
      <c r="E1020" s="394" t="s">
        <v>1503</v>
      </c>
      <c r="F1020" s="397">
        <v>1</v>
      </c>
      <c r="G1020" s="397">
        <v>327.45</v>
      </c>
      <c r="H1020" s="410">
        <v>1</v>
      </c>
      <c r="I1020" s="397"/>
      <c r="J1020" s="397"/>
      <c r="K1020" s="410">
        <v>0</v>
      </c>
      <c r="L1020" s="397">
        <v>1</v>
      </c>
      <c r="M1020" s="398">
        <v>327.45</v>
      </c>
    </row>
    <row r="1021" spans="1:13" ht="14.4" customHeight="1" x14ac:dyDescent="0.3">
      <c r="A1021" s="393" t="s">
        <v>1145</v>
      </c>
      <c r="B1021" s="394" t="s">
        <v>997</v>
      </c>
      <c r="C1021" s="394" t="s">
        <v>1410</v>
      </c>
      <c r="D1021" s="394" t="s">
        <v>1411</v>
      </c>
      <c r="E1021" s="394" t="s">
        <v>1412</v>
      </c>
      <c r="F1021" s="397">
        <v>1</v>
      </c>
      <c r="G1021" s="397">
        <v>0</v>
      </c>
      <c r="H1021" s="410"/>
      <c r="I1021" s="397"/>
      <c r="J1021" s="397"/>
      <c r="K1021" s="410"/>
      <c r="L1021" s="397">
        <v>1</v>
      </c>
      <c r="M1021" s="398">
        <v>0</v>
      </c>
    </row>
    <row r="1022" spans="1:13" ht="14.4" customHeight="1" x14ac:dyDescent="0.3">
      <c r="A1022" s="393" t="s">
        <v>1145</v>
      </c>
      <c r="B1022" s="394" t="s">
        <v>997</v>
      </c>
      <c r="C1022" s="394" t="s">
        <v>1324</v>
      </c>
      <c r="D1022" s="394" t="s">
        <v>1325</v>
      </c>
      <c r="E1022" s="394" t="s">
        <v>1326</v>
      </c>
      <c r="F1022" s="397"/>
      <c r="G1022" s="397"/>
      <c r="H1022" s="410">
        <v>0</v>
      </c>
      <c r="I1022" s="397">
        <v>1</v>
      </c>
      <c r="J1022" s="397">
        <v>32.74</v>
      </c>
      <c r="K1022" s="410">
        <v>1</v>
      </c>
      <c r="L1022" s="397">
        <v>1</v>
      </c>
      <c r="M1022" s="398">
        <v>32.74</v>
      </c>
    </row>
    <row r="1023" spans="1:13" ht="14.4" customHeight="1" x14ac:dyDescent="0.3">
      <c r="A1023" s="393" t="s">
        <v>1145</v>
      </c>
      <c r="B1023" s="394" t="s">
        <v>997</v>
      </c>
      <c r="C1023" s="394" t="s">
        <v>1413</v>
      </c>
      <c r="D1023" s="394" t="s">
        <v>1414</v>
      </c>
      <c r="E1023" s="394" t="s">
        <v>1415</v>
      </c>
      <c r="F1023" s="397"/>
      <c r="G1023" s="397"/>
      <c r="H1023" s="410">
        <v>0</v>
      </c>
      <c r="I1023" s="397">
        <v>1</v>
      </c>
      <c r="J1023" s="397">
        <v>32.74</v>
      </c>
      <c r="K1023" s="410">
        <v>1</v>
      </c>
      <c r="L1023" s="397">
        <v>1</v>
      </c>
      <c r="M1023" s="398">
        <v>32.74</v>
      </c>
    </row>
    <row r="1024" spans="1:13" ht="14.4" customHeight="1" x14ac:dyDescent="0.3">
      <c r="A1024" s="393" t="s">
        <v>1145</v>
      </c>
      <c r="B1024" s="394" t="s">
        <v>997</v>
      </c>
      <c r="C1024" s="394" t="s">
        <v>1327</v>
      </c>
      <c r="D1024" s="394" t="s">
        <v>1328</v>
      </c>
      <c r="E1024" s="394" t="s">
        <v>1329</v>
      </c>
      <c r="F1024" s="397"/>
      <c r="G1024" s="397"/>
      <c r="H1024" s="410">
        <v>0</v>
      </c>
      <c r="I1024" s="397">
        <v>1</v>
      </c>
      <c r="J1024" s="397">
        <v>147.36000000000001</v>
      </c>
      <c r="K1024" s="410">
        <v>1</v>
      </c>
      <c r="L1024" s="397">
        <v>1</v>
      </c>
      <c r="M1024" s="398">
        <v>147.36000000000001</v>
      </c>
    </row>
    <row r="1025" spans="1:13" ht="14.4" customHeight="1" x14ac:dyDescent="0.3">
      <c r="A1025" s="393" t="s">
        <v>1145</v>
      </c>
      <c r="B1025" s="394" t="s">
        <v>997</v>
      </c>
      <c r="C1025" s="394" t="s">
        <v>2066</v>
      </c>
      <c r="D1025" s="394" t="s">
        <v>2067</v>
      </c>
      <c r="E1025" s="394" t="s">
        <v>969</v>
      </c>
      <c r="F1025" s="397"/>
      <c r="G1025" s="397"/>
      <c r="H1025" s="410">
        <v>0</v>
      </c>
      <c r="I1025" s="397">
        <v>1</v>
      </c>
      <c r="J1025" s="397">
        <v>166.07</v>
      </c>
      <c r="K1025" s="410">
        <v>1</v>
      </c>
      <c r="L1025" s="397">
        <v>1</v>
      </c>
      <c r="M1025" s="398">
        <v>166.07</v>
      </c>
    </row>
    <row r="1026" spans="1:13" ht="14.4" customHeight="1" x14ac:dyDescent="0.3">
      <c r="A1026" s="393" t="s">
        <v>1145</v>
      </c>
      <c r="B1026" s="394" t="s">
        <v>997</v>
      </c>
      <c r="C1026" s="394" t="s">
        <v>1504</v>
      </c>
      <c r="D1026" s="394" t="s">
        <v>1331</v>
      </c>
      <c r="E1026" s="394" t="s">
        <v>1401</v>
      </c>
      <c r="F1026" s="397"/>
      <c r="G1026" s="397"/>
      <c r="H1026" s="410">
        <v>0</v>
      </c>
      <c r="I1026" s="397">
        <v>7</v>
      </c>
      <c r="J1026" s="397">
        <v>845.29</v>
      </c>
      <c r="K1026" s="410">
        <v>1</v>
      </c>
      <c r="L1026" s="397">
        <v>7</v>
      </c>
      <c r="M1026" s="398">
        <v>845.29</v>
      </c>
    </row>
    <row r="1027" spans="1:13" ht="14.4" customHeight="1" x14ac:dyDescent="0.3">
      <c r="A1027" s="393" t="s">
        <v>1145</v>
      </c>
      <c r="B1027" s="394" t="s">
        <v>997</v>
      </c>
      <c r="C1027" s="394" t="s">
        <v>2068</v>
      </c>
      <c r="D1027" s="394" t="s">
        <v>2069</v>
      </c>
      <c r="E1027" s="394" t="s">
        <v>2070</v>
      </c>
      <c r="F1027" s="397">
        <v>1</v>
      </c>
      <c r="G1027" s="397">
        <v>0</v>
      </c>
      <c r="H1027" s="410"/>
      <c r="I1027" s="397"/>
      <c r="J1027" s="397"/>
      <c r="K1027" s="410"/>
      <c r="L1027" s="397">
        <v>1</v>
      </c>
      <c r="M1027" s="398">
        <v>0</v>
      </c>
    </row>
    <row r="1028" spans="1:13" ht="14.4" customHeight="1" x14ac:dyDescent="0.3">
      <c r="A1028" s="393" t="s">
        <v>1145</v>
      </c>
      <c r="B1028" s="394" t="s">
        <v>1333</v>
      </c>
      <c r="C1028" s="394" t="s">
        <v>1939</v>
      </c>
      <c r="D1028" s="394" t="s">
        <v>1940</v>
      </c>
      <c r="E1028" s="394" t="s">
        <v>1941</v>
      </c>
      <c r="F1028" s="397"/>
      <c r="G1028" s="397"/>
      <c r="H1028" s="410">
        <v>0</v>
      </c>
      <c r="I1028" s="397">
        <v>1</v>
      </c>
      <c r="J1028" s="397">
        <v>31.57</v>
      </c>
      <c r="K1028" s="410">
        <v>1</v>
      </c>
      <c r="L1028" s="397">
        <v>1</v>
      </c>
      <c r="M1028" s="398">
        <v>31.57</v>
      </c>
    </row>
    <row r="1029" spans="1:13" ht="14.4" customHeight="1" x14ac:dyDescent="0.3">
      <c r="A1029" s="393" t="s">
        <v>1145</v>
      </c>
      <c r="B1029" s="394" t="s">
        <v>1333</v>
      </c>
      <c r="C1029" s="394" t="s">
        <v>1334</v>
      </c>
      <c r="D1029" s="394" t="s">
        <v>1335</v>
      </c>
      <c r="E1029" s="394" t="s">
        <v>1336</v>
      </c>
      <c r="F1029" s="397"/>
      <c r="G1029" s="397"/>
      <c r="H1029" s="410">
        <v>0</v>
      </c>
      <c r="I1029" s="397">
        <v>1</v>
      </c>
      <c r="J1029" s="397">
        <v>104.19</v>
      </c>
      <c r="K1029" s="410">
        <v>1</v>
      </c>
      <c r="L1029" s="397">
        <v>1</v>
      </c>
      <c r="M1029" s="398">
        <v>104.19</v>
      </c>
    </row>
    <row r="1030" spans="1:13" ht="14.4" customHeight="1" x14ac:dyDescent="0.3">
      <c r="A1030" s="393" t="s">
        <v>1145</v>
      </c>
      <c r="B1030" s="394" t="s">
        <v>1000</v>
      </c>
      <c r="C1030" s="394" t="s">
        <v>2071</v>
      </c>
      <c r="D1030" s="394" t="s">
        <v>1509</v>
      </c>
      <c r="E1030" s="394" t="s">
        <v>2072</v>
      </c>
      <c r="F1030" s="397">
        <v>1</v>
      </c>
      <c r="G1030" s="397">
        <v>0</v>
      </c>
      <c r="H1030" s="410"/>
      <c r="I1030" s="397"/>
      <c r="J1030" s="397"/>
      <c r="K1030" s="410"/>
      <c r="L1030" s="397">
        <v>1</v>
      </c>
      <c r="M1030" s="398">
        <v>0</v>
      </c>
    </row>
    <row r="1031" spans="1:13" ht="14.4" customHeight="1" x14ac:dyDescent="0.3">
      <c r="A1031" s="393" t="s">
        <v>1145</v>
      </c>
      <c r="B1031" s="394" t="s">
        <v>1426</v>
      </c>
      <c r="C1031" s="394" t="s">
        <v>2073</v>
      </c>
      <c r="D1031" s="394" t="s">
        <v>2074</v>
      </c>
      <c r="E1031" s="394" t="s">
        <v>1429</v>
      </c>
      <c r="F1031" s="397"/>
      <c r="G1031" s="397"/>
      <c r="H1031" s="410">
        <v>0</v>
      </c>
      <c r="I1031" s="397">
        <v>1</v>
      </c>
      <c r="J1031" s="397">
        <v>443.52</v>
      </c>
      <c r="K1031" s="410">
        <v>1</v>
      </c>
      <c r="L1031" s="397">
        <v>1</v>
      </c>
      <c r="M1031" s="398">
        <v>443.52</v>
      </c>
    </row>
    <row r="1032" spans="1:13" ht="14.4" customHeight="1" x14ac:dyDescent="0.3">
      <c r="A1032" s="393" t="s">
        <v>1145</v>
      </c>
      <c r="B1032" s="394" t="s">
        <v>1002</v>
      </c>
      <c r="C1032" s="394" t="s">
        <v>1558</v>
      </c>
      <c r="D1032" s="394" t="s">
        <v>1559</v>
      </c>
      <c r="E1032" s="394" t="s">
        <v>1560</v>
      </c>
      <c r="F1032" s="397"/>
      <c r="G1032" s="397"/>
      <c r="H1032" s="410">
        <v>0</v>
      </c>
      <c r="I1032" s="397">
        <v>1</v>
      </c>
      <c r="J1032" s="397">
        <v>16.27</v>
      </c>
      <c r="K1032" s="410">
        <v>1</v>
      </c>
      <c r="L1032" s="397">
        <v>1</v>
      </c>
      <c r="M1032" s="398">
        <v>16.27</v>
      </c>
    </row>
    <row r="1033" spans="1:13" ht="14.4" customHeight="1" x14ac:dyDescent="0.3">
      <c r="A1033" s="393" t="s">
        <v>1145</v>
      </c>
      <c r="B1033" s="394" t="s">
        <v>1002</v>
      </c>
      <c r="C1033" s="394" t="s">
        <v>1003</v>
      </c>
      <c r="D1033" s="394" t="s">
        <v>1004</v>
      </c>
      <c r="E1033" s="394" t="s">
        <v>1005</v>
      </c>
      <c r="F1033" s="397"/>
      <c r="G1033" s="397"/>
      <c r="H1033" s="410">
        <v>0</v>
      </c>
      <c r="I1033" s="397">
        <v>5</v>
      </c>
      <c r="J1033" s="397">
        <v>34.900000000000006</v>
      </c>
      <c r="K1033" s="410">
        <v>1</v>
      </c>
      <c r="L1033" s="397">
        <v>5</v>
      </c>
      <c r="M1033" s="398">
        <v>34.900000000000006</v>
      </c>
    </row>
    <row r="1034" spans="1:13" ht="14.4" customHeight="1" x14ac:dyDescent="0.3">
      <c r="A1034" s="393" t="s">
        <v>1145</v>
      </c>
      <c r="B1034" s="394" t="s">
        <v>1002</v>
      </c>
      <c r="C1034" s="394" t="s">
        <v>1511</v>
      </c>
      <c r="D1034" s="394" t="s">
        <v>1512</v>
      </c>
      <c r="E1034" s="394" t="s">
        <v>1513</v>
      </c>
      <c r="F1034" s="397"/>
      <c r="G1034" s="397"/>
      <c r="H1034" s="410">
        <v>0</v>
      </c>
      <c r="I1034" s="397">
        <v>1</v>
      </c>
      <c r="J1034" s="397">
        <v>10.73</v>
      </c>
      <c r="K1034" s="410">
        <v>1</v>
      </c>
      <c r="L1034" s="397">
        <v>1</v>
      </c>
      <c r="M1034" s="398">
        <v>10.73</v>
      </c>
    </row>
    <row r="1035" spans="1:13" ht="14.4" customHeight="1" x14ac:dyDescent="0.3">
      <c r="A1035" s="393" t="s">
        <v>1145</v>
      </c>
      <c r="B1035" s="394" t="s">
        <v>1002</v>
      </c>
      <c r="C1035" s="394" t="s">
        <v>1471</v>
      </c>
      <c r="D1035" s="394" t="s">
        <v>1472</v>
      </c>
      <c r="E1035" s="394" t="s">
        <v>1005</v>
      </c>
      <c r="F1035" s="397">
        <v>5</v>
      </c>
      <c r="G1035" s="397">
        <v>34.900000000000006</v>
      </c>
      <c r="H1035" s="410">
        <v>1</v>
      </c>
      <c r="I1035" s="397"/>
      <c r="J1035" s="397"/>
      <c r="K1035" s="410">
        <v>0</v>
      </c>
      <c r="L1035" s="397">
        <v>5</v>
      </c>
      <c r="M1035" s="398">
        <v>34.900000000000006</v>
      </c>
    </row>
    <row r="1036" spans="1:13" ht="14.4" customHeight="1" x14ac:dyDescent="0.3">
      <c r="A1036" s="393" t="s">
        <v>1145</v>
      </c>
      <c r="B1036" s="394" t="s">
        <v>1443</v>
      </c>
      <c r="C1036" s="394" t="s">
        <v>1657</v>
      </c>
      <c r="D1036" s="394" t="s">
        <v>1658</v>
      </c>
      <c r="E1036" s="394" t="s">
        <v>1659</v>
      </c>
      <c r="F1036" s="397"/>
      <c r="G1036" s="397"/>
      <c r="H1036" s="410">
        <v>0</v>
      </c>
      <c r="I1036" s="397">
        <v>1</v>
      </c>
      <c r="J1036" s="397">
        <v>232.44</v>
      </c>
      <c r="K1036" s="410">
        <v>1</v>
      </c>
      <c r="L1036" s="397">
        <v>1</v>
      </c>
      <c r="M1036" s="398">
        <v>232.44</v>
      </c>
    </row>
    <row r="1037" spans="1:13" ht="14.4" customHeight="1" x14ac:dyDescent="0.3">
      <c r="A1037" s="393" t="s">
        <v>1145</v>
      </c>
      <c r="B1037" s="394" t="s">
        <v>1020</v>
      </c>
      <c r="C1037" s="394" t="s">
        <v>2075</v>
      </c>
      <c r="D1037" s="394" t="s">
        <v>1555</v>
      </c>
      <c r="E1037" s="394" t="s">
        <v>1585</v>
      </c>
      <c r="F1037" s="397"/>
      <c r="G1037" s="397"/>
      <c r="H1037" s="410"/>
      <c r="I1037" s="397">
        <v>5</v>
      </c>
      <c r="J1037" s="397">
        <v>0</v>
      </c>
      <c r="K1037" s="410"/>
      <c r="L1037" s="397">
        <v>5</v>
      </c>
      <c r="M1037" s="398">
        <v>0</v>
      </c>
    </row>
    <row r="1038" spans="1:13" ht="14.4" customHeight="1" x14ac:dyDescent="0.3">
      <c r="A1038" s="393" t="s">
        <v>1145</v>
      </c>
      <c r="B1038" s="394" t="s">
        <v>1020</v>
      </c>
      <c r="C1038" s="394" t="s">
        <v>1660</v>
      </c>
      <c r="D1038" s="394" t="s">
        <v>777</v>
      </c>
      <c r="E1038" s="394" t="s">
        <v>1608</v>
      </c>
      <c r="F1038" s="397"/>
      <c r="G1038" s="397"/>
      <c r="H1038" s="410"/>
      <c r="I1038" s="397">
        <v>6</v>
      </c>
      <c r="J1038" s="397">
        <v>0</v>
      </c>
      <c r="K1038" s="410"/>
      <c r="L1038" s="397">
        <v>6</v>
      </c>
      <c r="M1038" s="398">
        <v>0</v>
      </c>
    </row>
    <row r="1039" spans="1:13" ht="14.4" customHeight="1" x14ac:dyDescent="0.3">
      <c r="A1039" s="393" t="s">
        <v>1145</v>
      </c>
      <c r="B1039" s="394" t="s">
        <v>1027</v>
      </c>
      <c r="C1039" s="394" t="s">
        <v>1028</v>
      </c>
      <c r="D1039" s="394" t="s">
        <v>790</v>
      </c>
      <c r="E1039" s="394" t="s">
        <v>791</v>
      </c>
      <c r="F1039" s="397"/>
      <c r="G1039" s="397"/>
      <c r="H1039" s="410">
        <v>0</v>
      </c>
      <c r="I1039" s="397">
        <v>1</v>
      </c>
      <c r="J1039" s="397">
        <v>137.6</v>
      </c>
      <c r="K1039" s="410">
        <v>1</v>
      </c>
      <c r="L1039" s="397">
        <v>1</v>
      </c>
      <c r="M1039" s="398">
        <v>137.6</v>
      </c>
    </row>
    <row r="1040" spans="1:13" ht="14.4" customHeight="1" x14ac:dyDescent="0.3">
      <c r="A1040" s="393" t="s">
        <v>1145</v>
      </c>
      <c r="B1040" s="394" t="s">
        <v>1027</v>
      </c>
      <c r="C1040" s="394" t="s">
        <v>2076</v>
      </c>
      <c r="D1040" s="394" t="s">
        <v>2077</v>
      </c>
      <c r="E1040" s="394" t="s">
        <v>2078</v>
      </c>
      <c r="F1040" s="397">
        <v>1</v>
      </c>
      <c r="G1040" s="397">
        <v>0</v>
      </c>
      <c r="H1040" s="410"/>
      <c r="I1040" s="397"/>
      <c r="J1040" s="397"/>
      <c r="K1040" s="410"/>
      <c r="L1040" s="397">
        <v>1</v>
      </c>
      <c r="M1040" s="398">
        <v>0</v>
      </c>
    </row>
    <row r="1041" spans="1:13" ht="14.4" customHeight="1" x14ac:dyDescent="0.3">
      <c r="A1041" s="393" t="s">
        <v>1145</v>
      </c>
      <c r="B1041" s="394" t="s">
        <v>1010</v>
      </c>
      <c r="C1041" s="394" t="s">
        <v>1011</v>
      </c>
      <c r="D1041" s="394" t="s">
        <v>706</v>
      </c>
      <c r="E1041" s="394" t="s">
        <v>1012</v>
      </c>
      <c r="F1041" s="397"/>
      <c r="G1041" s="397"/>
      <c r="H1041" s="410">
        <v>0</v>
      </c>
      <c r="I1041" s="397">
        <v>3</v>
      </c>
      <c r="J1041" s="397">
        <v>284.39999999999998</v>
      </c>
      <c r="K1041" s="410">
        <v>1</v>
      </c>
      <c r="L1041" s="397">
        <v>3</v>
      </c>
      <c r="M1041" s="398">
        <v>284.39999999999998</v>
      </c>
    </row>
    <row r="1042" spans="1:13" ht="14.4" customHeight="1" x14ac:dyDescent="0.3">
      <c r="A1042" s="393" t="s">
        <v>1145</v>
      </c>
      <c r="B1042" s="394" t="s">
        <v>1014</v>
      </c>
      <c r="C1042" s="394" t="s">
        <v>2029</v>
      </c>
      <c r="D1042" s="394" t="s">
        <v>2030</v>
      </c>
      <c r="E1042" s="394" t="s">
        <v>2031</v>
      </c>
      <c r="F1042" s="397"/>
      <c r="G1042" s="397"/>
      <c r="H1042" s="410">
        <v>0</v>
      </c>
      <c r="I1042" s="397">
        <v>1</v>
      </c>
      <c r="J1042" s="397">
        <v>961.21</v>
      </c>
      <c r="K1042" s="410">
        <v>1</v>
      </c>
      <c r="L1042" s="397">
        <v>1</v>
      </c>
      <c r="M1042" s="398">
        <v>961.21</v>
      </c>
    </row>
    <row r="1043" spans="1:13" ht="14.4" customHeight="1" x14ac:dyDescent="0.3">
      <c r="A1043" s="393" t="s">
        <v>1145</v>
      </c>
      <c r="B1043" s="394" t="s">
        <v>1249</v>
      </c>
      <c r="C1043" s="394" t="s">
        <v>2079</v>
      </c>
      <c r="D1043" s="394" t="s">
        <v>2080</v>
      </c>
      <c r="E1043" s="394" t="s">
        <v>2081</v>
      </c>
      <c r="F1043" s="397">
        <v>1</v>
      </c>
      <c r="G1043" s="397">
        <v>229.57</v>
      </c>
      <c r="H1043" s="410">
        <v>1</v>
      </c>
      <c r="I1043" s="397"/>
      <c r="J1043" s="397"/>
      <c r="K1043" s="410">
        <v>0</v>
      </c>
      <c r="L1043" s="397">
        <v>1</v>
      </c>
      <c r="M1043" s="398">
        <v>229.57</v>
      </c>
    </row>
    <row r="1044" spans="1:13" ht="14.4" customHeight="1" x14ac:dyDescent="0.3">
      <c r="A1044" s="393" t="s">
        <v>1145</v>
      </c>
      <c r="B1044" s="394" t="s">
        <v>1249</v>
      </c>
      <c r="C1044" s="394" t="s">
        <v>1667</v>
      </c>
      <c r="D1044" s="394" t="s">
        <v>1251</v>
      </c>
      <c r="E1044" s="394" t="s">
        <v>646</v>
      </c>
      <c r="F1044" s="397"/>
      <c r="G1044" s="397"/>
      <c r="H1044" s="410"/>
      <c r="I1044" s="397">
        <v>2</v>
      </c>
      <c r="J1044" s="397">
        <v>0</v>
      </c>
      <c r="K1044" s="410"/>
      <c r="L1044" s="397">
        <v>2</v>
      </c>
      <c r="M1044" s="398">
        <v>0</v>
      </c>
    </row>
    <row r="1045" spans="1:13" ht="14.4" customHeight="1" x14ac:dyDescent="0.3">
      <c r="A1045" s="393" t="s">
        <v>1145</v>
      </c>
      <c r="B1045" s="394" t="s">
        <v>1249</v>
      </c>
      <c r="C1045" s="394" t="s">
        <v>1668</v>
      </c>
      <c r="D1045" s="394" t="s">
        <v>1251</v>
      </c>
      <c r="E1045" s="394" t="s">
        <v>1659</v>
      </c>
      <c r="F1045" s="397"/>
      <c r="G1045" s="397"/>
      <c r="H1045" s="410">
        <v>0</v>
      </c>
      <c r="I1045" s="397">
        <v>8</v>
      </c>
      <c r="J1045" s="397">
        <v>1101.92</v>
      </c>
      <c r="K1045" s="410">
        <v>1</v>
      </c>
      <c r="L1045" s="397">
        <v>8</v>
      </c>
      <c r="M1045" s="398">
        <v>1101.92</v>
      </c>
    </row>
    <row r="1046" spans="1:13" ht="14.4" customHeight="1" x14ac:dyDescent="0.3">
      <c r="A1046" s="393" t="s">
        <v>1145</v>
      </c>
      <c r="B1046" s="394" t="s">
        <v>1017</v>
      </c>
      <c r="C1046" s="394" t="s">
        <v>1337</v>
      </c>
      <c r="D1046" s="394" t="s">
        <v>733</v>
      </c>
      <c r="E1046" s="394" t="s">
        <v>548</v>
      </c>
      <c r="F1046" s="397"/>
      <c r="G1046" s="397"/>
      <c r="H1046" s="410">
        <v>0</v>
      </c>
      <c r="I1046" s="397">
        <v>2</v>
      </c>
      <c r="J1046" s="397">
        <v>275.48</v>
      </c>
      <c r="K1046" s="410">
        <v>1</v>
      </c>
      <c r="L1046" s="397">
        <v>2</v>
      </c>
      <c r="M1046" s="398">
        <v>275.48</v>
      </c>
    </row>
    <row r="1047" spans="1:13" ht="14.4" customHeight="1" x14ac:dyDescent="0.3">
      <c r="A1047" s="393" t="s">
        <v>1145</v>
      </c>
      <c r="B1047" s="394" t="s">
        <v>1973</v>
      </c>
      <c r="C1047" s="394" t="s">
        <v>2082</v>
      </c>
      <c r="D1047" s="394" t="s">
        <v>2083</v>
      </c>
      <c r="E1047" s="394" t="s">
        <v>1585</v>
      </c>
      <c r="F1047" s="397"/>
      <c r="G1047" s="397"/>
      <c r="H1047" s="410">
        <v>0</v>
      </c>
      <c r="I1047" s="397">
        <v>1</v>
      </c>
      <c r="J1047" s="397">
        <v>137.74</v>
      </c>
      <c r="K1047" s="410">
        <v>1</v>
      </c>
      <c r="L1047" s="397">
        <v>1</v>
      </c>
      <c r="M1047" s="398">
        <v>137.74</v>
      </c>
    </row>
    <row r="1048" spans="1:13" ht="14.4" customHeight="1" x14ac:dyDescent="0.3">
      <c r="A1048" s="393" t="s">
        <v>1145</v>
      </c>
      <c r="B1048" s="394" t="s">
        <v>1973</v>
      </c>
      <c r="C1048" s="394" t="s">
        <v>2084</v>
      </c>
      <c r="D1048" s="394" t="s">
        <v>1975</v>
      </c>
      <c r="E1048" s="394" t="s">
        <v>2085</v>
      </c>
      <c r="F1048" s="397"/>
      <c r="G1048" s="397"/>
      <c r="H1048" s="410">
        <v>0</v>
      </c>
      <c r="I1048" s="397">
        <v>2</v>
      </c>
      <c r="J1048" s="397">
        <v>275.48</v>
      </c>
      <c r="K1048" s="410">
        <v>1</v>
      </c>
      <c r="L1048" s="397">
        <v>2</v>
      </c>
      <c r="M1048" s="398">
        <v>275.48</v>
      </c>
    </row>
    <row r="1049" spans="1:13" ht="14.4" customHeight="1" x14ac:dyDescent="0.3">
      <c r="A1049" s="393" t="s">
        <v>1146</v>
      </c>
      <c r="B1049" s="394" t="s">
        <v>943</v>
      </c>
      <c r="C1049" s="394" t="s">
        <v>944</v>
      </c>
      <c r="D1049" s="394" t="s">
        <v>544</v>
      </c>
      <c r="E1049" s="394" t="s">
        <v>545</v>
      </c>
      <c r="F1049" s="397"/>
      <c r="G1049" s="397"/>
      <c r="H1049" s="410">
        <v>0</v>
      </c>
      <c r="I1049" s="397">
        <v>4</v>
      </c>
      <c r="J1049" s="397">
        <v>761.92</v>
      </c>
      <c r="K1049" s="410">
        <v>1</v>
      </c>
      <c r="L1049" s="397">
        <v>4</v>
      </c>
      <c r="M1049" s="398">
        <v>761.92</v>
      </c>
    </row>
    <row r="1050" spans="1:13" ht="14.4" customHeight="1" x14ac:dyDescent="0.3">
      <c r="A1050" s="393" t="s">
        <v>1146</v>
      </c>
      <c r="B1050" s="394" t="s">
        <v>951</v>
      </c>
      <c r="C1050" s="394" t="s">
        <v>953</v>
      </c>
      <c r="D1050" s="394" t="s">
        <v>726</v>
      </c>
      <c r="E1050" s="394" t="s">
        <v>474</v>
      </c>
      <c r="F1050" s="397"/>
      <c r="G1050" s="397"/>
      <c r="H1050" s="410">
        <v>0</v>
      </c>
      <c r="I1050" s="397">
        <v>1</v>
      </c>
      <c r="J1050" s="397">
        <v>56.01</v>
      </c>
      <c r="K1050" s="410">
        <v>1</v>
      </c>
      <c r="L1050" s="397">
        <v>1</v>
      </c>
      <c r="M1050" s="398">
        <v>56.01</v>
      </c>
    </row>
    <row r="1051" spans="1:13" ht="14.4" customHeight="1" x14ac:dyDescent="0.3">
      <c r="A1051" s="393" t="s">
        <v>1146</v>
      </c>
      <c r="B1051" s="394" t="s">
        <v>1259</v>
      </c>
      <c r="C1051" s="394" t="s">
        <v>1260</v>
      </c>
      <c r="D1051" s="394" t="s">
        <v>1261</v>
      </c>
      <c r="E1051" s="394" t="s">
        <v>1262</v>
      </c>
      <c r="F1051" s="397"/>
      <c r="G1051" s="397"/>
      <c r="H1051" s="410"/>
      <c r="I1051" s="397">
        <v>3</v>
      </c>
      <c r="J1051" s="397">
        <v>0</v>
      </c>
      <c r="K1051" s="410"/>
      <c r="L1051" s="397">
        <v>3</v>
      </c>
      <c r="M1051" s="398">
        <v>0</v>
      </c>
    </row>
    <row r="1052" spans="1:13" ht="14.4" customHeight="1" x14ac:dyDescent="0.3">
      <c r="A1052" s="393" t="s">
        <v>1146</v>
      </c>
      <c r="B1052" s="394" t="s">
        <v>1259</v>
      </c>
      <c r="C1052" s="394" t="s">
        <v>1340</v>
      </c>
      <c r="D1052" s="394" t="s">
        <v>1261</v>
      </c>
      <c r="E1052" s="394" t="s">
        <v>1341</v>
      </c>
      <c r="F1052" s="397"/>
      <c r="G1052" s="397"/>
      <c r="H1052" s="410"/>
      <c r="I1052" s="397">
        <v>2</v>
      </c>
      <c r="J1052" s="397">
        <v>0</v>
      </c>
      <c r="K1052" s="410"/>
      <c r="L1052" s="397">
        <v>2</v>
      </c>
      <c r="M1052" s="398">
        <v>0</v>
      </c>
    </row>
    <row r="1053" spans="1:13" ht="14.4" customHeight="1" x14ac:dyDescent="0.3">
      <c r="A1053" s="393" t="s">
        <v>1146</v>
      </c>
      <c r="B1053" s="394" t="s">
        <v>983</v>
      </c>
      <c r="C1053" s="394" t="s">
        <v>984</v>
      </c>
      <c r="D1053" s="394" t="s">
        <v>985</v>
      </c>
      <c r="E1053" s="394" t="s">
        <v>986</v>
      </c>
      <c r="F1053" s="397"/>
      <c r="G1053" s="397"/>
      <c r="H1053" s="410">
        <v>0</v>
      </c>
      <c r="I1053" s="397">
        <v>5</v>
      </c>
      <c r="J1053" s="397">
        <v>1666.55</v>
      </c>
      <c r="K1053" s="410">
        <v>1</v>
      </c>
      <c r="L1053" s="397">
        <v>5</v>
      </c>
      <c r="M1053" s="398">
        <v>1666.55</v>
      </c>
    </row>
    <row r="1054" spans="1:13" ht="14.4" customHeight="1" x14ac:dyDescent="0.3">
      <c r="A1054" s="393" t="s">
        <v>1146</v>
      </c>
      <c r="B1054" s="394" t="s">
        <v>983</v>
      </c>
      <c r="C1054" s="394" t="s">
        <v>1360</v>
      </c>
      <c r="D1054" s="394" t="s">
        <v>1361</v>
      </c>
      <c r="E1054" s="394" t="s">
        <v>1362</v>
      </c>
      <c r="F1054" s="397"/>
      <c r="G1054" s="397"/>
      <c r="H1054" s="410">
        <v>0</v>
      </c>
      <c r="I1054" s="397">
        <v>2</v>
      </c>
      <c r="J1054" s="397">
        <v>666.62</v>
      </c>
      <c r="K1054" s="410">
        <v>1</v>
      </c>
      <c r="L1054" s="397">
        <v>2</v>
      </c>
      <c r="M1054" s="398">
        <v>666.62</v>
      </c>
    </row>
    <row r="1055" spans="1:13" ht="14.4" customHeight="1" x14ac:dyDescent="0.3">
      <c r="A1055" s="393" t="s">
        <v>1146</v>
      </c>
      <c r="B1055" s="394" t="s">
        <v>1342</v>
      </c>
      <c r="C1055" s="394" t="s">
        <v>1343</v>
      </c>
      <c r="D1055" s="394" t="s">
        <v>1344</v>
      </c>
      <c r="E1055" s="394" t="s">
        <v>1345</v>
      </c>
      <c r="F1055" s="397"/>
      <c r="G1055" s="397"/>
      <c r="H1055" s="410">
        <v>0</v>
      </c>
      <c r="I1055" s="397">
        <v>2</v>
      </c>
      <c r="J1055" s="397">
        <v>308.02</v>
      </c>
      <c r="K1055" s="410">
        <v>1</v>
      </c>
      <c r="L1055" s="397">
        <v>2</v>
      </c>
      <c r="M1055" s="398">
        <v>308.02</v>
      </c>
    </row>
    <row r="1056" spans="1:13" ht="14.4" customHeight="1" x14ac:dyDescent="0.3">
      <c r="A1056" s="393" t="s">
        <v>1146</v>
      </c>
      <c r="B1056" s="394" t="s">
        <v>1381</v>
      </c>
      <c r="C1056" s="394" t="s">
        <v>1409</v>
      </c>
      <c r="D1056" s="394" t="s">
        <v>1386</v>
      </c>
      <c r="E1056" s="394" t="s">
        <v>1384</v>
      </c>
      <c r="F1056" s="397"/>
      <c r="G1056" s="397"/>
      <c r="H1056" s="410">
        <v>0</v>
      </c>
      <c r="I1056" s="397">
        <v>2</v>
      </c>
      <c r="J1056" s="397">
        <v>193.26</v>
      </c>
      <c r="K1056" s="410">
        <v>1</v>
      </c>
      <c r="L1056" s="397">
        <v>2</v>
      </c>
      <c r="M1056" s="398">
        <v>193.26</v>
      </c>
    </row>
    <row r="1057" spans="1:13" ht="14.4" customHeight="1" x14ac:dyDescent="0.3">
      <c r="A1057" s="393" t="s">
        <v>1146</v>
      </c>
      <c r="B1057" s="394" t="s">
        <v>1249</v>
      </c>
      <c r="C1057" s="394" t="s">
        <v>1667</v>
      </c>
      <c r="D1057" s="394" t="s">
        <v>1251</v>
      </c>
      <c r="E1057" s="394" t="s">
        <v>646</v>
      </c>
      <c r="F1057" s="397"/>
      <c r="G1057" s="397"/>
      <c r="H1057" s="410"/>
      <c r="I1057" s="397">
        <v>1</v>
      </c>
      <c r="J1057" s="397">
        <v>0</v>
      </c>
      <c r="K1057" s="410"/>
      <c r="L1057" s="397">
        <v>1</v>
      </c>
      <c r="M1057" s="398">
        <v>0</v>
      </c>
    </row>
    <row r="1058" spans="1:13" ht="14.4" customHeight="1" x14ac:dyDescent="0.3">
      <c r="A1058" s="393" t="s">
        <v>1147</v>
      </c>
      <c r="B1058" s="394" t="s">
        <v>972</v>
      </c>
      <c r="C1058" s="394" t="s">
        <v>1868</v>
      </c>
      <c r="D1058" s="394" t="s">
        <v>1869</v>
      </c>
      <c r="E1058" s="394" t="s">
        <v>1870</v>
      </c>
      <c r="F1058" s="397"/>
      <c r="G1058" s="397"/>
      <c r="H1058" s="410">
        <v>0</v>
      </c>
      <c r="I1058" s="397">
        <v>1</v>
      </c>
      <c r="J1058" s="397">
        <v>254.23</v>
      </c>
      <c r="K1058" s="410">
        <v>1</v>
      </c>
      <c r="L1058" s="397">
        <v>1</v>
      </c>
      <c r="M1058" s="398">
        <v>254.23</v>
      </c>
    </row>
    <row r="1059" spans="1:13" ht="14.4" customHeight="1" x14ac:dyDescent="0.3">
      <c r="A1059" s="393" t="s">
        <v>1147</v>
      </c>
      <c r="B1059" s="394" t="s">
        <v>1381</v>
      </c>
      <c r="C1059" s="394" t="s">
        <v>1385</v>
      </c>
      <c r="D1059" s="394" t="s">
        <v>1386</v>
      </c>
      <c r="E1059" s="394" t="s">
        <v>1387</v>
      </c>
      <c r="F1059" s="397"/>
      <c r="G1059" s="397"/>
      <c r="H1059" s="410">
        <v>0</v>
      </c>
      <c r="I1059" s="397">
        <v>2</v>
      </c>
      <c r="J1059" s="397">
        <v>96.62</v>
      </c>
      <c r="K1059" s="410">
        <v>1</v>
      </c>
      <c r="L1059" s="397">
        <v>2</v>
      </c>
      <c r="M1059" s="398">
        <v>96.62</v>
      </c>
    </row>
    <row r="1060" spans="1:13" ht="14.4" customHeight="1" x14ac:dyDescent="0.3">
      <c r="A1060" s="393" t="s">
        <v>1147</v>
      </c>
      <c r="B1060" s="394" t="s">
        <v>1381</v>
      </c>
      <c r="C1060" s="394" t="s">
        <v>1409</v>
      </c>
      <c r="D1060" s="394" t="s">
        <v>1386</v>
      </c>
      <c r="E1060" s="394" t="s">
        <v>1384</v>
      </c>
      <c r="F1060" s="397"/>
      <c r="G1060" s="397"/>
      <c r="H1060" s="410">
        <v>0</v>
      </c>
      <c r="I1060" s="397">
        <v>1</v>
      </c>
      <c r="J1060" s="397">
        <v>96.63</v>
      </c>
      <c r="K1060" s="410">
        <v>1</v>
      </c>
      <c r="L1060" s="397">
        <v>1</v>
      </c>
      <c r="M1060" s="398">
        <v>96.63</v>
      </c>
    </row>
    <row r="1061" spans="1:13" ht="14.4" customHeight="1" x14ac:dyDescent="0.3">
      <c r="A1061" s="393" t="s">
        <v>1147</v>
      </c>
      <c r="B1061" s="394" t="s">
        <v>997</v>
      </c>
      <c r="C1061" s="394" t="s">
        <v>1413</v>
      </c>
      <c r="D1061" s="394" t="s">
        <v>1414</v>
      </c>
      <c r="E1061" s="394" t="s">
        <v>1415</v>
      </c>
      <c r="F1061" s="397"/>
      <c r="G1061" s="397"/>
      <c r="H1061" s="410">
        <v>0</v>
      </c>
      <c r="I1061" s="397">
        <v>2</v>
      </c>
      <c r="J1061" s="397">
        <v>81.86</v>
      </c>
      <c r="K1061" s="410">
        <v>1</v>
      </c>
      <c r="L1061" s="397">
        <v>2</v>
      </c>
      <c r="M1061" s="398">
        <v>81.86</v>
      </c>
    </row>
    <row r="1062" spans="1:13" ht="14.4" customHeight="1" x14ac:dyDescent="0.3">
      <c r="A1062" s="393" t="s">
        <v>1147</v>
      </c>
      <c r="B1062" s="394" t="s">
        <v>997</v>
      </c>
      <c r="C1062" s="394" t="s">
        <v>1330</v>
      </c>
      <c r="D1062" s="394" t="s">
        <v>1331</v>
      </c>
      <c r="E1062" s="394" t="s">
        <v>1332</v>
      </c>
      <c r="F1062" s="397"/>
      <c r="G1062" s="397"/>
      <c r="H1062" s="410">
        <v>0</v>
      </c>
      <c r="I1062" s="397">
        <v>1</v>
      </c>
      <c r="J1062" s="397">
        <v>32.74</v>
      </c>
      <c r="K1062" s="410">
        <v>1</v>
      </c>
      <c r="L1062" s="397">
        <v>1</v>
      </c>
      <c r="M1062" s="398">
        <v>32.74</v>
      </c>
    </row>
    <row r="1063" spans="1:13" ht="14.4" customHeight="1" x14ac:dyDescent="0.3">
      <c r="A1063" s="393" t="s">
        <v>1147</v>
      </c>
      <c r="B1063" s="394" t="s">
        <v>997</v>
      </c>
      <c r="C1063" s="394" t="s">
        <v>1504</v>
      </c>
      <c r="D1063" s="394" t="s">
        <v>1331</v>
      </c>
      <c r="E1063" s="394" t="s">
        <v>1401</v>
      </c>
      <c r="F1063" s="397"/>
      <c r="G1063" s="397"/>
      <c r="H1063" s="410">
        <v>0</v>
      </c>
      <c r="I1063" s="397">
        <v>5</v>
      </c>
      <c r="J1063" s="397">
        <v>596.27</v>
      </c>
      <c r="K1063" s="410">
        <v>1</v>
      </c>
      <c r="L1063" s="397">
        <v>5</v>
      </c>
      <c r="M1063" s="398">
        <v>596.27</v>
      </c>
    </row>
    <row r="1064" spans="1:13" ht="14.4" customHeight="1" x14ac:dyDescent="0.3">
      <c r="A1064" s="393" t="s">
        <v>1149</v>
      </c>
      <c r="B1064" s="394" t="s">
        <v>954</v>
      </c>
      <c r="C1064" s="394" t="s">
        <v>956</v>
      </c>
      <c r="D1064" s="394" t="s">
        <v>708</v>
      </c>
      <c r="E1064" s="394" t="s">
        <v>710</v>
      </c>
      <c r="F1064" s="397"/>
      <c r="G1064" s="397"/>
      <c r="H1064" s="410">
        <v>0</v>
      </c>
      <c r="I1064" s="397">
        <v>32</v>
      </c>
      <c r="J1064" s="397">
        <v>20009.28</v>
      </c>
      <c r="K1064" s="410">
        <v>1</v>
      </c>
      <c r="L1064" s="397">
        <v>32</v>
      </c>
      <c r="M1064" s="398">
        <v>20009.28</v>
      </c>
    </row>
    <row r="1065" spans="1:13" ht="14.4" customHeight="1" x14ac:dyDescent="0.3">
      <c r="A1065" s="393" t="s">
        <v>1149</v>
      </c>
      <c r="B1065" s="394" t="s">
        <v>954</v>
      </c>
      <c r="C1065" s="394" t="s">
        <v>957</v>
      </c>
      <c r="D1065" s="394" t="s">
        <v>708</v>
      </c>
      <c r="E1065" s="394" t="s">
        <v>711</v>
      </c>
      <c r="F1065" s="397"/>
      <c r="G1065" s="397"/>
      <c r="H1065" s="410">
        <v>0</v>
      </c>
      <c r="I1065" s="397">
        <v>34</v>
      </c>
      <c r="J1065" s="397">
        <v>31889.620000000003</v>
      </c>
      <c r="K1065" s="410">
        <v>1</v>
      </c>
      <c r="L1065" s="397">
        <v>34</v>
      </c>
      <c r="M1065" s="398">
        <v>31889.620000000003</v>
      </c>
    </row>
    <row r="1066" spans="1:13" ht="14.4" customHeight="1" x14ac:dyDescent="0.3">
      <c r="A1066" s="393" t="s">
        <v>1149</v>
      </c>
      <c r="B1066" s="394" t="s">
        <v>1366</v>
      </c>
      <c r="C1066" s="394" t="s">
        <v>1367</v>
      </c>
      <c r="D1066" s="394" t="s">
        <v>1368</v>
      </c>
      <c r="E1066" s="394" t="s">
        <v>1369</v>
      </c>
      <c r="F1066" s="397">
        <v>60</v>
      </c>
      <c r="G1066" s="397">
        <v>28362.6</v>
      </c>
      <c r="H1066" s="410">
        <v>1</v>
      </c>
      <c r="I1066" s="397"/>
      <c r="J1066" s="397"/>
      <c r="K1066" s="410">
        <v>0</v>
      </c>
      <c r="L1066" s="397">
        <v>60</v>
      </c>
      <c r="M1066" s="398">
        <v>28362.6</v>
      </c>
    </row>
    <row r="1067" spans="1:13" ht="14.4" customHeight="1" x14ac:dyDescent="0.3">
      <c r="A1067" s="393" t="s">
        <v>1149</v>
      </c>
      <c r="B1067" s="394" t="s">
        <v>1814</v>
      </c>
      <c r="C1067" s="394" t="s">
        <v>2086</v>
      </c>
      <c r="D1067" s="394" t="s">
        <v>2087</v>
      </c>
      <c r="E1067" s="394" t="s">
        <v>1583</v>
      </c>
      <c r="F1067" s="397">
        <v>3</v>
      </c>
      <c r="G1067" s="397">
        <v>481.79999999999995</v>
      </c>
      <c r="H1067" s="410">
        <v>1</v>
      </c>
      <c r="I1067" s="397"/>
      <c r="J1067" s="397"/>
      <c r="K1067" s="410">
        <v>0</v>
      </c>
      <c r="L1067" s="397">
        <v>3</v>
      </c>
      <c r="M1067" s="398">
        <v>481.79999999999995</v>
      </c>
    </row>
    <row r="1068" spans="1:13" ht="14.4" customHeight="1" x14ac:dyDescent="0.3">
      <c r="A1068" s="393" t="s">
        <v>1149</v>
      </c>
      <c r="B1068" s="394" t="s">
        <v>983</v>
      </c>
      <c r="C1068" s="394" t="s">
        <v>1370</v>
      </c>
      <c r="D1068" s="394" t="s">
        <v>1371</v>
      </c>
      <c r="E1068" s="394" t="s">
        <v>986</v>
      </c>
      <c r="F1068" s="397">
        <v>2</v>
      </c>
      <c r="G1068" s="397">
        <v>666.62</v>
      </c>
      <c r="H1068" s="410">
        <v>1</v>
      </c>
      <c r="I1068" s="397"/>
      <c r="J1068" s="397"/>
      <c r="K1068" s="410">
        <v>0</v>
      </c>
      <c r="L1068" s="397">
        <v>2</v>
      </c>
      <c r="M1068" s="398">
        <v>666.62</v>
      </c>
    </row>
    <row r="1069" spans="1:13" ht="14.4" customHeight="1" x14ac:dyDescent="0.3">
      <c r="A1069" s="393" t="s">
        <v>1149</v>
      </c>
      <c r="B1069" s="394" t="s">
        <v>983</v>
      </c>
      <c r="C1069" s="394" t="s">
        <v>2088</v>
      </c>
      <c r="D1069" s="394" t="s">
        <v>1371</v>
      </c>
      <c r="E1069" s="394" t="s">
        <v>986</v>
      </c>
      <c r="F1069" s="397">
        <v>1</v>
      </c>
      <c r="G1069" s="397">
        <v>333.31</v>
      </c>
      <c r="H1069" s="410">
        <v>1</v>
      </c>
      <c r="I1069" s="397"/>
      <c r="J1069" s="397"/>
      <c r="K1069" s="410">
        <v>0</v>
      </c>
      <c r="L1069" s="397">
        <v>1</v>
      </c>
      <c r="M1069" s="398">
        <v>333.31</v>
      </c>
    </row>
    <row r="1070" spans="1:13" ht="14.4" customHeight="1" x14ac:dyDescent="0.3">
      <c r="A1070" s="393" t="s">
        <v>1149</v>
      </c>
      <c r="B1070" s="394" t="s">
        <v>983</v>
      </c>
      <c r="C1070" s="394" t="s">
        <v>1456</v>
      </c>
      <c r="D1070" s="394" t="s">
        <v>985</v>
      </c>
      <c r="E1070" s="394" t="s">
        <v>1457</v>
      </c>
      <c r="F1070" s="397">
        <v>1</v>
      </c>
      <c r="G1070" s="397">
        <v>0</v>
      </c>
      <c r="H1070" s="410"/>
      <c r="I1070" s="397"/>
      <c r="J1070" s="397"/>
      <c r="K1070" s="410"/>
      <c r="L1070" s="397">
        <v>1</v>
      </c>
      <c r="M1070" s="398">
        <v>0</v>
      </c>
    </row>
    <row r="1071" spans="1:13" ht="14.4" customHeight="1" x14ac:dyDescent="0.3">
      <c r="A1071" s="393" t="s">
        <v>1149</v>
      </c>
      <c r="B1071" s="394" t="s">
        <v>983</v>
      </c>
      <c r="C1071" s="394" t="s">
        <v>984</v>
      </c>
      <c r="D1071" s="394" t="s">
        <v>985</v>
      </c>
      <c r="E1071" s="394" t="s">
        <v>986</v>
      </c>
      <c r="F1071" s="397"/>
      <c r="G1071" s="397"/>
      <c r="H1071" s="410">
        <v>0</v>
      </c>
      <c r="I1071" s="397">
        <v>3</v>
      </c>
      <c r="J1071" s="397">
        <v>999.93000000000006</v>
      </c>
      <c r="K1071" s="410">
        <v>1</v>
      </c>
      <c r="L1071" s="397">
        <v>3</v>
      </c>
      <c r="M1071" s="398">
        <v>999.93000000000006</v>
      </c>
    </row>
    <row r="1072" spans="1:13" ht="14.4" customHeight="1" x14ac:dyDescent="0.3">
      <c r="A1072" s="393" t="s">
        <v>1149</v>
      </c>
      <c r="B1072" s="394" t="s">
        <v>983</v>
      </c>
      <c r="C1072" s="394" t="s">
        <v>1357</v>
      </c>
      <c r="D1072" s="394" t="s">
        <v>1358</v>
      </c>
      <c r="E1072" s="394" t="s">
        <v>1359</v>
      </c>
      <c r="F1072" s="397"/>
      <c r="G1072" s="397"/>
      <c r="H1072" s="410">
        <v>0</v>
      </c>
      <c r="I1072" s="397">
        <v>1</v>
      </c>
      <c r="J1072" s="397">
        <v>333.31</v>
      </c>
      <c r="K1072" s="410">
        <v>1</v>
      </c>
      <c r="L1072" s="397">
        <v>1</v>
      </c>
      <c r="M1072" s="398">
        <v>333.31</v>
      </c>
    </row>
    <row r="1073" spans="1:13" ht="14.4" customHeight="1" x14ac:dyDescent="0.3">
      <c r="A1073" s="393" t="s">
        <v>1149</v>
      </c>
      <c r="B1073" s="394" t="s">
        <v>983</v>
      </c>
      <c r="C1073" s="394" t="s">
        <v>1377</v>
      </c>
      <c r="D1073" s="394" t="s">
        <v>1378</v>
      </c>
      <c r="E1073" s="394" t="s">
        <v>1379</v>
      </c>
      <c r="F1073" s="397">
        <v>76</v>
      </c>
      <c r="G1073" s="397">
        <v>25331.56</v>
      </c>
      <c r="H1073" s="410">
        <v>1</v>
      </c>
      <c r="I1073" s="397"/>
      <c r="J1073" s="397"/>
      <c r="K1073" s="410">
        <v>0</v>
      </c>
      <c r="L1073" s="397">
        <v>76</v>
      </c>
      <c r="M1073" s="398">
        <v>25331.56</v>
      </c>
    </row>
    <row r="1074" spans="1:13" ht="14.4" customHeight="1" x14ac:dyDescent="0.3">
      <c r="A1074" s="393" t="s">
        <v>1149</v>
      </c>
      <c r="B1074" s="394" t="s">
        <v>983</v>
      </c>
      <c r="C1074" s="394" t="s">
        <v>1380</v>
      </c>
      <c r="D1074" s="394" t="s">
        <v>1378</v>
      </c>
      <c r="E1074" s="394" t="s">
        <v>1362</v>
      </c>
      <c r="F1074" s="397">
        <v>1</v>
      </c>
      <c r="G1074" s="397">
        <v>333.31</v>
      </c>
      <c r="H1074" s="410">
        <v>1</v>
      </c>
      <c r="I1074" s="397"/>
      <c r="J1074" s="397"/>
      <c r="K1074" s="410">
        <v>0</v>
      </c>
      <c r="L1074" s="397">
        <v>1</v>
      </c>
      <c r="M1074" s="398">
        <v>333.31</v>
      </c>
    </row>
    <row r="1075" spans="1:13" ht="14.4" customHeight="1" x14ac:dyDescent="0.3">
      <c r="A1075" s="393" t="s">
        <v>1149</v>
      </c>
      <c r="B1075" s="394" t="s">
        <v>983</v>
      </c>
      <c r="C1075" s="394" t="s">
        <v>1769</v>
      </c>
      <c r="D1075" s="394" t="s">
        <v>1371</v>
      </c>
      <c r="E1075" s="394" t="s">
        <v>1770</v>
      </c>
      <c r="F1075" s="397">
        <v>1</v>
      </c>
      <c r="G1075" s="397">
        <v>333.31</v>
      </c>
      <c r="H1075" s="410">
        <v>1</v>
      </c>
      <c r="I1075" s="397"/>
      <c r="J1075" s="397"/>
      <c r="K1075" s="410">
        <v>0</v>
      </c>
      <c r="L1075" s="397">
        <v>1</v>
      </c>
      <c r="M1075" s="398">
        <v>333.31</v>
      </c>
    </row>
    <row r="1076" spans="1:13" ht="14.4" customHeight="1" x14ac:dyDescent="0.3">
      <c r="A1076" s="393" t="s">
        <v>1149</v>
      </c>
      <c r="B1076" s="394" t="s">
        <v>995</v>
      </c>
      <c r="C1076" s="394" t="s">
        <v>1900</v>
      </c>
      <c r="D1076" s="394" t="s">
        <v>1840</v>
      </c>
      <c r="E1076" s="394" t="s">
        <v>759</v>
      </c>
      <c r="F1076" s="397">
        <v>1</v>
      </c>
      <c r="G1076" s="397">
        <v>222.25</v>
      </c>
      <c r="H1076" s="410">
        <v>1</v>
      </c>
      <c r="I1076" s="397"/>
      <c r="J1076" s="397"/>
      <c r="K1076" s="410">
        <v>0</v>
      </c>
      <c r="L1076" s="397">
        <v>1</v>
      </c>
      <c r="M1076" s="398">
        <v>222.25</v>
      </c>
    </row>
    <row r="1077" spans="1:13" ht="14.4" customHeight="1" x14ac:dyDescent="0.3">
      <c r="A1077" s="393" t="s">
        <v>1149</v>
      </c>
      <c r="B1077" s="394" t="s">
        <v>1342</v>
      </c>
      <c r="C1077" s="394" t="s">
        <v>1775</v>
      </c>
      <c r="D1077" s="394" t="s">
        <v>1344</v>
      </c>
      <c r="E1077" s="394" t="s">
        <v>1345</v>
      </c>
      <c r="F1077" s="397"/>
      <c r="G1077" s="397"/>
      <c r="H1077" s="410">
        <v>0</v>
      </c>
      <c r="I1077" s="397">
        <v>2</v>
      </c>
      <c r="J1077" s="397">
        <v>286.36</v>
      </c>
      <c r="K1077" s="410">
        <v>1</v>
      </c>
      <c r="L1077" s="397">
        <v>2</v>
      </c>
      <c r="M1077" s="398">
        <v>286.36</v>
      </c>
    </row>
    <row r="1078" spans="1:13" ht="14.4" customHeight="1" x14ac:dyDescent="0.3">
      <c r="A1078" s="393" t="s">
        <v>1149</v>
      </c>
      <c r="B1078" s="394" t="s">
        <v>1381</v>
      </c>
      <c r="C1078" s="394" t="s">
        <v>1409</v>
      </c>
      <c r="D1078" s="394" t="s">
        <v>1386</v>
      </c>
      <c r="E1078" s="394" t="s">
        <v>1384</v>
      </c>
      <c r="F1078" s="397"/>
      <c r="G1078" s="397"/>
      <c r="H1078" s="410">
        <v>0</v>
      </c>
      <c r="I1078" s="397">
        <v>1</v>
      </c>
      <c r="J1078" s="397">
        <v>96.63</v>
      </c>
      <c r="K1078" s="410">
        <v>1</v>
      </c>
      <c r="L1078" s="397">
        <v>1</v>
      </c>
      <c r="M1078" s="398">
        <v>96.63</v>
      </c>
    </row>
    <row r="1079" spans="1:13" ht="14.4" customHeight="1" x14ac:dyDescent="0.3">
      <c r="A1079" s="393" t="s">
        <v>1149</v>
      </c>
      <c r="B1079" s="394" t="s">
        <v>1973</v>
      </c>
      <c r="C1079" s="394" t="s">
        <v>2089</v>
      </c>
      <c r="D1079" s="394" t="s">
        <v>2083</v>
      </c>
      <c r="E1079" s="394" t="s">
        <v>1556</v>
      </c>
      <c r="F1079" s="397"/>
      <c r="G1079" s="397"/>
      <c r="H1079" s="410">
        <v>0</v>
      </c>
      <c r="I1079" s="397">
        <v>2</v>
      </c>
      <c r="J1079" s="397">
        <v>826.44</v>
      </c>
      <c r="K1079" s="410">
        <v>1</v>
      </c>
      <c r="L1079" s="397">
        <v>2</v>
      </c>
      <c r="M1079" s="398">
        <v>826.44</v>
      </c>
    </row>
    <row r="1080" spans="1:13" ht="14.4" customHeight="1" x14ac:dyDescent="0.3">
      <c r="A1080" s="393" t="s">
        <v>1150</v>
      </c>
      <c r="B1080" s="394" t="s">
        <v>1255</v>
      </c>
      <c r="C1080" s="394" t="s">
        <v>1256</v>
      </c>
      <c r="D1080" s="394" t="s">
        <v>1257</v>
      </c>
      <c r="E1080" s="394" t="s">
        <v>1258</v>
      </c>
      <c r="F1080" s="397"/>
      <c r="G1080" s="397"/>
      <c r="H1080" s="410">
        <v>0</v>
      </c>
      <c r="I1080" s="397">
        <v>1</v>
      </c>
      <c r="J1080" s="397">
        <v>32.630000000000003</v>
      </c>
      <c r="K1080" s="410">
        <v>1</v>
      </c>
      <c r="L1080" s="397">
        <v>1</v>
      </c>
      <c r="M1080" s="398">
        <v>32.630000000000003</v>
      </c>
    </row>
    <row r="1081" spans="1:13" ht="14.4" customHeight="1" x14ac:dyDescent="0.3">
      <c r="A1081" s="393" t="s">
        <v>1150</v>
      </c>
      <c r="B1081" s="394" t="s">
        <v>943</v>
      </c>
      <c r="C1081" s="394" t="s">
        <v>1786</v>
      </c>
      <c r="D1081" s="394" t="s">
        <v>1787</v>
      </c>
      <c r="E1081" s="394" t="s">
        <v>545</v>
      </c>
      <c r="F1081" s="397"/>
      <c r="G1081" s="397"/>
      <c r="H1081" s="410">
        <v>0</v>
      </c>
      <c r="I1081" s="397">
        <v>2</v>
      </c>
      <c r="J1081" s="397">
        <v>380.96</v>
      </c>
      <c r="K1081" s="410">
        <v>1</v>
      </c>
      <c r="L1081" s="397">
        <v>2</v>
      </c>
      <c r="M1081" s="398">
        <v>380.96</v>
      </c>
    </row>
    <row r="1082" spans="1:13" ht="14.4" customHeight="1" x14ac:dyDescent="0.3">
      <c r="A1082" s="393" t="s">
        <v>1150</v>
      </c>
      <c r="B1082" s="394" t="s">
        <v>943</v>
      </c>
      <c r="C1082" s="394" t="s">
        <v>1239</v>
      </c>
      <c r="D1082" s="394" t="s">
        <v>544</v>
      </c>
      <c r="E1082" s="394" t="s">
        <v>1240</v>
      </c>
      <c r="F1082" s="397"/>
      <c r="G1082" s="397"/>
      <c r="H1082" s="410">
        <v>0</v>
      </c>
      <c r="I1082" s="397">
        <v>3</v>
      </c>
      <c r="J1082" s="397">
        <v>285.71999999999997</v>
      </c>
      <c r="K1082" s="410">
        <v>1</v>
      </c>
      <c r="L1082" s="397">
        <v>3</v>
      </c>
      <c r="M1082" s="398">
        <v>285.71999999999997</v>
      </c>
    </row>
    <row r="1083" spans="1:13" ht="14.4" customHeight="1" x14ac:dyDescent="0.3">
      <c r="A1083" s="393" t="s">
        <v>1150</v>
      </c>
      <c r="B1083" s="394" t="s">
        <v>943</v>
      </c>
      <c r="C1083" s="394" t="s">
        <v>944</v>
      </c>
      <c r="D1083" s="394" t="s">
        <v>544</v>
      </c>
      <c r="E1083" s="394" t="s">
        <v>545</v>
      </c>
      <c r="F1083" s="397"/>
      <c r="G1083" s="397"/>
      <c r="H1083" s="410">
        <v>0</v>
      </c>
      <c r="I1083" s="397">
        <v>1</v>
      </c>
      <c r="J1083" s="397">
        <v>190.48</v>
      </c>
      <c r="K1083" s="410">
        <v>1</v>
      </c>
      <c r="L1083" s="397">
        <v>1</v>
      </c>
      <c r="M1083" s="398">
        <v>190.48</v>
      </c>
    </row>
    <row r="1084" spans="1:13" ht="14.4" customHeight="1" x14ac:dyDescent="0.3">
      <c r="A1084" s="393" t="s">
        <v>1150</v>
      </c>
      <c r="B1084" s="394" t="s">
        <v>943</v>
      </c>
      <c r="C1084" s="394" t="s">
        <v>945</v>
      </c>
      <c r="D1084" s="394" t="s">
        <v>544</v>
      </c>
      <c r="E1084" s="394" t="s">
        <v>546</v>
      </c>
      <c r="F1084" s="397"/>
      <c r="G1084" s="397"/>
      <c r="H1084" s="410">
        <v>0</v>
      </c>
      <c r="I1084" s="397">
        <v>2</v>
      </c>
      <c r="J1084" s="397">
        <v>1224.52</v>
      </c>
      <c r="K1084" s="410">
        <v>1</v>
      </c>
      <c r="L1084" s="397">
        <v>2</v>
      </c>
      <c r="M1084" s="398">
        <v>1224.52</v>
      </c>
    </row>
    <row r="1085" spans="1:13" ht="14.4" customHeight="1" x14ac:dyDescent="0.3">
      <c r="A1085" s="393" t="s">
        <v>1150</v>
      </c>
      <c r="B1085" s="394" t="s">
        <v>949</v>
      </c>
      <c r="C1085" s="394" t="s">
        <v>2042</v>
      </c>
      <c r="D1085" s="394" t="s">
        <v>2043</v>
      </c>
      <c r="E1085" s="394" t="s">
        <v>2044</v>
      </c>
      <c r="F1085" s="397">
        <v>1</v>
      </c>
      <c r="G1085" s="397">
        <v>190.48</v>
      </c>
      <c r="H1085" s="410">
        <v>1</v>
      </c>
      <c r="I1085" s="397"/>
      <c r="J1085" s="397"/>
      <c r="K1085" s="410">
        <v>0</v>
      </c>
      <c r="L1085" s="397">
        <v>1</v>
      </c>
      <c r="M1085" s="398">
        <v>190.48</v>
      </c>
    </row>
    <row r="1086" spans="1:13" ht="14.4" customHeight="1" x14ac:dyDescent="0.3">
      <c r="A1086" s="393" t="s">
        <v>1150</v>
      </c>
      <c r="B1086" s="394" t="s">
        <v>1263</v>
      </c>
      <c r="C1086" s="394" t="s">
        <v>1883</v>
      </c>
      <c r="D1086" s="394" t="s">
        <v>1572</v>
      </c>
      <c r="E1086" s="394" t="s">
        <v>1608</v>
      </c>
      <c r="F1086" s="397"/>
      <c r="G1086" s="397"/>
      <c r="H1086" s="410">
        <v>0</v>
      </c>
      <c r="I1086" s="397">
        <v>2</v>
      </c>
      <c r="J1086" s="397">
        <v>193.14</v>
      </c>
      <c r="K1086" s="410">
        <v>1</v>
      </c>
      <c r="L1086" s="397">
        <v>2</v>
      </c>
      <c r="M1086" s="398">
        <v>193.14</v>
      </c>
    </row>
    <row r="1087" spans="1:13" ht="14.4" customHeight="1" x14ac:dyDescent="0.3">
      <c r="A1087" s="393" t="s">
        <v>1150</v>
      </c>
      <c r="B1087" s="394" t="s">
        <v>1263</v>
      </c>
      <c r="C1087" s="394" t="s">
        <v>1571</v>
      </c>
      <c r="D1087" s="394" t="s">
        <v>1572</v>
      </c>
      <c r="E1087" s="394" t="s">
        <v>907</v>
      </c>
      <c r="F1087" s="397"/>
      <c r="G1087" s="397"/>
      <c r="H1087" s="410">
        <v>0</v>
      </c>
      <c r="I1087" s="397">
        <v>1</v>
      </c>
      <c r="J1087" s="397">
        <v>193.14</v>
      </c>
      <c r="K1087" s="410">
        <v>1</v>
      </c>
      <c r="L1087" s="397">
        <v>1</v>
      </c>
      <c r="M1087" s="398">
        <v>193.14</v>
      </c>
    </row>
    <row r="1088" spans="1:13" ht="14.4" customHeight="1" x14ac:dyDescent="0.3">
      <c r="A1088" s="393" t="s">
        <v>1150</v>
      </c>
      <c r="B1088" s="394" t="s">
        <v>1263</v>
      </c>
      <c r="C1088" s="394" t="s">
        <v>1264</v>
      </c>
      <c r="D1088" s="394" t="s">
        <v>1265</v>
      </c>
      <c r="E1088" s="394" t="s">
        <v>1266</v>
      </c>
      <c r="F1088" s="397"/>
      <c r="G1088" s="397"/>
      <c r="H1088" s="410">
        <v>0</v>
      </c>
      <c r="I1088" s="397">
        <v>2</v>
      </c>
      <c r="J1088" s="397">
        <v>312.5</v>
      </c>
      <c r="K1088" s="410">
        <v>1</v>
      </c>
      <c r="L1088" s="397">
        <v>2</v>
      </c>
      <c r="M1088" s="398">
        <v>312.5</v>
      </c>
    </row>
    <row r="1089" spans="1:13" ht="14.4" customHeight="1" x14ac:dyDescent="0.3">
      <c r="A1089" s="393" t="s">
        <v>1150</v>
      </c>
      <c r="B1089" s="394" t="s">
        <v>1263</v>
      </c>
      <c r="C1089" s="394" t="s">
        <v>1906</v>
      </c>
      <c r="D1089" s="394" t="s">
        <v>1907</v>
      </c>
      <c r="E1089" s="394" t="s">
        <v>907</v>
      </c>
      <c r="F1089" s="397"/>
      <c r="G1089" s="397"/>
      <c r="H1089" s="410">
        <v>0</v>
      </c>
      <c r="I1089" s="397">
        <v>3</v>
      </c>
      <c r="J1089" s="397">
        <v>579.41999999999996</v>
      </c>
      <c r="K1089" s="410">
        <v>1</v>
      </c>
      <c r="L1089" s="397">
        <v>3</v>
      </c>
      <c r="M1089" s="398">
        <v>579.41999999999996</v>
      </c>
    </row>
    <row r="1090" spans="1:13" ht="14.4" customHeight="1" x14ac:dyDescent="0.3">
      <c r="A1090" s="393" t="s">
        <v>1150</v>
      </c>
      <c r="B1090" s="394" t="s">
        <v>954</v>
      </c>
      <c r="C1090" s="394" t="s">
        <v>2090</v>
      </c>
      <c r="D1090" s="394" t="s">
        <v>708</v>
      </c>
      <c r="E1090" s="394" t="s">
        <v>1269</v>
      </c>
      <c r="F1090" s="397"/>
      <c r="G1090" s="397"/>
      <c r="H1090" s="410">
        <v>0</v>
      </c>
      <c r="I1090" s="397">
        <v>4</v>
      </c>
      <c r="J1090" s="397">
        <v>750.36</v>
      </c>
      <c r="K1090" s="410">
        <v>1</v>
      </c>
      <c r="L1090" s="397">
        <v>4</v>
      </c>
      <c r="M1090" s="398">
        <v>750.36</v>
      </c>
    </row>
    <row r="1091" spans="1:13" ht="14.4" customHeight="1" x14ac:dyDescent="0.3">
      <c r="A1091" s="393" t="s">
        <v>1150</v>
      </c>
      <c r="B1091" s="394" t="s">
        <v>954</v>
      </c>
      <c r="C1091" s="394" t="s">
        <v>1267</v>
      </c>
      <c r="D1091" s="394" t="s">
        <v>1268</v>
      </c>
      <c r="E1091" s="394" t="s">
        <v>1269</v>
      </c>
      <c r="F1091" s="397"/>
      <c r="G1091" s="397"/>
      <c r="H1091" s="410">
        <v>0</v>
      </c>
      <c r="I1091" s="397">
        <v>3</v>
      </c>
      <c r="J1091" s="397">
        <v>1049.82</v>
      </c>
      <c r="K1091" s="410">
        <v>1</v>
      </c>
      <c r="L1091" s="397">
        <v>3</v>
      </c>
      <c r="M1091" s="398">
        <v>1049.82</v>
      </c>
    </row>
    <row r="1092" spans="1:13" ht="14.4" customHeight="1" x14ac:dyDescent="0.3">
      <c r="A1092" s="393" t="s">
        <v>1150</v>
      </c>
      <c r="B1092" s="394" t="s">
        <v>954</v>
      </c>
      <c r="C1092" s="394" t="s">
        <v>1573</v>
      </c>
      <c r="D1092" s="394" t="s">
        <v>1268</v>
      </c>
      <c r="E1092" s="394" t="s">
        <v>711</v>
      </c>
      <c r="F1092" s="397"/>
      <c r="G1092" s="397"/>
      <c r="H1092" s="410">
        <v>0</v>
      </c>
      <c r="I1092" s="397">
        <v>1</v>
      </c>
      <c r="J1092" s="397">
        <v>1749.69</v>
      </c>
      <c r="K1092" s="410">
        <v>1</v>
      </c>
      <c r="L1092" s="397">
        <v>1</v>
      </c>
      <c r="M1092" s="398">
        <v>1749.69</v>
      </c>
    </row>
    <row r="1093" spans="1:13" ht="14.4" customHeight="1" x14ac:dyDescent="0.3">
      <c r="A1093" s="393" t="s">
        <v>1150</v>
      </c>
      <c r="B1093" s="394" t="s">
        <v>954</v>
      </c>
      <c r="C1093" s="394" t="s">
        <v>1270</v>
      </c>
      <c r="D1093" s="394" t="s">
        <v>1268</v>
      </c>
      <c r="E1093" s="394" t="s">
        <v>1271</v>
      </c>
      <c r="F1093" s="397"/>
      <c r="G1093" s="397"/>
      <c r="H1093" s="410">
        <v>0</v>
      </c>
      <c r="I1093" s="397">
        <v>2</v>
      </c>
      <c r="J1093" s="397">
        <v>933.16</v>
      </c>
      <c r="K1093" s="410">
        <v>1</v>
      </c>
      <c r="L1093" s="397">
        <v>2</v>
      </c>
      <c r="M1093" s="398">
        <v>933.16</v>
      </c>
    </row>
    <row r="1094" spans="1:13" ht="14.4" customHeight="1" x14ac:dyDescent="0.3">
      <c r="A1094" s="393" t="s">
        <v>1150</v>
      </c>
      <c r="B1094" s="394" t="s">
        <v>1366</v>
      </c>
      <c r="C1094" s="394" t="s">
        <v>1367</v>
      </c>
      <c r="D1094" s="394" t="s">
        <v>1368</v>
      </c>
      <c r="E1094" s="394" t="s">
        <v>1369</v>
      </c>
      <c r="F1094" s="397">
        <v>3</v>
      </c>
      <c r="G1094" s="397">
        <v>1418.1299999999999</v>
      </c>
      <c r="H1094" s="410">
        <v>1</v>
      </c>
      <c r="I1094" s="397"/>
      <c r="J1094" s="397"/>
      <c r="K1094" s="410">
        <v>0</v>
      </c>
      <c r="L1094" s="397">
        <v>3</v>
      </c>
      <c r="M1094" s="398">
        <v>1418.1299999999999</v>
      </c>
    </row>
    <row r="1095" spans="1:13" ht="14.4" customHeight="1" x14ac:dyDescent="0.3">
      <c r="A1095" s="393" t="s">
        <v>1150</v>
      </c>
      <c r="B1095" s="394" t="s">
        <v>2091</v>
      </c>
      <c r="C1095" s="394" t="s">
        <v>2092</v>
      </c>
      <c r="D1095" s="394" t="s">
        <v>2093</v>
      </c>
      <c r="E1095" s="394" t="s">
        <v>2094</v>
      </c>
      <c r="F1095" s="397"/>
      <c r="G1095" s="397"/>
      <c r="H1095" s="410">
        <v>0</v>
      </c>
      <c r="I1095" s="397">
        <v>1</v>
      </c>
      <c r="J1095" s="397">
        <v>140.25</v>
      </c>
      <c r="K1095" s="410">
        <v>1</v>
      </c>
      <c r="L1095" s="397">
        <v>1</v>
      </c>
      <c r="M1095" s="398">
        <v>140.25</v>
      </c>
    </row>
    <row r="1096" spans="1:13" ht="14.4" customHeight="1" x14ac:dyDescent="0.3">
      <c r="A1096" s="393" t="s">
        <v>1150</v>
      </c>
      <c r="B1096" s="394" t="s">
        <v>962</v>
      </c>
      <c r="C1096" s="394" t="s">
        <v>2095</v>
      </c>
      <c r="D1096" s="394" t="s">
        <v>736</v>
      </c>
      <c r="E1096" s="394" t="s">
        <v>2096</v>
      </c>
      <c r="F1096" s="397"/>
      <c r="G1096" s="397"/>
      <c r="H1096" s="410">
        <v>0</v>
      </c>
      <c r="I1096" s="397">
        <v>3</v>
      </c>
      <c r="J1096" s="397">
        <v>363.48</v>
      </c>
      <c r="K1096" s="410">
        <v>1</v>
      </c>
      <c r="L1096" s="397">
        <v>3</v>
      </c>
      <c r="M1096" s="398">
        <v>363.48</v>
      </c>
    </row>
    <row r="1097" spans="1:13" ht="14.4" customHeight="1" x14ac:dyDescent="0.3">
      <c r="A1097" s="393" t="s">
        <v>1150</v>
      </c>
      <c r="B1097" s="394" t="s">
        <v>962</v>
      </c>
      <c r="C1097" s="394" t="s">
        <v>2097</v>
      </c>
      <c r="D1097" s="394" t="s">
        <v>736</v>
      </c>
      <c r="E1097" s="394" t="s">
        <v>2098</v>
      </c>
      <c r="F1097" s="397"/>
      <c r="G1097" s="397"/>
      <c r="H1097" s="410">
        <v>0</v>
      </c>
      <c r="I1097" s="397">
        <v>2</v>
      </c>
      <c r="J1097" s="397">
        <v>484.66</v>
      </c>
      <c r="K1097" s="410">
        <v>1</v>
      </c>
      <c r="L1097" s="397">
        <v>2</v>
      </c>
      <c r="M1097" s="398">
        <v>484.66</v>
      </c>
    </row>
    <row r="1098" spans="1:13" ht="14.4" customHeight="1" x14ac:dyDescent="0.3">
      <c r="A1098" s="393" t="s">
        <v>1150</v>
      </c>
      <c r="B1098" s="394" t="s">
        <v>1273</v>
      </c>
      <c r="C1098" s="394" t="s">
        <v>2099</v>
      </c>
      <c r="D1098" s="394" t="s">
        <v>1582</v>
      </c>
      <c r="E1098" s="394" t="s">
        <v>2100</v>
      </c>
      <c r="F1098" s="397">
        <v>1</v>
      </c>
      <c r="G1098" s="397">
        <v>0</v>
      </c>
      <c r="H1098" s="410"/>
      <c r="I1098" s="397"/>
      <c r="J1098" s="397"/>
      <c r="K1098" s="410"/>
      <c r="L1098" s="397">
        <v>1</v>
      </c>
      <c r="M1098" s="398">
        <v>0</v>
      </c>
    </row>
    <row r="1099" spans="1:13" ht="14.4" customHeight="1" x14ac:dyDescent="0.3">
      <c r="A1099" s="393" t="s">
        <v>1150</v>
      </c>
      <c r="B1099" s="394" t="s">
        <v>964</v>
      </c>
      <c r="C1099" s="394" t="s">
        <v>1720</v>
      </c>
      <c r="D1099" s="394" t="s">
        <v>477</v>
      </c>
      <c r="E1099" s="394" t="s">
        <v>478</v>
      </c>
      <c r="F1099" s="397">
        <v>1</v>
      </c>
      <c r="G1099" s="397">
        <v>49.92</v>
      </c>
      <c r="H1099" s="410">
        <v>1</v>
      </c>
      <c r="I1099" s="397"/>
      <c r="J1099" s="397"/>
      <c r="K1099" s="410">
        <v>0</v>
      </c>
      <c r="L1099" s="397">
        <v>1</v>
      </c>
      <c r="M1099" s="398">
        <v>49.92</v>
      </c>
    </row>
    <row r="1100" spans="1:13" ht="14.4" customHeight="1" x14ac:dyDescent="0.3">
      <c r="A1100" s="393" t="s">
        <v>1150</v>
      </c>
      <c r="B1100" s="394" t="s">
        <v>1033</v>
      </c>
      <c r="C1100" s="394" t="s">
        <v>2101</v>
      </c>
      <c r="D1100" s="394" t="s">
        <v>796</v>
      </c>
      <c r="E1100" s="394" t="s">
        <v>1035</v>
      </c>
      <c r="F1100" s="397">
        <v>1</v>
      </c>
      <c r="G1100" s="397">
        <v>0</v>
      </c>
      <c r="H1100" s="410"/>
      <c r="I1100" s="397"/>
      <c r="J1100" s="397"/>
      <c r="K1100" s="410"/>
      <c r="L1100" s="397">
        <v>1</v>
      </c>
      <c r="M1100" s="398">
        <v>0</v>
      </c>
    </row>
    <row r="1101" spans="1:13" ht="14.4" customHeight="1" x14ac:dyDescent="0.3">
      <c r="A1101" s="393" t="s">
        <v>1150</v>
      </c>
      <c r="B1101" s="394" t="s">
        <v>1033</v>
      </c>
      <c r="C1101" s="394" t="s">
        <v>1808</v>
      </c>
      <c r="D1101" s="394" t="s">
        <v>1809</v>
      </c>
      <c r="E1101" s="394" t="s">
        <v>1810</v>
      </c>
      <c r="F1101" s="397">
        <v>3</v>
      </c>
      <c r="G1101" s="397">
        <v>1166.58</v>
      </c>
      <c r="H1101" s="410">
        <v>1</v>
      </c>
      <c r="I1101" s="397"/>
      <c r="J1101" s="397"/>
      <c r="K1101" s="410">
        <v>0</v>
      </c>
      <c r="L1101" s="397">
        <v>3</v>
      </c>
      <c r="M1101" s="398">
        <v>1166.58</v>
      </c>
    </row>
    <row r="1102" spans="1:13" ht="14.4" customHeight="1" x14ac:dyDescent="0.3">
      <c r="A1102" s="393" t="s">
        <v>1150</v>
      </c>
      <c r="B1102" s="394" t="s">
        <v>1036</v>
      </c>
      <c r="C1102" s="394" t="s">
        <v>2102</v>
      </c>
      <c r="D1102" s="394" t="s">
        <v>2103</v>
      </c>
      <c r="E1102" s="394" t="s">
        <v>1288</v>
      </c>
      <c r="F1102" s="397">
        <v>2</v>
      </c>
      <c r="G1102" s="397">
        <v>214.68</v>
      </c>
      <c r="H1102" s="410">
        <v>1</v>
      </c>
      <c r="I1102" s="397"/>
      <c r="J1102" s="397"/>
      <c r="K1102" s="410">
        <v>0</v>
      </c>
      <c r="L1102" s="397">
        <v>2</v>
      </c>
      <c r="M1102" s="398">
        <v>214.68</v>
      </c>
    </row>
    <row r="1103" spans="1:13" ht="14.4" customHeight="1" x14ac:dyDescent="0.3">
      <c r="A1103" s="393" t="s">
        <v>1150</v>
      </c>
      <c r="B1103" s="394" t="s">
        <v>1292</v>
      </c>
      <c r="C1103" s="394" t="s">
        <v>1293</v>
      </c>
      <c r="D1103" s="394" t="s">
        <v>1294</v>
      </c>
      <c r="E1103" s="394" t="s">
        <v>1295</v>
      </c>
      <c r="F1103" s="397">
        <v>1</v>
      </c>
      <c r="G1103" s="397">
        <v>0</v>
      </c>
      <c r="H1103" s="410"/>
      <c r="I1103" s="397"/>
      <c r="J1103" s="397"/>
      <c r="K1103" s="410"/>
      <c r="L1103" s="397">
        <v>1</v>
      </c>
      <c r="M1103" s="398">
        <v>0</v>
      </c>
    </row>
    <row r="1104" spans="1:13" ht="14.4" customHeight="1" x14ac:dyDescent="0.3">
      <c r="A1104" s="393" t="s">
        <v>1150</v>
      </c>
      <c r="B1104" s="394" t="s">
        <v>1296</v>
      </c>
      <c r="C1104" s="394" t="s">
        <v>2104</v>
      </c>
      <c r="D1104" s="394" t="s">
        <v>1914</v>
      </c>
      <c r="E1104" s="394" t="s">
        <v>1915</v>
      </c>
      <c r="F1104" s="397">
        <v>1</v>
      </c>
      <c r="G1104" s="397">
        <v>0</v>
      </c>
      <c r="H1104" s="410"/>
      <c r="I1104" s="397"/>
      <c r="J1104" s="397"/>
      <c r="K1104" s="410"/>
      <c r="L1104" s="397">
        <v>1</v>
      </c>
      <c r="M1104" s="398">
        <v>0</v>
      </c>
    </row>
    <row r="1105" spans="1:13" ht="14.4" customHeight="1" x14ac:dyDescent="0.3">
      <c r="A1105" s="393" t="s">
        <v>1150</v>
      </c>
      <c r="B1105" s="394" t="s">
        <v>1039</v>
      </c>
      <c r="C1105" s="394" t="s">
        <v>2105</v>
      </c>
      <c r="D1105" s="394" t="s">
        <v>798</v>
      </c>
      <c r="E1105" s="394" t="s">
        <v>2106</v>
      </c>
      <c r="F1105" s="397">
        <v>1</v>
      </c>
      <c r="G1105" s="397">
        <v>0</v>
      </c>
      <c r="H1105" s="410"/>
      <c r="I1105" s="397"/>
      <c r="J1105" s="397"/>
      <c r="K1105" s="410"/>
      <c r="L1105" s="397">
        <v>1</v>
      </c>
      <c r="M1105" s="398">
        <v>0</v>
      </c>
    </row>
    <row r="1106" spans="1:13" ht="14.4" customHeight="1" x14ac:dyDescent="0.3">
      <c r="A1106" s="393" t="s">
        <v>1150</v>
      </c>
      <c r="B1106" s="394" t="s">
        <v>1039</v>
      </c>
      <c r="C1106" s="394" t="s">
        <v>1041</v>
      </c>
      <c r="D1106" s="394" t="s">
        <v>798</v>
      </c>
      <c r="E1106" s="394" t="s">
        <v>799</v>
      </c>
      <c r="F1106" s="397">
        <v>1</v>
      </c>
      <c r="G1106" s="397">
        <v>610.14</v>
      </c>
      <c r="H1106" s="410">
        <v>1</v>
      </c>
      <c r="I1106" s="397"/>
      <c r="J1106" s="397"/>
      <c r="K1106" s="410">
        <v>0</v>
      </c>
      <c r="L1106" s="397">
        <v>1</v>
      </c>
      <c r="M1106" s="398">
        <v>610.14</v>
      </c>
    </row>
    <row r="1107" spans="1:13" ht="14.4" customHeight="1" x14ac:dyDescent="0.3">
      <c r="A1107" s="393" t="s">
        <v>1150</v>
      </c>
      <c r="B1107" s="394" t="s">
        <v>1300</v>
      </c>
      <c r="C1107" s="394" t="s">
        <v>2107</v>
      </c>
      <c r="D1107" s="394" t="s">
        <v>2062</v>
      </c>
      <c r="E1107" s="394" t="s">
        <v>2108</v>
      </c>
      <c r="F1107" s="397"/>
      <c r="G1107" s="397"/>
      <c r="H1107" s="410"/>
      <c r="I1107" s="397">
        <v>1</v>
      </c>
      <c r="J1107" s="397">
        <v>0</v>
      </c>
      <c r="K1107" s="410"/>
      <c r="L1107" s="397">
        <v>1</v>
      </c>
      <c r="M1107" s="398">
        <v>0</v>
      </c>
    </row>
    <row r="1108" spans="1:13" ht="14.4" customHeight="1" x14ac:dyDescent="0.3">
      <c r="A1108" s="393" t="s">
        <v>1150</v>
      </c>
      <c r="B1108" s="394" t="s">
        <v>1300</v>
      </c>
      <c r="C1108" s="394" t="s">
        <v>2109</v>
      </c>
      <c r="D1108" s="394" t="s">
        <v>1486</v>
      </c>
      <c r="E1108" s="394" t="s">
        <v>2110</v>
      </c>
      <c r="F1108" s="397">
        <v>1</v>
      </c>
      <c r="G1108" s="397">
        <v>301.87</v>
      </c>
      <c r="H1108" s="410">
        <v>1</v>
      </c>
      <c r="I1108" s="397"/>
      <c r="J1108" s="397"/>
      <c r="K1108" s="410">
        <v>0</v>
      </c>
      <c r="L1108" s="397">
        <v>1</v>
      </c>
      <c r="M1108" s="398">
        <v>301.87</v>
      </c>
    </row>
    <row r="1109" spans="1:13" ht="14.4" customHeight="1" x14ac:dyDescent="0.3">
      <c r="A1109" s="393" t="s">
        <v>1150</v>
      </c>
      <c r="B1109" s="394" t="s">
        <v>1311</v>
      </c>
      <c r="C1109" s="394" t="s">
        <v>2111</v>
      </c>
      <c r="D1109" s="394" t="s">
        <v>1313</v>
      </c>
      <c r="E1109" s="394" t="s">
        <v>1824</v>
      </c>
      <c r="F1109" s="397">
        <v>2</v>
      </c>
      <c r="G1109" s="397">
        <v>0</v>
      </c>
      <c r="H1109" s="410"/>
      <c r="I1109" s="397"/>
      <c r="J1109" s="397"/>
      <c r="K1109" s="410"/>
      <c r="L1109" s="397">
        <v>2</v>
      </c>
      <c r="M1109" s="398">
        <v>0</v>
      </c>
    </row>
    <row r="1110" spans="1:13" ht="14.4" customHeight="1" x14ac:dyDescent="0.3">
      <c r="A1110" s="393" t="s">
        <v>1150</v>
      </c>
      <c r="B1110" s="394" t="s">
        <v>1311</v>
      </c>
      <c r="C1110" s="394" t="s">
        <v>2112</v>
      </c>
      <c r="D1110" s="394" t="s">
        <v>1313</v>
      </c>
      <c r="E1110" s="394" t="s">
        <v>1656</v>
      </c>
      <c r="F1110" s="397"/>
      <c r="G1110" s="397"/>
      <c r="H1110" s="410">
        <v>0</v>
      </c>
      <c r="I1110" s="397">
        <v>1</v>
      </c>
      <c r="J1110" s="397">
        <v>596.23</v>
      </c>
      <c r="K1110" s="410">
        <v>1</v>
      </c>
      <c r="L1110" s="397">
        <v>1</v>
      </c>
      <c r="M1110" s="398">
        <v>596.23</v>
      </c>
    </row>
    <row r="1111" spans="1:13" ht="14.4" customHeight="1" x14ac:dyDescent="0.3">
      <c r="A1111" s="393" t="s">
        <v>1150</v>
      </c>
      <c r="B1111" s="394" t="s">
        <v>1353</v>
      </c>
      <c r="C1111" s="394" t="s">
        <v>1678</v>
      </c>
      <c r="D1111" s="394" t="s">
        <v>1355</v>
      </c>
      <c r="E1111" s="394" t="s">
        <v>1679</v>
      </c>
      <c r="F1111" s="397">
        <v>1</v>
      </c>
      <c r="G1111" s="397">
        <v>0</v>
      </c>
      <c r="H1111" s="410"/>
      <c r="I1111" s="397"/>
      <c r="J1111" s="397"/>
      <c r="K1111" s="410"/>
      <c r="L1111" s="397">
        <v>1</v>
      </c>
      <c r="M1111" s="398">
        <v>0</v>
      </c>
    </row>
    <row r="1112" spans="1:13" ht="14.4" customHeight="1" x14ac:dyDescent="0.3">
      <c r="A1112" s="393" t="s">
        <v>1150</v>
      </c>
      <c r="B1112" s="394" t="s">
        <v>983</v>
      </c>
      <c r="C1112" s="394" t="s">
        <v>1456</v>
      </c>
      <c r="D1112" s="394" t="s">
        <v>985</v>
      </c>
      <c r="E1112" s="394" t="s">
        <v>1457</v>
      </c>
      <c r="F1112" s="397">
        <v>7</v>
      </c>
      <c r="G1112" s="397">
        <v>0</v>
      </c>
      <c r="H1112" s="410"/>
      <c r="I1112" s="397"/>
      <c r="J1112" s="397"/>
      <c r="K1112" s="410"/>
      <c r="L1112" s="397">
        <v>7</v>
      </c>
      <c r="M1112" s="398">
        <v>0</v>
      </c>
    </row>
    <row r="1113" spans="1:13" ht="14.4" customHeight="1" x14ac:dyDescent="0.3">
      <c r="A1113" s="393" t="s">
        <v>1150</v>
      </c>
      <c r="B1113" s="394" t="s">
        <v>983</v>
      </c>
      <c r="C1113" s="394" t="s">
        <v>984</v>
      </c>
      <c r="D1113" s="394" t="s">
        <v>985</v>
      </c>
      <c r="E1113" s="394" t="s">
        <v>986</v>
      </c>
      <c r="F1113" s="397"/>
      <c r="G1113" s="397"/>
      <c r="H1113" s="410">
        <v>0</v>
      </c>
      <c r="I1113" s="397">
        <v>27</v>
      </c>
      <c r="J1113" s="397">
        <v>8999.3700000000008</v>
      </c>
      <c r="K1113" s="410">
        <v>1</v>
      </c>
      <c r="L1113" s="397">
        <v>27</v>
      </c>
      <c r="M1113" s="398">
        <v>8999.3700000000008</v>
      </c>
    </row>
    <row r="1114" spans="1:13" ht="14.4" customHeight="1" x14ac:dyDescent="0.3">
      <c r="A1114" s="393" t="s">
        <v>1150</v>
      </c>
      <c r="B1114" s="394" t="s">
        <v>992</v>
      </c>
      <c r="C1114" s="394" t="s">
        <v>2009</v>
      </c>
      <c r="D1114" s="394" t="s">
        <v>1319</v>
      </c>
      <c r="E1114" s="394" t="s">
        <v>2010</v>
      </c>
      <c r="F1114" s="397">
        <v>3</v>
      </c>
      <c r="G1114" s="397">
        <v>0</v>
      </c>
      <c r="H1114" s="410"/>
      <c r="I1114" s="397"/>
      <c r="J1114" s="397"/>
      <c r="K1114" s="410"/>
      <c r="L1114" s="397">
        <v>3</v>
      </c>
      <c r="M1114" s="398">
        <v>0</v>
      </c>
    </row>
    <row r="1115" spans="1:13" ht="14.4" customHeight="1" x14ac:dyDescent="0.3">
      <c r="A1115" s="393" t="s">
        <v>1150</v>
      </c>
      <c r="B1115" s="394" t="s">
        <v>992</v>
      </c>
      <c r="C1115" s="394" t="s">
        <v>1318</v>
      </c>
      <c r="D1115" s="394" t="s">
        <v>1319</v>
      </c>
      <c r="E1115" s="394" t="s">
        <v>1320</v>
      </c>
      <c r="F1115" s="397"/>
      <c r="G1115" s="397"/>
      <c r="H1115" s="410">
        <v>0</v>
      </c>
      <c r="I1115" s="397">
        <v>18</v>
      </c>
      <c r="J1115" s="397">
        <v>6915.4400000000005</v>
      </c>
      <c r="K1115" s="410">
        <v>1</v>
      </c>
      <c r="L1115" s="397">
        <v>18</v>
      </c>
      <c r="M1115" s="398">
        <v>6915.4400000000005</v>
      </c>
    </row>
    <row r="1116" spans="1:13" ht="14.4" customHeight="1" x14ac:dyDescent="0.3">
      <c r="A1116" s="393" t="s">
        <v>1150</v>
      </c>
      <c r="B1116" s="394" t="s">
        <v>1381</v>
      </c>
      <c r="C1116" s="394" t="s">
        <v>1392</v>
      </c>
      <c r="D1116" s="394" t="s">
        <v>1393</v>
      </c>
      <c r="E1116" s="394" t="s">
        <v>1394</v>
      </c>
      <c r="F1116" s="397">
        <v>1</v>
      </c>
      <c r="G1116" s="397">
        <v>96.63</v>
      </c>
      <c r="H1116" s="410">
        <v>1</v>
      </c>
      <c r="I1116" s="397"/>
      <c r="J1116" s="397"/>
      <c r="K1116" s="410">
        <v>0</v>
      </c>
      <c r="L1116" s="397">
        <v>1</v>
      </c>
      <c r="M1116" s="398">
        <v>96.63</v>
      </c>
    </row>
    <row r="1117" spans="1:13" ht="14.4" customHeight="1" x14ac:dyDescent="0.3">
      <c r="A1117" s="393" t="s">
        <v>1150</v>
      </c>
      <c r="B1117" s="394" t="s">
        <v>1439</v>
      </c>
      <c r="C1117" s="394" t="s">
        <v>1561</v>
      </c>
      <c r="D1117" s="394" t="s">
        <v>1562</v>
      </c>
      <c r="E1117" s="394" t="s">
        <v>1563</v>
      </c>
      <c r="F1117" s="397"/>
      <c r="G1117" s="397"/>
      <c r="H1117" s="410">
        <v>0</v>
      </c>
      <c r="I1117" s="397">
        <v>1</v>
      </c>
      <c r="J1117" s="397">
        <v>162.13</v>
      </c>
      <c r="K1117" s="410">
        <v>1</v>
      </c>
      <c r="L1117" s="397">
        <v>1</v>
      </c>
      <c r="M1117" s="398">
        <v>162.13</v>
      </c>
    </row>
    <row r="1118" spans="1:13" ht="14.4" customHeight="1" x14ac:dyDescent="0.3">
      <c r="A1118" s="393" t="s">
        <v>1150</v>
      </c>
      <c r="B1118" s="394" t="s">
        <v>1020</v>
      </c>
      <c r="C1118" s="394" t="s">
        <v>1554</v>
      </c>
      <c r="D1118" s="394" t="s">
        <v>1555</v>
      </c>
      <c r="E1118" s="394" t="s">
        <v>1556</v>
      </c>
      <c r="F1118" s="397"/>
      <c r="G1118" s="397"/>
      <c r="H1118" s="410"/>
      <c r="I1118" s="397">
        <v>1</v>
      </c>
      <c r="J1118" s="397">
        <v>0</v>
      </c>
      <c r="K1118" s="410"/>
      <c r="L1118" s="397">
        <v>1</v>
      </c>
      <c r="M1118" s="398">
        <v>0</v>
      </c>
    </row>
    <row r="1119" spans="1:13" ht="14.4" customHeight="1" x14ac:dyDescent="0.3">
      <c r="A1119" s="393" t="s">
        <v>1150</v>
      </c>
      <c r="B1119" s="394" t="s">
        <v>1249</v>
      </c>
      <c r="C1119" s="394" t="s">
        <v>2113</v>
      </c>
      <c r="D1119" s="394" t="s">
        <v>2114</v>
      </c>
      <c r="E1119" s="394" t="s">
        <v>2081</v>
      </c>
      <c r="F1119" s="397">
        <v>1</v>
      </c>
      <c r="G1119" s="397">
        <v>0</v>
      </c>
      <c r="H1119" s="410"/>
      <c r="I1119" s="397"/>
      <c r="J1119" s="397"/>
      <c r="K1119" s="410"/>
      <c r="L1119" s="397">
        <v>1</v>
      </c>
      <c r="M1119" s="398">
        <v>0</v>
      </c>
    </row>
    <row r="1120" spans="1:13" ht="14.4" customHeight="1" x14ac:dyDescent="0.3">
      <c r="A1120" s="393" t="s">
        <v>1151</v>
      </c>
      <c r="B1120" s="394" t="s">
        <v>943</v>
      </c>
      <c r="C1120" s="394" t="s">
        <v>1239</v>
      </c>
      <c r="D1120" s="394" t="s">
        <v>544</v>
      </c>
      <c r="E1120" s="394" t="s">
        <v>1240</v>
      </c>
      <c r="F1120" s="397"/>
      <c r="G1120" s="397"/>
      <c r="H1120" s="410">
        <v>0</v>
      </c>
      <c r="I1120" s="397">
        <v>1</v>
      </c>
      <c r="J1120" s="397">
        <v>95.24</v>
      </c>
      <c r="K1120" s="410">
        <v>1</v>
      </c>
      <c r="L1120" s="397">
        <v>1</v>
      </c>
      <c r="M1120" s="398">
        <v>95.24</v>
      </c>
    </row>
    <row r="1121" spans="1:13" ht="14.4" customHeight="1" x14ac:dyDescent="0.3">
      <c r="A1121" s="393" t="s">
        <v>1151</v>
      </c>
      <c r="B1121" s="394" t="s">
        <v>983</v>
      </c>
      <c r="C1121" s="394" t="s">
        <v>984</v>
      </c>
      <c r="D1121" s="394" t="s">
        <v>985</v>
      </c>
      <c r="E1121" s="394" t="s">
        <v>986</v>
      </c>
      <c r="F1121" s="397"/>
      <c r="G1121" s="397"/>
      <c r="H1121" s="410">
        <v>0</v>
      </c>
      <c r="I1121" s="397">
        <v>3</v>
      </c>
      <c r="J1121" s="397">
        <v>999.93000000000006</v>
      </c>
      <c r="K1121" s="410">
        <v>1</v>
      </c>
      <c r="L1121" s="397">
        <v>3</v>
      </c>
      <c r="M1121" s="398">
        <v>999.93000000000006</v>
      </c>
    </row>
    <row r="1122" spans="1:13" ht="14.4" customHeight="1" x14ac:dyDescent="0.3">
      <c r="A1122" s="393" t="s">
        <v>1152</v>
      </c>
      <c r="B1122" s="394" t="s">
        <v>943</v>
      </c>
      <c r="C1122" s="394" t="s">
        <v>1239</v>
      </c>
      <c r="D1122" s="394" t="s">
        <v>544</v>
      </c>
      <c r="E1122" s="394" t="s">
        <v>1240</v>
      </c>
      <c r="F1122" s="397"/>
      <c r="G1122" s="397"/>
      <c r="H1122" s="410">
        <v>0</v>
      </c>
      <c r="I1122" s="397">
        <v>5</v>
      </c>
      <c r="J1122" s="397">
        <v>476.2</v>
      </c>
      <c r="K1122" s="410">
        <v>1</v>
      </c>
      <c r="L1122" s="397">
        <v>5</v>
      </c>
      <c r="M1122" s="398">
        <v>476.2</v>
      </c>
    </row>
    <row r="1123" spans="1:13" ht="14.4" customHeight="1" x14ac:dyDescent="0.3">
      <c r="A1123" s="393" t="s">
        <v>1152</v>
      </c>
      <c r="B1123" s="394" t="s">
        <v>943</v>
      </c>
      <c r="C1123" s="394" t="s">
        <v>944</v>
      </c>
      <c r="D1123" s="394" t="s">
        <v>544</v>
      </c>
      <c r="E1123" s="394" t="s">
        <v>545</v>
      </c>
      <c r="F1123" s="397"/>
      <c r="G1123" s="397"/>
      <c r="H1123" s="410">
        <v>0</v>
      </c>
      <c r="I1123" s="397">
        <v>4</v>
      </c>
      <c r="J1123" s="397">
        <v>761.92</v>
      </c>
      <c r="K1123" s="410">
        <v>1</v>
      </c>
      <c r="L1123" s="397">
        <v>4</v>
      </c>
      <c r="M1123" s="398">
        <v>761.92</v>
      </c>
    </row>
    <row r="1124" spans="1:13" ht="14.4" customHeight="1" x14ac:dyDescent="0.3">
      <c r="A1124" s="393" t="s">
        <v>1152</v>
      </c>
      <c r="B1124" s="394" t="s">
        <v>949</v>
      </c>
      <c r="C1124" s="394" t="s">
        <v>2115</v>
      </c>
      <c r="D1124" s="394" t="s">
        <v>1707</v>
      </c>
      <c r="E1124" s="394" t="s">
        <v>2116</v>
      </c>
      <c r="F1124" s="397">
        <v>1</v>
      </c>
      <c r="G1124" s="397">
        <v>95.24</v>
      </c>
      <c r="H1124" s="410">
        <v>1</v>
      </c>
      <c r="I1124" s="397"/>
      <c r="J1124" s="397"/>
      <c r="K1124" s="410">
        <v>0</v>
      </c>
      <c r="L1124" s="397">
        <v>1</v>
      </c>
      <c r="M1124" s="398">
        <v>95.24</v>
      </c>
    </row>
    <row r="1125" spans="1:13" ht="14.4" customHeight="1" x14ac:dyDescent="0.3">
      <c r="A1125" s="393" t="s">
        <v>1152</v>
      </c>
      <c r="B1125" s="394" t="s">
        <v>983</v>
      </c>
      <c r="C1125" s="394" t="s">
        <v>984</v>
      </c>
      <c r="D1125" s="394" t="s">
        <v>985</v>
      </c>
      <c r="E1125" s="394" t="s">
        <v>986</v>
      </c>
      <c r="F1125" s="397"/>
      <c r="G1125" s="397"/>
      <c r="H1125" s="410">
        <v>0</v>
      </c>
      <c r="I1125" s="397">
        <v>15</v>
      </c>
      <c r="J1125" s="397">
        <v>4999.6500000000005</v>
      </c>
      <c r="K1125" s="410">
        <v>1</v>
      </c>
      <c r="L1125" s="397">
        <v>15</v>
      </c>
      <c r="M1125" s="398">
        <v>4999.6500000000005</v>
      </c>
    </row>
    <row r="1126" spans="1:13" ht="14.4" customHeight="1" x14ac:dyDescent="0.3">
      <c r="A1126" s="393" t="s">
        <v>1152</v>
      </c>
      <c r="B1126" s="394" t="s">
        <v>990</v>
      </c>
      <c r="C1126" s="394" t="s">
        <v>1364</v>
      </c>
      <c r="D1126" s="394" t="s">
        <v>1365</v>
      </c>
      <c r="E1126" s="394" t="s">
        <v>1248</v>
      </c>
      <c r="F1126" s="397"/>
      <c r="G1126" s="397"/>
      <c r="H1126" s="410">
        <v>0</v>
      </c>
      <c r="I1126" s="397">
        <v>2</v>
      </c>
      <c r="J1126" s="397">
        <v>368.44</v>
      </c>
      <c r="K1126" s="410">
        <v>1</v>
      </c>
      <c r="L1126" s="397">
        <v>2</v>
      </c>
      <c r="M1126" s="398">
        <v>368.44</v>
      </c>
    </row>
    <row r="1127" spans="1:13" ht="14.4" customHeight="1" x14ac:dyDescent="0.3">
      <c r="A1127" s="393" t="s">
        <v>1152</v>
      </c>
      <c r="B1127" s="394" t="s">
        <v>1342</v>
      </c>
      <c r="C1127" s="394" t="s">
        <v>1775</v>
      </c>
      <c r="D1127" s="394" t="s">
        <v>1344</v>
      </c>
      <c r="E1127" s="394" t="s">
        <v>1345</v>
      </c>
      <c r="F1127" s="397"/>
      <c r="G1127" s="397"/>
      <c r="H1127" s="410">
        <v>0</v>
      </c>
      <c r="I1127" s="397">
        <v>2</v>
      </c>
      <c r="J1127" s="397">
        <v>286.36</v>
      </c>
      <c r="K1127" s="410">
        <v>1</v>
      </c>
      <c r="L1127" s="397">
        <v>2</v>
      </c>
      <c r="M1127" s="398">
        <v>286.36</v>
      </c>
    </row>
    <row r="1128" spans="1:13" ht="14.4" customHeight="1" x14ac:dyDescent="0.3">
      <c r="A1128" s="393" t="s">
        <v>1152</v>
      </c>
      <c r="B1128" s="394" t="s">
        <v>1245</v>
      </c>
      <c r="C1128" s="394" t="s">
        <v>1246</v>
      </c>
      <c r="D1128" s="394" t="s">
        <v>1247</v>
      </c>
      <c r="E1128" s="394" t="s">
        <v>1248</v>
      </c>
      <c r="F1128" s="397"/>
      <c r="G1128" s="397"/>
      <c r="H1128" s="410">
        <v>0</v>
      </c>
      <c r="I1128" s="397">
        <v>1</v>
      </c>
      <c r="J1128" s="397">
        <v>69.86</v>
      </c>
      <c r="K1128" s="410">
        <v>1</v>
      </c>
      <c r="L1128" s="397">
        <v>1</v>
      </c>
      <c r="M1128" s="398">
        <v>69.86</v>
      </c>
    </row>
    <row r="1129" spans="1:13" ht="14.4" customHeight="1" x14ac:dyDescent="0.3">
      <c r="A1129" s="393" t="s">
        <v>1152</v>
      </c>
      <c r="B1129" s="394" t="s">
        <v>997</v>
      </c>
      <c r="C1129" s="394" t="s">
        <v>1413</v>
      </c>
      <c r="D1129" s="394" t="s">
        <v>1414</v>
      </c>
      <c r="E1129" s="394" t="s">
        <v>1415</v>
      </c>
      <c r="F1129" s="397"/>
      <c r="G1129" s="397"/>
      <c r="H1129" s="410">
        <v>0</v>
      </c>
      <c r="I1129" s="397">
        <v>1</v>
      </c>
      <c r="J1129" s="397">
        <v>49.12</v>
      </c>
      <c r="K1129" s="410">
        <v>1</v>
      </c>
      <c r="L1129" s="397">
        <v>1</v>
      </c>
      <c r="M1129" s="398">
        <v>49.12</v>
      </c>
    </row>
    <row r="1130" spans="1:13" ht="14.4" customHeight="1" x14ac:dyDescent="0.3">
      <c r="A1130" s="393" t="s">
        <v>1153</v>
      </c>
      <c r="B1130" s="394" t="s">
        <v>1381</v>
      </c>
      <c r="C1130" s="394" t="s">
        <v>1409</v>
      </c>
      <c r="D1130" s="394" t="s">
        <v>1386</v>
      </c>
      <c r="E1130" s="394" t="s">
        <v>1384</v>
      </c>
      <c r="F1130" s="397"/>
      <c r="G1130" s="397"/>
      <c r="H1130" s="410">
        <v>0</v>
      </c>
      <c r="I1130" s="397">
        <v>1</v>
      </c>
      <c r="J1130" s="397">
        <v>96.63</v>
      </c>
      <c r="K1130" s="410">
        <v>1</v>
      </c>
      <c r="L1130" s="397">
        <v>1</v>
      </c>
      <c r="M1130" s="398">
        <v>96.63</v>
      </c>
    </row>
    <row r="1131" spans="1:13" ht="14.4" customHeight="1" x14ac:dyDescent="0.3">
      <c r="A1131" s="393" t="s">
        <v>1154</v>
      </c>
      <c r="B1131" s="394" t="s">
        <v>1346</v>
      </c>
      <c r="C1131" s="394" t="s">
        <v>1546</v>
      </c>
      <c r="D1131" s="394" t="s">
        <v>1351</v>
      </c>
      <c r="E1131" s="394" t="s">
        <v>1547</v>
      </c>
      <c r="F1131" s="397"/>
      <c r="G1131" s="397"/>
      <c r="H1131" s="410">
        <v>0</v>
      </c>
      <c r="I1131" s="397">
        <v>5</v>
      </c>
      <c r="J1131" s="397">
        <v>1272.1500000000001</v>
      </c>
      <c r="K1131" s="410">
        <v>1</v>
      </c>
      <c r="L1131" s="397">
        <v>5</v>
      </c>
      <c r="M1131" s="398">
        <v>1272.1500000000001</v>
      </c>
    </row>
    <row r="1132" spans="1:13" ht="14.4" customHeight="1" x14ac:dyDescent="0.3">
      <c r="A1132" s="393" t="s">
        <v>1154</v>
      </c>
      <c r="B1132" s="394" t="s">
        <v>1353</v>
      </c>
      <c r="C1132" s="394" t="s">
        <v>1354</v>
      </c>
      <c r="D1132" s="394" t="s">
        <v>1355</v>
      </c>
      <c r="E1132" s="394" t="s">
        <v>1356</v>
      </c>
      <c r="F1132" s="397"/>
      <c r="G1132" s="397"/>
      <c r="H1132" s="410">
        <v>0</v>
      </c>
      <c r="I1132" s="397">
        <v>11</v>
      </c>
      <c r="J1132" s="397">
        <v>457.04999999999995</v>
      </c>
      <c r="K1132" s="410">
        <v>1</v>
      </c>
      <c r="L1132" s="397">
        <v>11</v>
      </c>
      <c r="M1132" s="398">
        <v>457.04999999999995</v>
      </c>
    </row>
    <row r="1133" spans="1:13" ht="14.4" customHeight="1" x14ac:dyDescent="0.3">
      <c r="A1133" s="393" t="s">
        <v>1154</v>
      </c>
      <c r="B1133" s="394" t="s">
        <v>983</v>
      </c>
      <c r="C1133" s="394" t="s">
        <v>984</v>
      </c>
      <c r="D1133" s="394" t="s">
        <v>985</v>
      </c>
      <c r="E1133" s="394" t="s">
        <v>986</v>
      </c>
      <c r="F1133" s="397"/>
      <c r="G1133" s="397"/>
      <c r="H1133" s="410">
        <v>0</v>
      </c>
      <c r="I1133" s="397">
        <v>10</v>
      </c>
      <c r="J1133" s="397">
        <v>3333.1</v>
      </c>
      <c r="K1133" s="410">
        <v>1</v>
      </c>
      <c r="L1133" s="397">
        <v>10</v>
      </c>
      <c r="M1133" s="398">
        <v>3333.1</v>
      </c>
    </row>
    <row r="1134" spans="1:13" ht="14.4" customHeight="1" x14ac:dyDescent="0.3">
      <c r="A1134" s="393" t="s">
        <v>1154</v>
      </c>
      <c r="B1134" s="394" t="s">
        <v>990</v>
      </c>
      <c r="C1134" s="394" t="s">
        <v>2117</v>
      </c>
      <c r="D1134" s="394" t="s">
        <v>1531</v>
      </c>
      <c r="E1134" s="394" t="s">
        <v>2118</v>
      </c>
      <c r="F1134" s="397"/>
      <c r="G1134" s="397"/>
      <c r="H1134" s="410"/>
      <c r="I1134" s="397">
        <v>1</v>
      </c>
      <c r="J1134" s="397">
        <v>0</v>
      </c>
      <c r="K1134" s="410"/>
      <c r="L1134" s="397">
        <v>1</v>
      </c>
      <c r="M1134" s="398">
        <v>0</v>
      </c>
    </row>
    <row r="1135" spans="1:13" ht="14.4" customHeight="1" x14ac:dyDescent="0.3">
      <c r="A1135" s="393" t="s">
        <v>1154</v>
      </c>
      <c r="B1135" s="394" t="s">
        <v>990</v>
      </c>
      <c r="C1135" s="394" t="s">
        <v>1548</v>
      </c>
      <c r="D1135" s="394" t="s">
        <v>1549</v>
      </c>
      <c r="E1135" s="394" t="s">
        <v>1550</v>
      </c>
      <c r="F1135" s="397"/>
      <c r="G1135" s="397"/>
      <c r="H1135" s="410">
        <v>0</v>
      </c>
      <c r="I1135" s="397">
        <v>2</v>
      </c>
      <c r="J1135" s="397">
        <v>276.32</v>
      </c>
      <c r="K1135" s="410">
        <v>1</v>
      </c>
      <c r="L1135" s="397">
        <v>2</v>
      </c>
      <c r="M1135" s="398">
        <v>276.32</v>
      </c>
    </row>
    <row r="1136" spans="1:13" ht="14.4" customHeight="1" x14ac:dyDescent="0.3">
      <c r="A1136" s="393" t="s">
        <v>1154</v>
      </c>
      <c r="B1136" s="394" t="s">
        <v>1241</v>
      </c>
      <c r="C1136" s="394" t="s">
        <v>1242</v>
      </c>
      <c r="D1136" s="394" t="s">
        <v>1243</v>
      </c>
      <c r="E1136" s="394" t="s">
        <v>1244</v>
      </c>
      <c r="F1136" s="397"/>
      <c r="G1136" s="397"/>
      <c r="H1136" s="410">
        <v>0</v>
      </c>
      <c r="I1136" s="397">
        <v>1</v>
      </c>
      <c r="J1136" s="397">
        <v>69.86</v>
      </c>
      <c r="K1136" s="410">
        <v>1</v>
      </c>
      <c r="L1136" s="397">
        <v>1</v>
      </c>
      <c r="M1136" s="398">
        <v>69.86</v>
      </c>
    </row>
    <row r="1137" spans="1:13" ht="14.4" customHeight="1" x14ac:dyDescent="0.3">
      <c r="A1137" s="393" t="s">
        <v>1154</v>
      </c>
      <c r="B1137" s="394" t="s">
        <v>1245</v>
      </c>
      <c r="C1137" s="394" t="s">
        <v>1246</v>
      </c>
      <c r="D1137" s="394" t="s">
        <v>1247</v>
      </c>
      <c r="E1137" s="394" t="s">
        <v>1248</v>
      </c>
      <c r="F1137" s="397"/>
      <c r="G1137" s="397"/>
      <c r="H1137" s="410">
        <v>0</v>
      </c>
      <c r="I1137" s="397">
        <v>6</v>
      </c>
      <c r="J1137" s="397">
        <v>419.15999999999997</v>
      </c>
      <c r="K1137" s="410">
        <v>1</v>
      </c>
      <c r="L1137" s="397">
        <v>6</v>
      </c>
      <c r="M1137" s="398">
        <v>419.15999999999997</v>
      </c>
    </row>
    <row r="1138" spans="1:13" ht="14.4" customHeight="1" x14ac:dyDescent="0.3">
      <c r="A1138" s="393" t="s">
        <v>1154</v>
      </c>
      <c r="B1138" s="394" t="s">
        <v>997</v>
      </c>
      <c r="C1138" s="394" t="s">
        <v>1504</v>
      </c>
      <c r="D1138" s="394" t="s">
        <v>1331</v>
      </c>
      <c r="E1138" s="394" t="s">
        <v>1401</v>
      </c>
      <c r="F1138" s="397"/>
      <c r="G1138" s="397"/>
      <c r="H1138" s="410">
        <v>0</v>
      </c>
      <c r="I1138" s="397">
        <v>1</v>
      </c>
      <c r="J1138" s="397">
        <v>124.51</v>
      </c>
      <c r="K1138" s="410">
        <v>1</v>
      </c>
      <c r="L1138" s="397">
        <v>1</v>
      </c>
      <c r="M1138" s="398">
        <v>124.51</v>
      </c>
    </row>
    <row r="1139" spans="1:13" ht="14.4" customHeight="1" x14ac:dyDescent="0.3">
      <c r="A1139" s="393" t="s">
        <v>1155</v>
      </c>
      <c r="B1139" s="394" t="s">
        <v>943</v>
      </c>
      <c r="C1139" s="394" t="s">
        <v>945</v>
      </c>
      <c r="D1139" s="394" t="s">
        <v>544</v>
      </c>
      <c r="E1139" s="394" t="s">
        <v>546</v>
      </c>
      <c r="F1139" s="397"/>
      <c r="G1139" s="397"/>
      <c r="H1139" s="410">
        <v>0</v>
      </c>
      <c r="I1139" s="397">
        <v>1</v>
      </c>
      <c r="J1139" s="397">
        <v>612.26</v>
      </c>
      <c r="K1139" s="410">
        <v>1</v>
      </c>
      <c r="L1139" s="397">
        <v>1</v>
      </c>
      <c r="M1139" s="398">
        <v>612.26</v>
      </c>
    </row>
    <row r="1140" spans="1:13" ht="14.4" customHeight="1" x14ac:dyDescent="0.3">
      <c r="A1140" s="393" t="s">
        <v>1155</v>
      </c>
      <c r="B1140" s="394" t="s">
        <v>1039</v>
      </c>
      <c r="C1140" s="394" t="s">
        <v>2119</v>
      </c>
      <c r="D1140" s="394" t="s">
        <v>1529</v>
      </c>
      <c r="E1140" s="394" t="s">
        <v>767</v>
      </c>
      <c r="F1140" s="397">
        <v>1</v>
      </c>
      <c r="G1140" s="397">
        <v>0</v>
      </c>
      <c r="H1140" s="410"/>
      <c r="I1140" s="397"/>
      <c r="J1140" s="397"/>
      <c r="K1140" s="410"/>
      <c r="L1140" s="397">
        <v>1</v>
      </c>
      <c r="M1140" s="398">
        <v>0</v>
      </c>
    </row>
    <row r="1141" spans="1:13" ht="14.4" customHeight="1" x14ac:dyDescent="0.3">
      <c r="A1141" s="393" t="s">
        <v>1155</v>
      </c>
      <c r="B1141" s="394" t="s">
        <v>970</v>
      </c>
      <c r="C1141" s="394" t="s">
        <v>1043</v>
      </c>
      <c r="D1141" s="394" t="s">
        <v>898</v>
      </c>
      <c r="E1141" s="394" t="s">
        <v>900</v>
      </c>
      <c r="F1141" s="397"/>
      <c r="G1141" s="397"/>
      <c r="H1141" s="410">
        <v>0</v>
      </c>
      <c r="I1141" s="397">
        <v>1</v>
      </c>
      <c r="J1141" s="397">
        <v>479.04</v>
      </c>
      <c r="K1141" s="410">
        <v>1</v>
      </c>
      <c r="L1141" s="397">
        <v>1</v>
      </c>
      <c r="M1141" s="398">
        <v>479.04</v>
      </c>
    </row>
    <row r="1142" spans="1:13" ht="14.4" customHeight="1" x14ac:dyDescent="0.3">
      <c r="A1142" s="393" t="s">
        <v>1155</v>
      </c>
      <c r="B1142" s="394" t="s">
        <v>1017</v>
      </c>
      <c r="C1142" s="394" t="s">
        <v>1018</v>
      </c>
      <c r="D1142" s="394" t="s">
        <v>733</v>
      </c>
      <c r="E1142" s="394" t="s">
        <v>550</v>
      </c>
      <c r="F1142" s="397"/>
      <c r="G1142" s="397"/>
      <c r="H1142" s="410">
        <v>0</v>
      </c>
      <c r="I1142" s="397">
        <v>1</v>
      </c>
      <c r="J1142" s="397">
        <v>413.22</v>
      </c>
      <c r="K1142" s="410">
        <v>1</v>
      </c>
      <c r="L1142" s="397">
        <v>1</v>
      </c>
      <c r="M1142" s="398">
        <v>413.22</v>
      </c>
    </row>
    <row r="1143" spans="1:13" ht="14.4" customHeight="1" x14ac:dyDescent="0.3">
      <c r="A1143" s="393" t="s">
        <v>1156</v>
      </c>
      <c r="B1143" s="394" t="s">
        <v>954</v>
      </c>
      <c r="C1143" s="394" t="s">
        <v>2120</v>
      </c>
      <c r="D1143" s="394" t="s">
        <v>708</v>
      </c>
      <c r="E1143" s="394" t="s">
        <v>2121</v>
      </c>
      <c r="F1143" s="397"/>
      <c r="G1143" s="397"/>
      <c r="H1143" s="410"/>
      <c r="I1143" s="397">
        <v>3</v>
      </c>
      <c r="J1143" s="397">
        <v>0</v>
      </c>
      <c r="K1143" s="410"/>
      <c r="L1143" s="397">
        <v>3</v>
      </c>
      <c r="M1143" s="398">
        <v>0</v>
      </c>
    </row>
    <row r="1144" spans="1:13" ht="14.4" customHeight="1" x14ac:dyDescent="0.3">
      <c r="A1144" s="393" t="s">
        <v>1156</v>
      </c>
      <c r="B1144" s="394" t="s">
        <v>954</v>
      </c>
      <c r="C1144" s="394" t="s">
        <v>956</v>
      </c>
      <c r="D1144" s="394" t="s">
        <v>708</v>
      </c>
      <c r="E1144" s="394" t="s">
        <v>710</v>
      </c>
      <c r="F1144" s="397"/>
      <c r="G1144" s="397"/>
      <c r="H1144" s="410">
        <v>0</v>
      </c>
      <c r="I1144" s="397">
        <v>6</v>
      </c>
      <c r="J1144" s="397">
        <v>3751.74</v>
      </c>
      <c r="K1144" s="410">
        <v>1</v>
      </c>
      <c r="L1144" s="397">
        <v>6</v>
      </c>
      <c r="M1144" s="398">
        <v>3751.74</v>
      </c>
    </row>
    <row r="1145" spans="1:13" ht="14.4" customHeight="1" x14ac:dyDescent="0.3">
      <c r="A1145" s="393" t="s">
        <v>1156</v>
      </c>
      <c r="B1145" s="394" t="s">
        <v>954</v>
      </c>
      <c r="C1145" s="394" t="s">
        <v>957</v>
      </c>
      <c r="D1145" s="394" t="s">
        <v>708</v>
      </c>
      <c r="E1145" s="394" t="s">
        <v>711</v>
      </c>
      <c r="F1145" s="397"/>
      <c r="G1145" s="397"/>
      <c r="H1145" s="410">
        <v>0</v>
      </c>
      <c r="I1145" s="397">
        <v>4</v>
      </c>
      <c r="J1145" s="397">
        <v>3751.72</v>
      </c>
      <c r="K1145" s="410">
        <v>1</v>
      </c>
      <c r="L1145" s="397">
        <v>4</v>
      </c>
      <c r="M1145" s="398">
        <v>3751.72</v>
      </c>
    </row>
    <row r="1146" spans="1:13" ht="14.4" customHeight="1" x14ac:dyDescent="0.3">
      <c r="A1146" s="393" t="s">
        <v>1156</v>
      </c>
      <c r="B1146" s="394" t="s">
        <v>983</v>
      </c>
      <c r="C1146" s="394" t="s">
        <v>984</v>
      </c>
      <c r="D1146" s="394" t="s">
        <v>985</v>
      </c>
      <c r="E1146" s="394" t="s">
        <v>986</v>
      </c>
      <c r="F1146" s="397"/>
      <c r="G1146" s="397"/>
      <c r="H1146" s="410">
        <v>0</v>
      </c>
      <c r="I1146" s="397">
        <v>4</v>
      </c>
      <c r="J1146" s="397">
        <v>1333.24</v>
      </c>
      <c r="K1146" s="410">
        <v>1</v>
      </c>
      <c r="L1146" s="397">
        <v>4</v>
      </c>
      <c r="M1146" s="398">
        <v>1333.24</v>
      </c>
    </row>
    <row r="1147" spans="1:13" ht="14.4" customHeight="1" x14ac:dyDescent="0.3">
      <c r="A1147" s="393" t="s">
        <v>1156</v>
      </c>
      <c r="B1147" s="394" t="s">
        <v>992</v>
      </c>
      <c r="C1147" s="394" t="s">
        <v>1634</v>
      </c>
      <c r="D1147" s="394" t="s">
        <v>1635</v>
      </c>
      <c r="E1147" s="394" t="s">
        <v>1636</v>
      </c>
      <c r="F1147" s="397"/>
      <c r="G1147" s="397"/>
      <c r="H1147" s="410">
        <v>0</v>
      </c>
      <c r="I1147" s="397">
        <v>2</v>
      </c>
      <c r="J1147" s="397">
        <v>399.92</v>
      </c>
      <c r="K1147" s="410">
        <v>1</v>
      </c>
      <c r="L1147" s="397">
        <v>2</v>
      </c>
      <c r="M1147" s="398">
        <v>399.92</v>
      </c>
    </row>
    <row r="1148" spans="1:13" ht="14.4" customHeight="1" x14ac:dyDescent="0.3">
      <c r="A1148" s="393" t="s">
        <v>1156</v>
      </c>
      <c r="B1148" s="394" t="s">
        <v>1381</v>
      </c>
      <c r="C1148" s="394" t="s">
        <v>1409</v>
      </c>
      <c r="D1148" s="394" t="s">
        <v>1386</v>
      </c>
      <c r="E1148" s="394" t="s">
        <v>1384</v>
      </c>
      <c r="F1148" s="397"/>
      <c r="G1148" s="397"/>
      <c r="H1148" s="410">
        <v>0</v>
      </c>
      <c r="I1148" s="397">
        <v>4</v>
      </c>
      <c r="J1148" s="397">
        <v>386.52</v>
      </c>
      <c r="K1148" s="410">
        <v>1</v>
      </c>
      <c r="L1148" s="397">
        <v>4</v>
      </c>
      <c r="M1148" s="398">
        <v>386.52</v>
      </c>
    </row>
    <row r="1149" spans="1:13" ht="14.4" customHeight="1" x14ac:dyDescent="0.3">
      <c r="A1149" s="393" t="s">
        <v>1156</v>
      </c>
      <c r="B1149" s="394" t="s">
        <v>1381</v>
      </c>
      <c r="C1149" s="394" t="s">
        <v>1392</v>
      </c>
      <c r="D1149" s="394" t="s">
        <v>1393</v>
      </c>
      <c r="E1149" s="394" t="s">
        <v>1394</v>
      </c>
      <c r="F1149" s="397">
        <v>5</v>
      </c>
      <c r="G1149" s="397">
        <v>483.15</v>
      </c>
      <c r="H1149" s="410">
        <v>1</v>
      </c>
      <c r="I1149" s="397"/>
      <c r="J1149" s="397"/>
      <c r="K1149" s="410">
        <v>0</v>
      </c>
      <c r="L1149" s="397">
        <v>5</v>
      </c>
      <c r="M1149" s="398">
        <v>483.15</v>
      </c>
    </row>
    <row r="1150" spans="1:13" ht="14.4" customHeight="1" x14ac:dyDescent="0.3">
      <c r="A1150" s="393" t="s">
        <v>1156</v>
      </c>
      <c r="B1150" s="394" t="s">
        <v>997</v>
      </c>
      <c r="C1150" s="394" t="s">
        <v>1324</v>
      </c>
      <c r="D1150" s="394" t="s">
        <v>1325</v>
      </c>
      <c r="E1150" s="394" t="s">
        <v>1326</v>
      </c>
      <c r="F1150" s="397"/>
      <c r="G1150" s="397"/>
      <c r="H1150" s="410">
        <v>0</v>
      </c>
      <c r="I1150" s="397">
        <v>3</v>
      </c>
      <c r="J1150" s="397">
        <v>98.22</v>
      </c>
      <c r="K1150" s="410">
        <v>1</v>
      </c>
      <c r="L1150" s="397">
        <v>3</v>
      </c>
      <c r="M1150" s="398">
        <v>98.22</v>
      </c>
    </row>
    <row r="1151" spans="1:13" ht="14.4" customHeight="1" x14ac:dyDescent="0.3">
      <c r="A1151" s="393" t="s">
        <v>1156</v>
      </c>
      <c r="B1151" s="394" t="s">
        <v>997</v>
      </c>
      <c r="C1151" s="394" t="s">
        <v>1413</v>
      </c>
      <c r="D1151" s="394" t="s">
        <v>1414</v>
      </c>
      <c r="E1151" s="394" t="s">
        <v>1415</v>
      </c>
      <c r="F1151" s="397"/>
      <c r="G1151" s="397"/>
      <c r="H1151" s="410">
        <v>0</v>
      </c>
      <c r="I1151" s="397">
        <v>2</v>
      </c>
      <c r="J1151" s="397">
        <v>98.24</v>
      </c>
      <c r="K1151" s="410">
        <v>1</v>
      </c>
      <c r="L1151" s="397">
        <v>2</v>
      </c>
      <c r="M1151" s="398">
        <v>98.24</v>
      </c>
    </row>
    <row r="1152" spans="1:13" ht="14.4" customHeight="1" x14ac:dyDescent="0.3">
      <c r="A1152" s="393" t="s">
        <v>1156</v>
      </c>
      <c r="B1152" s="394" t="s">
        <v>997</v>
      </c>
      <c r="C1152" s="394" t="s">
        <v>1504</v>
      </c>
      <c r="D1152" s="394" t="s">
        <v>1331</v>
      </c>
      <c r="E1152" s="394" t="s">
        <v>1401</v>
      </c>
      <c r="F1152" s="397"/>
      <c r="G1152" s="397"/>
      <c r="H1152" s="410">
        <v>0</v>
      </c>
      <c r="I1152" s="397">
        <v>2</v>
      </c>
      <c r="J1152" s="397">
        <v>249.02</v>
      </c>
      <c r="K1152" s="410">
        <v>1</v>
      </c>
      <c r="L1152" s="397">
        <v>2</v>
      </c>
      <c r="M1152" s="398">
        <v>249.02</v>
      </c>
    </row>
    <row r="1153" spans="1:13" ht="14.4" customHeight="1" x14ac:dyDescent="0.3">
      <c r="A1153" s="393" t="s">
        <v>1157</v>
      </c>
      <c r="B1153" s="394" t="s">
        <v>943</v>
      </c>
      <c r="C1153" s="394" t="s">
        <v>1786</v>
      </c>
      <c r="D1153" s="394" t="s">
        <v>1787</v>
      </c>
      <c r="E1153" s="394" t="s">
        <v>545</v>
      </c>
      <c r="F1153" s="397"/>
      <c r="G1153" s="397"/>
      <c r="H1153" s="410">
        <v>0</v>
      </c>
      <c r="I1153" s="397">
        <v>4</v>
      </c>
      <c r="J1153" s="397">
        <v>761.92</v>
      </c>
      <c r="K1153" s="410">
        <v>1</v>
      </c>
      <c r="L1153" s="397">
        <v>4</v>
      </c>
      <c r="M1153" s="398">
        <v>761.92</v>
      </c>
    </row>
    <row r="1154" spans="1:13" ht="14.4" customHeight="1" x14ac:dyDescent="0.3">
      <c r="A1154" s="393" t="s">
        <v>1157</v>
      </c>
      <c r="B1154" s="394" t="s">
        <v>943</v>
      </c>
      <c r="C1154" s="394" t="s">
        <v>1239</v>
      </c>
      <c r="D1154" s="394" t="s">
        <v>544</v>
      </c>
      <c r="E1154" s="394" t="s">
        <v>1240</v>
      </c>
      <c r="F1154" s="397"/>
      <c r="G1154" s="397"/>
      <c r="H1154" s="410">
        <v>0</v>
      </c>
      <c r="I1154" s="397">
        <v>2</v>
      </c>
      <c r="J1154" s="397">
        <v>190.48</v>
      </c>
      <c r="K1154" s="410">
        <v>1</v>
      </c>
      <c r="L1154" s="397">
        <v>2</v>
      </c>
      <c r="M1154" s="398">
        <v>190.48</v>
      </c>
    </row>
    <row r="1155" spans="1:13" ht="14.4" customHeight="1" x14ac:dyDescent="0.3">
      <c r="A1155" s="393" t="s">
        <v>1157</v>
      </c>
      <c r="B1155" s="394" t="s">
        <v>1709</v>
      </c>
      <c r="C1155" s="394" t="s">
        <v>2122</v>
      </c>
      <c r="D1155" s="394" t="s">
        <v>1711</v>
      </c>
      <c r="E1155" s="394" t="s">
        <v>2123</v>
      </c>
      <c r="F1155" s="397"/>
      <c r="G1155" s="397"/>
      <c r="H1155" s="410">
        <v>0</v>
      </c>
      <c r="I1155" s="397">
        <v>1</v>
      </c>
      <c r="J1155" s="397">
        <v>95.24</v>
      </c>
      <c r="K1155" s="410">
        <v>1</v>
      </c>
      <c r="L1155" s="397">
        <v>1</v>
      </c>
      <c r="M1155" s="398">
        <v>95.24</v>
      </c>
    </row>
    <row r="1156" spans="1:13" ht="14.4" customHeight="1" x14ac:dyDescent="0.3">
      <c r="A1156" s="393" t="s">
        <v>1157</v>
      </c>
      <c r="B1156" s="394" t="s">
        <v>1259</v>
      </c>
      <c r="C1156" s="394" t="s">
        <v>1340</v>
      </c>
      <c r="D1156" s="394" t="s">
        <v>1261</v>
      </c>
      <c r="E1156" s="394" t="s">
        <v>1341</v>
      </c>
      <c r="F1156" s="397"/>
      <c r="G1156" s="397"/>
      <c r="H1156" s="410"/>
      <c r="I1156" s="397">
        <v>1</v>
      </c>
      <c r="J1156" s="397">
        <v>0</v>
      </c>
      <c r="K1156" s="410"/>
      <c r="L1156" s="397">
        <v>1</v>
      </c>
      <c r="M1156" s="398">
        <v>0</v>
      </c>
    </row>
    <row r="1157" spans="1:13" ht="14.4" customHeight="1" x14ac:dyDescent="0.3">
      <c r="A1157" s="393" t="s">
        <v>1157</v>
      </c>
      <c r="B1157" s="394" t="s">
        <v>954</v>
      </c>
      <c r="C1157" s="394" t="s">
        <v>2090</v>
      </c>
      <c r="D1157" s="394" t="s">
        <v>708</v>
      </c>
      <c r="E1157" s="394" t="s">
        <v>1269</v>
      </c>
      <c r="F1157" s="397"/>
      <c r="G1157" s="397"/>
      <c r="H1157" s="410">
        <v>0</v>
      </c>
      <c r="I1157" s="397">
        <v>3</v>
      </c>
      <c r="J1157" s="397">
        <v>562.77</v>
      </c>
      <c r="K1157" s="410">
        <v>1</v>
      </c>
      <c r="L1157" s="397">
        <v>3</v>
      </c>
      <c r="M1157" s="398">
        <v>562.77</v>
      </c>
    </row>
    <row r="1158" spans="1:13" ht="14.4" customHeight="1" x14ac:dyDescent="0.3">
      <c r="A1158" s="393" t="s">
        <v>1157</v>
      </c>
      <c r="B1158" s="394" t="s">
        <v>954</v>
      </c>
      <c r="C1158" s="394" t="s">
        <v>2124</v>
      </c>
      <c r="D1158" s="394" t="s">
        <v>708</v>
      </c>
      <c r="E1158" s="394" t="s">
        <v>1271</v>
      </c>
      <c r="F1158" s="397"/>
      <c r="G1158" s="397"/>
      <c r="H1158" s="410"/>
      <c r="I1158" s="397">
        <v>5</v>
      </c>
      <c r="J1158" s="397">
        <v>0</v>
      </c>
      <c r="K1158" s="410"/>
      <c r="L1158" s="397">
        <v>5</v>
      </c>
      <c r="M1158" s="398">
        <v>0</v>
      </c>
    </row>
    <row r="1159" spans="1:13" ht="14.4" customHeight="1" x14ac:dyDescent="0.3">
      <c r="A1159" s="393" t="s">
        <v>1157</v>
      </c>
      <c r="B1159" s="394" t="s">
        <v>1277</v>
      </c>
      <c r="C1159" s="394" t="s">
        <v>1278</v>
      </c>
      <c r="D1159" s="394" t="s">
        <v>1279</v>
      </c>
      <c r="E1159" s="394" t="s">
        <v>1280</v>
      </c>
      <c r="F1159" s="397"/>
      <c r="G1159" s="397"/>
      <c r="H1159" s="410">
        <v>0</v>
      </c>
      <c r="I1159" s="397">
        <v>1</v>
      </c>
      <c r="J1159" s="397">
        <v>41.89</v>
      </c>
      <c r="K1159" s="410">
        <v>1</v>
      </c>
      <c r="L1159" s="397">
        <v>1</v>
      </c>
      <c r="M1159" s="398">
        <v>41.89</v>
      </c>
    </row>
    <row r="1160" spans="1:13" ht="14.4" customHeight="1" x14ac:dyDescent="0.3">
      <c r="A1160" s="393" t="s">
        <v>1157</v>
      </c>
      <c r="B1160" s="394" t="s">
        <v>1283</v>
      </c>
      <c r="C1160" s="394" t="s">
        <v>2125</v>
      </c>
      <c r="D1160" s="394" t="s">
        <v>2126</v>
      </c>
      <c r="E1160" s="394" t="s">
        <v>1659</v>
      </c>
      <c r="F1160" s="397">
        <v>1</v>
      </c>
      <c r="G1160" s="397">
        <v>60.02</v>
      </c>
      <c r="H1160" s="410">
        <v>1</v>
      </c>
      <c r="I1160" s="397"/>
      <c r="J1160" s="397"/>
      <c r="K1160" s="410">
        <v>0</v>
      </c>
      <c r="L1160" s="397">
        <v>1</v>
      </c>
      <c r="M1160" s="398">
        <v>60.02</v>
      </c>
    </row>
    <row r="1161" spans="1:13" ht="14.4" customHeight="1" x14ac:dyDescent="0.3">
      <c r="A1161" s="393" t="s">
        <v>1157</v>
      </c>
      <c r="B1161" s="394" t="s">
        <v>1031</v>
      </c>
      <c r="C1161" s="394" t="s">
        <v>2127</v>
      </c>
      <c r="D1161" s="394" t="s">
        <v>906</v>
      </c>
      <c r="E1161" s="394" t="s">
        <v>2128</v>
      </c>
      <c r="F1161" s="397">
        <v>1</v>
      </c>
      <c r="G1161" s="397">
        <v>0</v>
      </c>
      <c r="H1161" s="410"/>
      <c r="I1161" s="397"/>
      <c r="J1161" s="397"/>
      <c r="K1161" s="410"/>
      <c r="L1161" s="397">
        <v>1</v>
      </c>
      <c r="M1161" s="398">
        <v>0</v>
      </c>
    </row>
    <row r="1162" spans="1:13" ht="14.4" customHeight="1" x14ac:dyDescent="0.3">
      <c r="A1162" s="393" t="s">
        <v>1157</v>
      </c>
      <c r="B1162" s="394" t="s">
        <v>1296</v>
      </c>
      <c r="C1162" s="394" t="s">
        <v>1600</v>
      </c>
      <c r="D1162" s="394" t="s">
        <v>1601</v>
      </c>
      <c r="E1162" s="394" t="s">
        <v>1602</v>
      </c>
      <c r="F1162" s="397"/>
      <c r="G1162" s="397"/>
      <c r="H1162" s="410">
        <v>0</v>
      </c>
      <c r="I1162" s="397">
        <v>1</v>
      </c>
      <c r="J1162" s="397">
        <v>37.96</v>
      </c>
      <c r="K1162" s="410">
        <v>1</v>
      </c>
      <c r="L1162" s="397">
        <v>1</v>
      </c>
      <c r="M1162" s="398">
        <v>37.96</v>
      </c>
    </row>
    <row r="1163" spans="1:13" ht="14.4" customHeight="1" x14ac:dyDescent="0.3">
      <c r="A1163" s="393" t="s">
        <v>1157</v>
      </c>
      <c r="B1163" s="394" t="s">
        <v>1039</v>
      </c>
      <c r="C1163" s="394" t="s">
        <v>2129</v>
      </c>
      <c r="D1163" s="394" t="s">
        <v>1529</v>
      </c>
      <c r="E1163" s="394" t="s">
        <v>2106</v>
      </c>
      <c r="F1163" s="397">
        <v>1</v>
      </c>
      <c r="G1163" s="397">
        <v>0</v>
      </c>
      <c r="H1163" s="410"/>
      <c r="I1163" s="397"/>
      <c r="J1163" s="397"/>
      <c r="K1163" s="410"/>
      <c r="L1163" s="397">
        <v>1</v>
      </c>
      <c r="M1163" s="398">
        <v>0</v>
      </c>
    </row>
    <row r="1164" spans="1:13" ht="14.4" customHeight="1" x14ac:dyDescent="0.3">
      <c r="A1164" s="393" t="s">
        <v>1157</v>
      </c>
      <c r="B1164" s="394" t="s">
        <v>1609</v>
      </c>
      <c r="C1164" s="394" t="s">
        <v>1610</v>
      </c>
      <c r="D1164" s="394" t="s">
        <v>1611</v>
      </c>
      <c r="E1164" s="394" t="s">
        <v>1612</v>
      </c>
      <c r="F1164" s="397"/>
      <c r="G1164" s="397"/>
      <c r="H1164" s="410">
        <v>0</v>
      </c>
      <c r="I1164" s="397">
        <v>1</v>
      </c>
      <c r="J1164" s="397">
        <v>249.54</v>
      </c>
      <c r="K1164" s="410">
        <v>1</v>
      </c>
      <c r="L1164" s="397">
        <v>1</v>
      </c>
      <c r="M1164" s="398">
        <v>249.54</v>
      </c>
    </row>
    <row r="1165" spans="1:13" ht="14.4" customHeight="1" x14ac:dyDescent="0.3">
      <c r="A1165" s="393" t="s">
        <v>1157</v>
      </c>
      <c r="B1165" s="394" t="s">
        <v>1747</v>
      </c>
      <c r="C1165" s="394" t="s">
        <v>2130</v>
      </c>
      <c r="D1165" s="394" t="s">
        <v>1821</v>
      </c>
      <c r="E1165" s="394" t="s">
        <v>666</v>
      </c>
      <c r="F1165" s="397"/>
      <c r="G1165" s="397"/>
      <c r="H1165" s="410">
        <v>0</v>
      </c>
      <c r="I1165" s="397">
        <v>1</v>
      </c>
      <c r="J1165" s="397">
        <v>262.33999999999997</v>
      </c>
      <c r="K1165" s="410">
        <v>1</v>
      </c>
      <c r="L1165" s="397">
        <v>1</v>
      </c>
      <c r="M1165" s="398">
        <v>262.33999999999997</v>
      </c>
    </row>
    <row r="1166" spans="1:13" ht="14.4" customHeight="1" x14ac:dyDescent="0.3">
      <c r="A1166" s="393" t="s">
        <v>1157</v>
      </c>
      <c r="B1166" s="394" t="s">
        <v>972</v>
      </c>
      <c r="C1166" s="394" t="s">
        <v>2131</v>
      </c>
      <c r="D1166" s="394" t="s">
        <v>718</v>
      </c>
      <c r="E1166" s="394" t="s">
        <v>974</v>
      </c>
      <c r="F1166" s="397">
        <v>1</v>
      </c>
      <c r="G1166" s="397">
        <v>0</v>
      </c>
      <c r="H1166" s="410"/>
      <c r="I1166" s="397"/>
      <c r="J1166" s="397"/>
      <c r="K1166" s="410"/>
      <c r="L1166" s="397">
        <v>1</v>
      </c>
      <c r="M1166" s="398">
        <v>0</v>
      </c>
    </row>
    <row r="1167" spans="1:13" ht="14.4" customHeight="1" x14ac:dyDescent="0.3">
      <c r="A1167" s="393" t="s">
        <v>1157</v>
      </c>
      <c r="B1167" s="394" t="s">
        <v>983</v>
      </c>
      <c r="C1167" s="394" t="s">
        <v>1456</v>
      </c>
      <c r="D1167" s="394" t="s">
        <v>985</v>
      </c>
      <c r="E1167" s="394" t="s">
        <v>1457</v>
      </c>
      <c r="F1167" s="397">
        <v>3</v>
      </c>
      <c r="G1167" s="397">
        <v>0</v>
      </c>
      <c r="H1167" s="410"/>
      <c r="I1167" s="397"/>
      <c r="J1167" s="397"/>
      <c r="K1167" s="410"/>
      <c r="L1167" s="397">
        <v>3</v>
      </c>
      <c r="M1167" s="398">
        <v>0</v>
      </c>
    </row>
    <row r="1168" spans="1:13" ht="14.4" customHeight="1" x14ac:dyDescent="0.3">
      <c r="A1168" s="393" t="s">
        <v>1157</v>
      </c>
      <c r="B1168" s="394" t="s">
        <v>983</v>
      </c>
      <c r="C1168" s="394" t="s">
        <v>984</v>
      </c>
      <c r="D1168" s="394" t="s">
        <v>985</v>
      </c>
      <c r="E1168" s="394" t="s">
        <v>986</v>
      </c>
      <c r="F1168" s="397"/>
      <c r="G1168" s="397"/>
      <c r="H1168" s="410">
        <v>0</v>
      </c>
      <c r="I1168" s="397">
        <v>13</v>
      </c>
      <c r="J1168" s="397">
        <v>4333.03</v>
      </c>
      <c r="K1168" s="410">
        <v>1</v>
      </c>
      <c r="L1168" s="397">
        <v>13</v>
      </c>
      <c r="M1168" s="398">
        <v>4333.03</v>
      </c>
    </row>
    <row r="1169" spans="1:13" ht="14.4" customHeight="1" x14ac:dyDescent="0.3">
      <c r="A1169" s="393" t="s">
        <v>1157</v>
      </c>
      <c r="B1169" s="394" t="s">
        <v>990</v>
      </c>
      <c r="C1169" s="394" t="s">
        <v>1364</v>
      </c>
      <c r="D1169" s="394" t="s">
        <v>1365</v>
      </c>
      <c r="E1169" s="394" t="s">
        <v>1248</v>
      </c>
      <c r="F1169" s="397"/>
      <c r="G1169" s="397"/>
      <c r="H1169" s="410">
        <v>0</v>
      </c>
      <c r="I1169" s="397">
        <v>1</v>
      </c>
      <c r="J1169" s="397">
        <v>184.22</v>
      </c>
      <c r="K1169" s="410">
        <v>1</v>
      </c>
      <c r="L1169" s="397">
        <v>1</v>
      </c>
      <c r="M1169" s="398">
        <v>184.22</v>
      </c>
    </row>
    <row r="1170" spans="1:13" ht="14.4" customHeight="1" x14ac:dyDescent="0.3">
      <c r="A1170" s="393" t="s">
        <v>1157</v>
      </c>
      <c r="B1170" s="394" t="s">
        <v>990</v>
      </c>
      <c r="C1170" s="394" t="s">
        <v>1473</v>
      </c>
      <c r="D1170" s="394" t="s">
        <v>1365</v>
      </c>
      <c r="E1170" s="394" t="s">
        <v>1320</v>
      </c>
      <c r="F1170" s="397">
        <v>1</v>
      </c>
      <c r="G1170" s="397">
        <v>0</v>
      </c>
      <c r="H1170" s="410"/>
      <c r="I1170" s="397"/>
      <c r="J1170" s="397"/>
      <c r="K1170" s="410"/>
      <c r="L1170" s="397">
        <v>1</v>
      </c>
      <c r="M1170" s="398">
        <v>0</v>
      </c>
    </row>
    <row r="1171" spans="1:13" ht="14.4" customHeight="1" x14ac:dyDescent="0.3">
      <c r="A1171" s="393" t="s">
        <v>1157</v>
      </c>
      <c r="B1171" s="394" t="s">
        <v>992</v>
      </c>
      <c r="C1171" s="394" t="s">
        <v>2009</v>
      </c>
      <c r="D1171" s="394" t="s">
        <v>1319</v>
      </c>
      <c r="E1171" s="394" t="s">
        <v>2010</v>
      </c>
      <c r="F1171" s="397">
        <v>2</v>
      </c>
      <c r="G1171" s="397">
        <v>0</v>
      </c>
      <c r="H1171" s="410"/>
      <c r="I1171" s="397"/>
      <c r="J1171" s="397"/>
      <c r="K1171" s="410"/>
      <c r="L1171" s="397">
        <v>2</v>
      </c>
      <c r="M1171" s="398">
        <v>0</v>
      </c>
    </row>
    <row r="1172" spans="1:13" ht="14.4" customHeight="1" x14ac:dyDescent="0.3">
      <c r="A1172" s="393" t="s">
        <v>1157</v>
      </c>
      <c r="B1172" s="394" t="s">
        <v>992</v>
      </c>
      <c r="C1172" s="394" t="s">
        <v>1318</v>
      </c>
      <c r="D1172" s="394" t="s">
        <v>1319</v>
      </c>
      <c r="E1172" s="394" t="s">
        <v>1320</v>
      </c>
      <c r="F1172" s="397"/>
      <c r="G1172" s="397"/>
      <c r="H1172" s="410">
        <v>0</v>
      </c>
      <c r="I1172" s="397">
        <v>2</v>
      </c>
      <c r="J1172" s="397">
        <v>799.84</v>
      </c>
      <c r="K1172" s="410">
        <v>1</v>
      </c>
      <c r="L1172" s="397">
        <v>2</v>
      </c>
      <c r="M1172" s="398">
        <v>799.84</v>
      </c>
    </row>
    <row r="1173" spans="1:13" ht="14.4" customHeight="1" x14ac:dyDescent="0.3">
      <c r="A1173" s="393" t="s">
        <v>1157</v>
      </c>
      <c r="B1173" s="394" t="s">
        <v>997</v>
      </c>
      <c r="C1173" s="394" t="s">
        <v>1399</v>
      </c>
      <c r="D1173" s="394" t="s">
        <v>1400</v>
      </c>
      <c r="E1173" s="394" t="s">
        <v>1401</v>
      </c>
      <c r="F1173" s="397">
        <v>1</v>
      </c>
      <c r="G1173" s="397">
        <v>124.51</v>
      </c>
      <c r="H1173" s="410">
        <v>1</v>
      </c>
      <c r="I1173" s="397"/>
      <c r="J1173" s="397"/>
      <c r="K1173" s="410">
        <v>0</v>
      </c>
      <c r="L1173" s="397">
        <v>1</v>
      </c>
      <c r="M1173" s="398">
        <v>124.51</v>
      </c>
    </row>
    <row r="1174" spans="1:13" ht="14.4" customHeight="1" x14ac:dyDescent="0.3">
      <c r="A1174" s="393" t="s">
        <v>1157</v>
      </c>
      <c r="B1174" s="394" t="s">
        <v>1002</v>
      </c>
      <c r="C1174" s="394" t="s">
        <v>1471</v>
      </c>
      <c r="D1174" s="394" t="s">
        <v>1472</v>
      </c>
      <c r="E1174" s="394" t="s">
        <v>1005</v>
      </c>
      <c r="F1174" s="397">
        <v>1</v>
      </c>
      <c r="G1174" s="397">
        <v>6.98</v>
      </c>
      <c r="H1174" s="410">
        <v>1</v>
      </c>
      <c r="I1174" s="397"/>
      <c r="J1174" s="397"/>
      <c r="K1174" s="410">
        <v>0</v>
      </c>
      <c r="L1174" s="397">
        <v>1</v>
      </c>
      <c r="M1174" s="398">
        <v>6.98</v>
      </c>
    </row>
    <row r="1175" spans="1:13" ht="14.4" customHeight="1" x14ac:dyDescent="0.3">
      <c r="A1175" s="393" t="s">
        <v>1157</v>
      </c>
      <c r="B1175" s="394" t="s">
        <v>1249</v>
      </c>
      <c r="C1175" s="394" t="s">
        <v>1253</v>
      </c>
      <c r="D1175" s="394" t="s">
        <v>1251</v>
      </c>
      <c r="E1175" s="394" t="s">
        <v>1254</v>
      </c>
      <c r="F1175" s="397"/>
      <c r="G1175" s="397"/>
      <c r="H1175" s="410">
        <v>0</v>
      </c>
      <c r="I1175" s="397">
        <v>1</v>
      </c>
      <c r="J1175" s="397">
        <v>275.48</v>
      </c>
      <c r="K1175" s="410">
        <v>1</v>
      </c>
      <c r="L1175" s="397">
        <v>1</v>
      </c>
      <c r="M1175" s="398">
        <v>275.48</v>
      </c>
    </row>
    <row r="1176" spans="1:13" ht="14.4" customHeight="1" x14ac:dyDescent="0.3">
      <c r="A1176" s="393" t="s">
        <v>1157</v>
      </c>
      <c r="B1176" s="394" t="s">
        <v>1017</v>
      </c>
      <c r="C1176" s="394" t="s">
        <v>1521</v>
      </c>
      <c r="D1176" s="394" t="s">
        <v>733</v>
      </c>
      <c r="E1176" s="394" t="s">
        <v>1522</v>
      </c>
      <c r="F1176" s="397"/>
      <c r="G1176" s="397"/>
      <c r="H1176" s="410"/>
      <c r="I1176" s="397">
        <v>1</v>
      </c>
      <c r="J1176" s="397">
        <v>0</v>
      </c>
      <c r="K1176" s="410"/>
      <c r="L1176" s="397">
        <v>1</v>
      </c>
      <c r="M1176" s="398">
        <v>0</v>
      </c>
    </row>
    <row r="1177" spans="1:13" ht="14.4" customHeight="1" x14ac:dyDescent="0.3">
      <c r="A1177" s="393" t="s">
        <v>1157</v>
      </c>
      <c r="B1177" s="394" t="s">
        <v>1017</v>
      </c>
      <c r="C1177" s="394" t="s">
        <v>1557</v>
      </c>
      <c r="D1177" s="394" t="s">
        <v>1526</v>
      </c>
      <c r="E1177" s="394" t="s">
        <v>550</v>
      </c>
      <c r="F1177" s="397">
        <v>1</v>
      </c>
      <c r="G1177" s="397">
        <v>413.22</v>
      </c>
      <c r="H1177" s="410">
        <v>1</v>
      </c>
      <c r="I1177" s="397"/>
      <c r="J1177" s="397"/>
      <c r="K1177" s="410">
        <v>0</v>
      </c>
      <c r="L1177" s="397">
        <v>1</v>
      </c>
      <c r="M1177" s="398">
        <v>413.22</v>
      </c>
    </row>
    <row r="1178" spans="1:13" ht="14.4" customHeight="1" x14ac:dyDescent="0.3">
      <c r="A1178" s="393" t="s">
        <v>1158</v>
      </c>
      <c r="B1178" s="394" t="s">
        <v>1346</v>
      </c>
      <c r="C1178" s="394" t="s">
        <v>1546</v>
      </c>
      <c r="D1178" s="394" t="s">
        <v>1351</v>
      </c>
      <c r="E1178" s="394" t="s">
        <v>1547</v>
      </c>
      <c r="F1178" s="397"/>
      <c r="G1178" s="397"/>
      <c r="H1178" s="410">
        <v>0</v>
      </c>
      <c r="I1178" s="397">
        <v>4</v>
      </c>
      <c r="J1178" s="397">
        <v>1017.72</v>
      </c>
      <c r="K1178" s="410">
        <v>1</v>
      </c>
      <c r="L1178" s="397">
        <v>4</v>
      </c>
      <c r="M1178" s="398">
        <v>1017.72</v>
      </c>
    </row>
    <row r="1179" spans="1:13" ht="14.4" customHeight="1" x14ac:dyDescent="0.3">
      <c r="A1179" s="393" t="s">
        <v>1158</v>
      </c>
      <c r="B1179" s="394" t="s">
        <v>1353</v>
      </c>
      <c r="C1179" s="394" t="s">
        <v>1354</v>
      </c>
      <c r="D1179" s="394" t="s">
        <v>1355</v>
      </c>
      <c r="E1179" s="394" t="s">
        <v>1356</v>
      </c>
      <c r="F1179" s="397"/>
      <c r="G1179" s="397"/>
      <c r="H1179" s="410">
        <v>0</v>
      </c>
      <c r="I1179" s="397">
        <v>2</v>
      </c>
      <c r="J1179" s="397">
        <v>83.1</v>
      </c>
      <c r="K1179" s="410">
        <v>1</v>
      </c>
      <c r="L1179" s="397">
        <v>2</v>
      </c>
      <c r="M1179" s="398">
        <v>83.1</v>
      </c>
    </row>
    <row r="1180" spans="1:13" ht="14.4" customHeight="1" x14ac:dyDescent="0.3">
      <c r="A1180" s="393" t="s">
        <v>1158</v>
      </c>
      <c r="B1180" s="394" t="s">
        <v>983</v>
      </c>
      <c r="C1180" s="394" t="s">
        <v>984</v>
      </c>
      <c r="D1180" s="394" t="s">
        <v>985</v>
      </c>
      <c r="E1180" s="394" t="s">
        <v>986</v>
      </c>
      <c r="F1180" s="397"/>
      <c r="G1180" s="397"/>
      <c r="H1180" s="410">
        <v>0</v>
      </c>
      <c r="I1180" s="397">
        <v>2</v>
      </c>
      <c r="J1180" s="397">
        <v>666.62</v>
      </c>
      <c r="K1180" s="410">
        <v>1</v>
      </c>
      <c r="L1180" s="397">
        <v>2</v>
      </c>
      <c r="M1180" s="398">
        <v>666.62</v>
      </c>
    </row>
    <row r="1181" spans="1:13" ht="14.4" customHeight="1" x14ac:dyDescent="0.3">
      <c r="A1181" s="393" t="s">
        <v>1158</v>
      </c>
      <c r="B1181" s="394" t="s">
        <v>983</v>
      </c>
      <c r="C1181" s="394" t="s">
        <v>1360</v>
      </c>
      <c r="D1181" s="394" t="s">
        <v>1361</v>
      </c>
      <c r="E1181" s="394" t="s">
        <v>1362</v>
      </c>
      <c r="F1181" s="397"/>
      <c r="G1181" s="397"/>
      <c r="H1181" s="410">
        <v>0</v>
      </c>
      <c r="I1181" s="397">
        <v>2</v>
      </c>
      <c r="J1181" s="397">
        <v>666.62</v>
      </c>
      <c r="K1181" s="410">
        <v>1</v>
      </c>
      <c r="L1181" s="397">
        <v>2</v>
      </c>
      <c r="M1181" s="398">
        <v>666.62</v>
      </c>
    </row>
    <row r="1182" spans="1:13" ht="14.4" customHeight="1" x14ac:dyDescent="0.3">
      <c r="A1182" s="393" t="s">
        <v>1158</v>
      </c>
      <c r="B1182" s="394" t="s">
        <v>990</v>
      </c>
      <c r="C1182" s="394" t="s">
        <v>1548</v>
      </c>
      <c r="D1182" s="394" t="s">
        <v>1549</v>
      </c>
      <c r="E1182" s="394" t="s">
        <v>1550</v>
      </c>
      <c r="F1182" s="397"/>
      <c r="G1182" s="397"/>
      <c r="H1182" s="410">
        <v>0</v>
      </c>
      <c r="I1182" s="397">
        <v>2</v>
      </c>
      <c r="J1182" s="397">
        <v>276.32</v>
      </c>
      <c r="K1182" s="410">
        <v>1</v>
      </c>
      <c r="L1182" s="397">
        <v>2</v>
      </c>
      <c r="M1182" s="398">
        <v>276.32</v>
      </c>
    </row>
    <row r="1183" spans="1:13" ht="14.4" customHeight="1" x14ac:dyDescent="0.3">
      <c r="A1183" s="393" t="s">
        <v>1158</v>
      </c>
      <c r="B1183" s="394" t="s">
        <v>990</v>
      </c>
      <c r="C1183" s="394" t="s">
        <v>1364</v>
      </c>
      <c r="D1183" s="394" t="s">
        <v>1365</v>
      </c>
      <c r="E1183" s="394" t="s">
        <v>1248</v>
      </c>
      <c r="F1183" s="397"/>
      <c r="G1183" s="397"/>
      <c r="H1183" s="410">
        <v>0</v>
      </c>
      <c r="I1183" s="397">
        <v>6</v>
      </c>
      <c r="J1183" s="397">
        <v>1105.32</v>
      </c>
      <c r="K1183" s="410">
        <v>1</v>
      </c>
      <c r="L1183" s="397">
        <v>6</v>
      </c>
      <c r="M1183" s="398">
        <v>1105.32</v>
      </c>
    </row>
    <row r="1184" spans="1:13" ht="14.4" customHeight="1" x14ac:dyDescent="0.3">
      <c r="A1184" s="393" t="s">
        <v>1158</v>
      </c>
      <c r="B1184" s="394" t="s">
        <v>1241</v>
      </c>
      <c r="C1184" s="394" t="s">
        <v>1242</v>
      </c>
      <c r="D1184" s="394" t="s">
        <v>1243</v>
      </c>
      <c r="E1184" s="394" t="s">
        <v>1244</v>
      </c>
      <c r="F1184" s="397"/>
      <c r="G1184" s="397"/>
      <c r="H1184" s="410">
        <v>0</v>
      </c>
      <c r="I1184" s="397">
        <v>4</v>
      </c>
      <c r="J1184" s="397">
        <v>279.44</v>
      </c>
      <c r="K1184" s="410">
        <v>1</v>
      </c>
      <c r="L1184" s="397">
        <v>4</v>
      </c>
      <c r="M1184" s="398">
        <v>279.44</v>
      </c>
    </row>
    <row r="1185" spans="1:13" ht="14.4" customHeight="1" x14ac:dyDescent="0.3">
      <c r="A1185" s="393" t="s">
        <v>1159</v>
      </c>
      <c r="B1185" s="394" t="s">
        <v>943</v>
      </c>
      <c r="C1185" s="394" t="s">
        <v>1786</v>
      </c>
      <c r="D1185" s="394" t="s">
        <v>1787</v>
      </c>
      <c r="E1185" s="394" t="s">
        <v>545</v>
      </c>
      <c r="F1185" s="397"/>
      <c r="G1185" s="397"/>
      <c r="H1185" s="410">
        <v>0</v>
      </c>
      <c r="I1185" s="397">
        <v>1</v>
      </c>
      <c r="J1185" s="397">
        <v>190.48</v>
      </c>
      <c r="K1185" s="410">
        <v>1</v>
      </c>
      <c r="L1185" s="397">
        <v>1</v>
      </c>
      <c r="M1185" s="398">
        <v>190.48</v>
      </c>
    </row>
    <row r="1186" spans="1:13" ht="14.4" customHeight="1" x14ac:dyDescent="0.3">
      <c r="A1186" s="393" t="s">
        <v>1159</v>
      </c>
      <c r="B1186" s="394" t="s">
        <v>983</v>
      </c>
      <c r="C1186" s="394" t="s">
        <v>1370</v>
      </c>
      <c r="D1186" s="394" t="s">
        <v>1371</v>
      </c>
      <c r="E1186" s="394" t="s">
        <v>986</v>
      </c>
      <c r="F1186" s="397">
        <v>4</v>
      </c>
      <c r="G1186" s="397">
        <v>1333.24</v>
      </c>
      <c r="H1186" s="410">
        <v>1</v>
      </c>
      <c r="I1186" s="397"/>
      <c r="J1186" s="397"/>
      <c r="K1186" s="410">
        <v>0</v>
      </c>
      <c r="L1186" s="397">
        <v>4</v>
      </c>
      <c r="M1186" s="398">
        <v>1333.24</v>
      </c>
    </row>
    <row r="1187" spans="1:13" ht="14.4" customHeight="1" x14ac:dyDescent="0.3">
      <c r="A1187" s="393" t="s">
        <v>1159</v>
      </c>
      <c r="B1187" s="394" t="s">
        <v>983</v>
      </c>
      <c r="C1187" s="394" t="s">
        <v>984</v>
      </c>
      <c r="D1187" s="394" t="s">
        <v>985</v>
      </c>
      <c r="E1187" s="394" t="s">
        <v>986</v>
      </c>
      <c r="F1187" s="397"/>
      <c r="G1187" s="397"/>
      <c r="H1187" s="410">
        <v>0</v>
      </c>
      <c r="I1187" s="397">
        <v>4</v>
      </c>
      <c r="J1187" s="397">
        <v>1333.24</v>
      </c>
      <c r="K1187" s="410">
        <v>1</v>
      </c>
      <c r="L1187" s="397">
        <v>4</v>
      </c>
      <c r="M1187" s="398">
        <v>1333.24</v>
      </c>
    </row>
    <row r="1188" spans="1:13" ht="14.4" customHeight="1" x14ac:dyDescent="0.3">
      <c r="A1188" s="393" t="s">
        <v>1159</v>
      </c>
      <c r="B1188" s="394" t="s">
        <v>997</v>
      </c>
      <c r="C1188" s="394" t="s">
        <v>2132</v>
      </c>
      <c r="D1188" s="394" t="s">
        <v>2133</v>
      </c>
      <c r="E1188" s="394" t="s">
        <v>969</v>
      </c>
      <c r="F1188" s="397">
        <v>1</v>
      </c>
      <c r="G1188" s="397">
        <v>166.07</v>
      </c>
      <c r="H1188" s="410">
        <v>1</v>
      </c>
      <c r="I1188" s="397"/>
      <c r="J1188" s="397"/>
      <c r="K1188" s="410">
        <v>0</v>
      </c>
      <c r="L1188" s="397">
        <v>1</v>
      </c>
      <c r="M1188" s="398">
        <v>166.07</v>
      </c>
    </row>
    <row r="1189" spans="1:13" ht="14.4" customHeight="1" x14ac:dyDescent="0.3">
      <c r="A1189" s="393" t="s">
        <v>1160</v>
      </c>
      <c r="B1189" s="394" t="s">
        <v>990</v>
      </c>
      <c r="C1189" s="394" t="s">
        <v>1364</v>
      </c>
      <c r="D1189" s="394" t="s">
        <v>1365</v>
      </c>
      <c r="E1189" s="394" t="s">
        <v>1248</v>
      </c>
      <c r="F1189" s="397"/>
      <c r="G1189" s="397"/>
      <c r="H1189" s="410">
        <v>0</v>
      </c>
      <c r="I1189" s="397">
        <v>2</v>
      </c>
      <c r="J1189" s="397">
        <v>368.44</v>
      </c>
      <c r="K1189" s="410">
        <v>1</v>
      </c>
      <c r="L1189" s="397">
        <v>2</v>
      </c>
      <c r="M1189" s="398">
        <v>368.44</v>
      </c>
    </row>
    <row r="1190" spans="1:13" ht="14.4" customHeight="1" x14ac:dyDescent="0.3">
      <c r="A1190" s="393" t="s">
        <v>1161</v>
      </c>
      <c r="B1190" s="394" t="s">
        <v>943</v>
      </c>
      <c r="C1190" s="394" t="s">
        <v>1786</v>
      </c>
      <c r="D1190" s="394" t="s">
        <v>1787</v>
      </c>
      <c r="E1190" s="394" t="s">
        <v>545</v>
      </c>
      <c r="F1190" s="397"/>
      <c r="G1190" s="397"/>
      <c r="H1190" s="410">
        <v>0</v>
      </c>
      <c r="I1190" s="397">
        <v>2</v>
      </c>
      <c r="J1190" s="397">
        <v>380.96</v>
      </c>
      <c r="K1190" s="410">
        <v>1</v>
      </c>
      <c r="L1190" s="397">
        <v>2</v>
      </c>
      <c r="M1190" s="398">
        <v>380.96</v>
      </c>
    </row>
    <row r="1191" spans="1:13" ht="14.4" customHeight="1" x14ac:dyDescent="0.3">
      <c r="A1191" s="393" t="s">
        <v>1161</v>
      </c>
      <c r="B1191" s="394" t="s">
        <v>943</v>
      </c>
      <c r="C1191" s="394" t="s">
        <v>1239</v>
      </c>
      <c r="D1191" s="394" t="s">
        <v>544</v>
      </c>
      <c r="E1191" s="394" t="s">
        <v>1240</v>
      </c>
      <c r="F1191" s="397"/>
      <c r="G1191" s="397"/>
      <c r="H1191" s="410">
        <v>0</v>
      </c>
      <c r="I1191" s="397">
        <v>1</v>
      </c>
      <c r="J1191" s="397">
        <v>95.24</v>
      </c>
      <c r="K1191" s="410">
        <v>1</v>
      </c>
      <c r="L1191" s="397">
        <v>1</v>
      </c>
      <c r="M1191" s="398">
        <v>95.24</v>
      </c>
    </row>
    <row r="1192" spans="1:13" ht="14.4" customHeight="1" x14ac:dyDescent="0.3">
      <c r="A1192" s="393" t="s">
        <v>1161</v>
      </c>
      <c r="B1192" s="394" t="s">
        <v>943</v>
      </c>
      <c r="C1192" s="394" t="s">
        <v>944</v>
      </c>
      <c r="D1192" s="394" t="s">
        <v>544</v>
      </c>
      <c r="E1192" s="394" t="s">
        <v>545</v>
      </c>
      <c r="F1192" s="397"/>
      <c r="G1192" s="397"/>
      <c r="H1192" s="410">
        <v>0</v>
      </c>
      <c r="I1192" s="397">
        <v>1</v>
      </c>
      <c r="J1192" s="397">
        <v>190.48</v>
      </c>
      <c r="K1192" s="410">
        <v>1</v>
      </c>
      <c r="L1192" s="397">
        <v>1</v>
      </c>
      <c r="M1192" s="398">
        <v>190.48</v>
      </c>
    </row>
    <row r="1193" spans="1:13" ht="14.4" customHeight="1" x14ac:dyDescent="0.3">
      <c r="A1193" s="393" t="s">
        <v>1161</v>
      </c>
      <c r="B1193" s="394" t="s">
        <v>954</v>
      </c>
      <c r="C1193" s="394" t="s">
        <v>2090</v>
      </c>
      <c r="D1193" s="394" t="s">
        <v>708</v>
      </c>
      <c r="E1193" s="394" t="s">
        <v>1269</v>
      </c>
      <c r="F1193" s="397"/>
      <c r="G1193" s="397"/>
      <c r="H1193" s="410">
        <v>0</v>
      </c>
      <c r="I1193" s="397">
        <v>1</v>
      </c>
      <c r="J1193" s="397">
        <v>187.59</v>
      </c>
      <c r="K1193" s="410">
        <v>1</v>
      </c>
      <c r="L1193" s="397">
        <v>1</v>
      </c>
      <c r="M1193" s="398">
        <v>187.59</v>
      </c>
    </row>
    <row r="1194" spans="1:13" ht="14.4" customHeight="1" x14ac:dyDescent="0.3">
      <c r="A1194" s="393" t="s">
        <v>1161</v>
      </c>
      <c r="B1194" s="394" t="s">
        <v>960</v>
      </c>
      <c r="C1194" s="394" t="s">
        <v>1794</v>
      </c>
      <c r="D1194" s="394" t="s">
        <v>1106</v>
      </c>
      <c r="E1194" s="394"/>
      <c r="F1194" s="397">
        <v>1</v>
      </c>
      <c r="G1194" s="397">
        <v>1492.58</v>
      </c>
      <c r="H1194" s="410">
        <v>1</v>
      </c>
      <c r="I1194" s="397"/>
      <c r="J1194" s="397"/>
      <c r="K1194" s="410">
        <v>0</v>
      </c>
      <c r="L1194" s="397">
        <v>1</v>
      </c>
      <c r="M1194" s="398">
        <v>1492.58</v>
      </c>
    </row>
    <row r="1195" spans="1:13" ht="14.4" customHeight="1" x14ac:dyDescent="0.3">
      <c r="A1195" s="393" t="s">
        <v>1161</v>
      </c>
      <c r="B1195" s="394" t="s">
        <v>960</v>
      </c>
      <c r="C1195" s="394" t="s">
        <v>961</v>
      </c>
      <c r="D1195" s="394" t="s">
        <v>738</v>
      </c>
      <c r="E1195" s="394" t="s">
        <v>739</v>
      </c>
      <c r="F1195" s="397"/>
      <c r="G1195" s="397"/>
      <c r="H1195" s="410">
        <v>0</v>
      </c>
      <c r="I1195" s="397">
        <v>3</v>
      </c>
      <c r="J1195" s="397">
        <v>1244.5500000000002</v>
      </c>
      <c r="K1195" s="410">
        <v>1</v>
      </c>
      <c r="L1195" s="397">
        <v>3</v>
      </c>
      <c r="M1195" s="398">
        <v>1244.5500000000002</v>
      </c>
    </row>
    <row r="1196" spans="1:13" ht="14.4" customHeight="1" x14ac:dyDescent="0.3">
      <c r="A1196" s="393" t="s">
        <v>1161</v>
      </c>
      <c r="B1196" s="394" t="s">
        <v>1292</v>
      </c>
      <c r="C1196" s="394" t="s">
        <v>2134</v>
      </c>
      <c r="D1196" s="394" t="s">
        <v>1294</v>
      </c>
      <c r="E1196" s="394" t="s">
        <v>548</v>
      </c>
      <c r="F1196" s="397">
        <v>1</v>
      </c>
      <c r="G1196" s="397">
        <v>101.15</v>
      </c>
      <c r="H1196" s="410">
        <v>1</v>
      </c>
      <c r="I1196" s="397"/>
      <c r="J1196" s="397"/>
      <c r="K1196" s="410">
        <v>0</v>
      </c>
      <c r="L1196" s="397">
        <v>1</v>
      </c>
      <c r="M1196" s="398">
        <v>101.15</v>
      </c>
    </row>
    <row r="1197" spans="1:13" ht="14.4" customHeight="1" x14ac:dyDescent="0.3">
      <c r="A1197" s="393" t="s">
        <v>1161</v>
      </c>
      <c r="B1197" s="394" t="s">
        <v>1814</v>
      </c>
      <c r="C1197" s="394" t="s">
        <v>2135</v>
      </c>
      <c r="D1197" s="394" t="s">
        <v>2136</v>
      </c>
      <c r="E1197" s="394" t="s">
        <v>1583</v>
      </c>
      <c r="F1197" s="397"/>
      <c r="G1197" s="397"/>
      <c r="H1197" s="410">
        <v>0</v>
      </c>
      <c r="I1197" s="397">
        <v>1</v>
      </c>
      <c r="J1197" s="397">
        <v>162.13</v>
      </c>
      <c r="K1197" s="410">
        <v>1</v>
      </c>
      <c r="L1197" s="397">
        <v>1</v>
      </c>
      <c r="M1197" s="398">
        <v>162.13</v>
      </c>
    </row>
    <row r="1198" spans="1:13" ht="14.4" customHeight="1" x14ac:dyDescent="0.3">
      <c r="A1198" s="393" t="s">
        <v>1161</v>
      </c>
      <c r="B1198" s="394" t="s">
        <v>1307</v>
      </c>
      <c r="C1198" s="394" t="s">
        <v>2137</v>
      </c>
      <c r="D1198" s="394" t="s">
        <v>2138</v>
      </c>
      <c r="E1198" s="394" t="s">
        <v>2139</v>
      </c>
      <c r="F1198" s="397">
        <v>1</v>
      </c>
      <c r="G1198" s="397">
        <v>0</v>
      </c>
      <c r="H1198" s="410"/>
      <c r="I1198" s="397"/>
      <c r="J1198" s="397"/>
      <c r="K1198" s="410"/>
      <c r="L1198" s="397">
        <v>1</v>
      </c>
      <c r="M1198" s="398">
        <v>0</v>
      </c>
    </row>
    <row r="1199" spans="1:13" ht="14.4" customHeight="1" x14ac:dyDescent="0.3">
      <c r="A1199" s="393" t="s">
        <v>1161</v>
      </c>
      <c r="B1199" s="394" t="s">
        <v>983</v>
      </c>
      <c r="C1199" s="394" t="s">
        <v>984</v>
      </c>
      <c r="D1199" s="394" t="s">
        <v>985</v>
      </c>
      <c r="E1199" s="394" t="s">
        <v>986</v>
      </c>
      <c r="F1199" s="397"/>
      <c r="G1199" s="397"/>
      <c r="H1199" s="410">
        <v>0</v>
      </c>
      <c r="I1199" s="397">
        <v>2</v>
      </c>
      <c r="J1199" s="397">
        <v>666.62</v>
      </c>
      <c r="K1199" s="410">
        <v>1</v>
      </c>
      <c r="L1199" s="397">
        <v>2</v>
      </c>
      <c r="M1199" s="398">
        <v>666.62</v>
      </c>
    </row>
    <row r="1200" spans="1:13" ht="14.4" customHeight="1" x14ac:dyDescent="0.3">
      <c r="A1200" s="393" t="s">
        <v>1161</v>
      </c>
      <c r="B1200" s="394" t="s">
        <v>992</v>
      </c>
      <c r="C1200" s="394" t="s">
        <v>1634</v>
      </c>
      <c r="D1200" s="394" t="s">
        <v>1635</v>
      </c>
      <c r="E1200" s="394" t="s">
        <v>1636</v>
      </c>
      <c r="F1200" s="397"/>
      <c r="G1200" s="397"/>
      <c r="H1200" s="410">
        <v>0</v>
      </c>
      <c r="I1200" s="397">
        <v>1</v>
      </c>
      <c r="J1200" s="397">
        <v>199.96</v>
      </c>
      <c r="K1200" s="410">
        <v>1</v>
      </c>
      <c r="L1200" s="397">
        <v>1</v>
      </c>
      <c r="M1200" s="398">
        <v>199.96</v>
      </c>
    </row>
    <row r="1201" spans="1:13" ht="14.4" customHeight="1" x14ac:dyDescent="0.3">
      <c r="A1201" s="393" t="s">
        <v>1161</v>
      </c>
      <c r="B1201" s="394" t="s">
        <v>1381</v>
      </c>
      <c r="C1201" s="394" t="s">
        <v>2140</v>
      </c>
      <c r="D1201" s="394" t="s">
        <v>1383</v>
      </c>
      <c r="E1201" s="394" t="s">
        <v>1384</v>
      </c>
      <c r="F1201" s="397">
        <v>1</v>
      </c>
      <c r="G1201" s="397">
        <v>95.79</v>
      </c>
      <c r="H1201" s="410">
        <v>1</v>
      </c>
      <c r="I1201" s="397"/>
      <c r="J1201" s="397"/>
      <c r="K1201" s="410">
        <v>0</v>
      </c>
      <c r="L1201" s="397">
        <v>1</v>
      </c>
      <c r="M1201" s="398">
        <v>95.79</v>
      </c>
    </row>
    <row r="1202" spans="1:13" ht="14.4" customHeight="1" x14ac:dyDescent="0.3">
      <c r="A1202" s="393" t="s">
        <v>1161</v>
      </c>
      <c r="B1202" s="394" t="s">
        <v>997</v>
      </c>
      <c r="C1202" s="394" t="s">
        <v>1399</v>
      </c>
      <c r="D1202" s="394" t="s">
        <v>1400</v>
      </c>
      <c r="E1202" s="394" t="s">
        <v>1401</v>
      </c>
      <c r="F1202" s="397">
        <v>1</v>
      </c>
      <c r="G1202" s="397">
        <v>124.51</v>
      </c>
      <c r="H1202" s="410">
        <v>1</v>
      </c>
      <c r="I1202" s="397"/>
      <c r="J1202" s="397"/>
      <c r="K1202" s="410">
        <v>0</v>
      </c>
      <c r="L1202" s="397">
        <v>1</v>
      </c>
      <c r="M1202" s="398">
        <v>124.51</v>
      </c>
    </row>
    <row r="1203" spans="1:13" ht="14.4" customHeight="1" x14ac:dyDescent="0.3">
      <c r="A1203" s="393" t="s">
        <v>1161</v>
      </c>
      <c r="B1203" s="394" t="s">
        <v>997</v>
      </c>
      <c r="C1203" s="394" t="s">
        <v>2141</v>
      </c>
      <c r="D1203" s="394" t="s">
        <v>1414</v>
      </c>
      <c r="E1203" s="394" t="s">
        <v>2142</v>
      </c>
      <c r="F1203" s="397">
        <v>2</v>
      </c>
      <c r="G1203" s="397">
        <v>0</v>
      </c>
      <c r="H1203" s="410"/>
      <c r="I1203" s="397"/>
      <c r="J1203" s="397"/>
      <c r="K1203" s="410"/>
      <c r="L1203" s="397">
        <v>2</v>
      </c>
      <c r="M1203" s="398">
        <v>0</v>
      </c>
    </row>
    <row r="1204" spans="1:13" ht="14.4" customHeight="1" x14ac:dyDescent="0.3">
      <c r="A1204" s="393" t="s">
        <v>1161</v>
      </c>
      <c r="B1204" s="394" t="s">
        <v>997</v>
      </c>
      <c r="C1204" s="394" t="s">
        <v>1413</v>
      </c>
      <c r="D1204" s="394" t="s">
        <v>1414</v>
      </c>
      <c r="E1204" s="394" t="s">
        <v>1415</v>
      </c>
      <c r="F1204" s="397"/>
      <c r="G1204" s="397"/>
      <c r="H1204" s="410">
        <v>0</v>
      </c>
      <c r="I1204" s="397">
        <v>44</v>
      </c>
      <c r="J1204" s="397">
        <v>2079.3799999999997</v>
      </c>
      <c r="K1204" s="410">
        <v>1</v>
      </c>
      <c r="L1204" s="397">
        <v>44</v>
      </c>
      <c r="M1204" s="398">
        <v>2079.3799999999997</v>
      </c>
    </row>
    <row r="1205" spans="1:13" ht="14.4" customHeight="1" x14ac:dyDescent="0.3">
      <c r="A1205" s="393" t="s">
        <v>1161</v>
      </c>
      <c r="B1205" s="394" t="s">
        <v>997</v>
      </c>
      <c r="C1205" s="394" t="s">
        <v>2143</v>
      </c>
      <c r="D1205" s="394" t="s">
        <v>714</v>
      </c>
      <c r="E1205" s="394" t="s">
        <v>2144</v>
      </c>
      <c r="F1205" s="397">
        <v>1</v>
      </c>
      <c r="G1205" s="397">
        <v>0</v>
      </c>
      <c r="H1205" s="410"/>
      <c r="I1205" s="397"/>
      <c r="J1205" s="397"/>
      <c r="K1205" s="410"/>
      <c r="L1205" s="397">
        <v>1</v>
      </c>
      <c r="M1205" s="398">
        <v>0</v>
      </c>
    </row>
    <row r="1206" spans="1:13" ht="14.4" customHeight="1" x14ac:dyDescent="0.3">
      <c r="A1206" s="393" t="s">
        <v>1161</v>
      </c>
      <c r="B1206" s="394" t="s">
        <v>997</v>
      </c>
      <c r="C1206" s="394" t="s">
        <v>1504</v>
      </c>
      <c r="D1206" s="394" t="s">
        <v>1331</v>
      </c>
      <c r="E1206" s="394" t="s">
        <v>1401</v>
      </c>
      <c r="F1206" s="397"/>
      <c r="G1206" s="397"/>
      <c r="H1206" s="410">
        <v>0</v>
      </c>
      <c r="I1206" s="397">
        <v>1</v>
      </c>
      <c r="J1206" s="397">
        <v>124.51</v>
      </c>
      <c r="K1206" s="410">
        <v>1</v>
      </c>
      <c r="L1206" s="397">
        <v>1</v>
      </c>
      <c r="M1206" s="398">
        <v>124.51</v>
      </c>
    </row>
    <row r="1207" spans="1:13" ht="14.4" customHeight="1" x14ac:dyDescent="0.3">
      <c r="A1207" s="393" t="s">
        <v>1161</v>
      </c>
      <c r="B1207" s="394" t="s">
        <v>1333</v>
      </c>
      <c r="C1207" s="394" t="s">
        <v>2145</v>
      </c>
      <c r="D1207" s="394" t="s">
        <v>1940</v>
      </c>
      <c r="E1207" s="394" t="s">
        <v>1967</v>
      </c>
      <c r="F1207" s="397">
        <v>2</v>
      </c>
      <c r="G1207" s="397">
        <v>189.44</v>
      </c>
      <c r="H1207" s="410">
        <v>1</v>
      </c>
      <c r="I1207" s="397"/>
      <c r="J1207" s="397"/>
      <c r="K1207" s="410">
        <v>0</v>
      </c>
      <c r="L1207" s="397">
        <v>2</v>
      </c>
      <c r="M1207" s="398">
        <v>189.44</v>
      </c>
    </row>
    <row r="1208" spans="1:13" ht="14.4" customHeight="1" x14ac:dyDescent="0.3">
      <c r="A1208" s="393" t="s">
        <v>1161</v>
      </c>
      <c r="B1208" s="394" t="s">
        <v>1333</v>
      </c>
      <c r="C1208" s="394" t="s">
        <v>2146</v>
      </c>
      <c r="D1208" s="394" t="s">
        <v>1943</v>
      </c>
      <c r="E1208" s="394" t="s">
        <v>2147</v>
      </c>
      <c r="F1208" s="397">
        <v>1</v>
      </c>
      <c r="G1208" s="397">
        <v>0</v>
      </c>
      <c r="H1208" s="410"/>
      <c r="I1208" s="397"/>
      <c r="J1208" s="397"/>
      <c r="K1208" s="410"/>
      <c r="L1208" s="397">
        <v>1</v>
      </c>
      <c r="M1208" s="398">
        <v>0</v>
      </c>
    </row>
    <row r="1209" spans="1:13" ht="14.4" customHeight="1" x14ac:dyDescent="0.3">
      <c r="A1209" s="393" t="s">
        <v>1161</v>
      </c>
      <c r="B1209" s="394" t="s">
        <v>1333</v>
      </c>
      <c r="C1209" s="394" t="s">
        <v>1942</v>
      </c>
      <c r="D1209" s="394" t="s">
        <v>1943</v>
      </c>
      <c r="E1209" s="394" t="s">
        <v>1944</v>
      </c>
      <c r="F1209" s="397"/>
      <c r="G1209" s="397"/>
      <c r="H1209" s="410">
        <v>0</v>
      </c>
      <c r="I1209" s="397">
        <v>1</v>
      </c>
      <c r="J1209" s="397">
        <v>42.08</v>
      </c>
      <c r="K1209" s="410">
        <v>1</v>
      </c>
      <c r="L1209" s="397">
        <v>1</v>
      </c>
      <c r="M1209" s="398">
        <v>42.08</v>
      </c>
    </row>
    <row r="1210" spans="1:13" ht="14.4" customHeight="1" x14ac:dyDescent="0.3">
      <c r="A1210" s="393" t="s">
        <v>1161</v>
      </c>
      <c r="B1210" s="394" t="s">
        <v>1333</v>
      </c>
      <c r="C1210" s="394" t="s">
        <v>2148</v>
      </c>
      <c r="D1210" s="394" t="s">
        <v>2149</v>
      </c>
      <c r="E1210" s="394" t="s">
        <v>2150</v>
      </c>
      <c r="F1210" s="397">
        <v>1</v>
      </c>
      <c r="G1210" s="397">
        <v>0</v>
      </c>
      <c r="H1210" s="410"/>
      <c r="I1210" s="397"/>
      <c r="J1210" s="397"/>
      <c r="K1210" s="410"/>
      <c r="L1210" s="397">
        <v>1</v>
      </c>
      <c r="M1210" s="398">
        <v>0</v>
      </c>
    </row>
    <row r="1211" spans="1:13" ht="14.4" customHeight="1" x14ac:dyDescent="0.3">
      <c r="A1211" s="393" t="s">
        <v>1161</v>
      </c>
      <c r="B1211" s="394" t="s">
        <v>1000</v>
      </c>
      <c r="C1211" s="394" t="s">
        <v>2151</v>
      </c>
      <c r="D1211" s="394" t="s">
        <v>1419</v>
      </c>
      <c r="E1211" s="394" t="s">
        <v>1420</v>
      </c>
      <c r="F1211" s="397">
        <v>1</v>
      </c>
      <c r="G1211" s="397">
        <v>465.7</v>
      </c>
      <c r="H1211" s="410">
        <v>1</v>
      </c>
      <c r="I1211" s="397"/>
      <c r="J1211" s="397"/>
      <c r="K1211" s="410">
        <v>0</v>
      </c>
      <c r="L1211" s="397">
        <v>1</v>
      </c>
      <c r="M1211" s="398">
        <v>465.7</v>
      </c>
    </row>
    <row r="1212" spans="1:13" ht="14.4" customHeight="1" x14ac:dyDescent="0.3">
      <c r="A1212" s="393" t="s">
        <v>1161</v>
      </c>
      <c r="B1212" s="394" t="s">
        <v>1426</v>
      </c>
      <c r="C1212" s="394" t="s">
        <v>2152</v>
      </c>
      <c r="D1212" s="394" t="s">
        <v>1428</v>
      </c>
      <c r="E1212" s="394" t="s">
        <v>2153</v>
      </c>
      <c r="F1212" s="397">
        <v>1</v>
      </c>
      <c r="G1212" s="397">
        <v>0</v>
      </c>
      <c r="H1212" s="410"/>
      <c r="I1212" s="397"/>
      <c r="J1212" s="397"/>
      <c r="K1212" s="410"/>
      <c r="L1212" s="397">
        <v>1</v>
      </c>
      <c r="M1212" s="398">
        <v>0</v>
      </c>
    </row>
    <row r="1213" spans="1:13" ht="14.4" customHeight="1" x14ac:dyDescent="0.3">
      <c r="A1213" s="393" t="s">
        <v>1161</v>
      </c>
      <c r="B1213" s="394" t="s">
        <v>1426</v>
      </c>
      <c r="C1213" s="394" t="s">
        <v>1430</v>
      </c>
      <c r="D1213" s="394" t="s">
        <v>1428</v>
      </c>
      <c r="E1213" s="394" t="s">
        <v>1431</v>
      </c>
      <c r="F1213" s="397"/>
      <c r="G1213" s="397"/>
      <c r="H1213" s="410">
        <v>0</v>
      </c>
      <c r="I1213" s="397">
        <v>5</v>
      </c>
      <c r="J1213" s="397">
        <v>4435.25</v>
      </c>
      <c r="K1213" s="410">
        <v>1</v>
      </c>
      <c r="L1213" s="397">
        <v>5</v>
      </c>
      <c r="M1213" s="398">
        <v>4435.25</v>
      </c>
    </row>
    <row r="1214" spans="1:13" ht="14.4" customHeight="1" x14ac:dyDescent="0.3">
      <c r="A1214" s="393" t="s">
        <v>1161</v>
      </c>
      <c r="B1214" s="394" t="s">
        <v>1432</v>
      </c>
      <c r="C1214" s="394" t="s">
        <v>2154</v>
      </c>
      <c r="D1214" s="394" t="s">
        <v>2155</v>
      </c>
      <c r="E1214" s="394" t="s">
        <v>2156</v>
      </c>
      <c r="F1214" s="397">
        <v>1</v>
      </c>
      <c r="G1214" s="397">
        <v>0</v>
      </c>
      <c r="H1214" s="410"/>
      <c r="I1214" s="397"/>
      <c r="J1214" s="397"/>
      <c r="K1214" s="410"/>
      <c r="L1214" s="397">
        <v>1</v>
      </c>
      <c r="M1214" s="398">
        <v>0</v>
      </c>
    </row>
    <row r="1215" spans="1:13" ht="14.4" customHeight="1" x14ac:dyDescent="0.3">
      <c r="A1215" s="393" t="s">
        <v>1161</v>
      </c>
      <c r="B1215" s="394" t="s">
        <v>1432</v>
      </c>
      <c r="C1215" s="394" t="s">
        <v>1433</v>
      </c>
      <c r="D1215" s="394" t="s">
        <v>1434</v>
      </c>
      <c r="E1215" s="394" t="s">
        <v>1435</v>
      </c>
      <c r="F1215" s="397"/>
      <c r="G1215" s="397"/>
      <c r="H1215" s="410">
        <v>0</v>
      </c>
      <c r="I1215" s="397">
        <v>1</v>
      </c>
      <c r="J1215" s="397">
        <v>1344.66</v>
      </c>
      <c r="K1215" s="410">
        <v>1</v>
      </c>
      <c r="L1215" s="397">
        <v>1</v>
      </c>
      <c r="M1215" s="398">
        <v>1344.66</v>
      </c>
    </row>
    <row r="1216" spans="1:13" ht="14.4" customHeight="1" x14ac:dyDescent="0.3">
      <c r="A1216" s="393" t="s">
        <v>1161</v>
      </c>
      <c r="B1216" s="394" t="s">
        <v>1432</v>
      </c>
      <c r="C1216" s="394" t="s">
        <v>2157</v>
      </c>
      <c r="D1216" s="394" t="s">
        <v>1434</v>
      </c>
      <c r="E1216" s="394" t="s">
        <v>2158</v>
      </c>
      <c r="F1216" s="397">
        <v>3</v>
      </c>
      <c r="G1216" s="397">
        <v>0</v>
      </c>
      <c r="H1216" s="410"/>
      <c r="I1216" s="397"/>
      <c r="J1216" s="397"/>
      <c r="K1216" s="410"/>
      <c r="L1216" s="397">
        <v>3</v>
      </c>
      <c r="M1216" s="398">
        <v>0</v>
      </c>
    </row>
    <row r="1217" spans="1:13" ht="14.4" customHeight="1" x14ac:dyDescent="0.3">
      <c r="A1217" s="393" t="s">
        <v>1161</v>
      </c>
      <c r="B1217" s="394" t="s">
        <v>1002</v>
      </c>
      <c r="C1217" s="394" t="s">
        <v>2040</v>
      </c>
      <c r="D1217" s="394" t="s">
        <v>2041</v>
      </c>
      <c r="E1217" s="394" t="s">
        <v>1513</v>
      </c>
      <c r="F1217" s="397">
        <v>2</v>
      </c>
      <c r="G1217" s="397">
        <v>21.46</v>
      </c>
      <c r="H1217" s="410">
        <v>1</v>
      </c>
      <c r="I1217" s="397"/>
      <c r="J1217" s="397"/>
      <c r="K1217" s="410">
        <v>0</v>
      </c>
      <c r="L1217" s="397">
        <v>2</v>
      </c>
      <c r="M1217" s="398">
        <v>21.46</v>
      </c>
    </row>
    <row r="1218" spans="1:13" ht="14.4" customHeight="1" x14ac:dyDescent="0.3">
      <c r="A1218" s="393" t="s">
        <v>1161</v>
      </c>
      <c r="B1218" s="394" t="s">
        <v>1443</v>
      </c>
      <c r="C1218" s="394" t="s">
        <v>2159</v>
      </c>
      <c r="D1218" s="394" t="s">
        <v>1445</v>
      </c>
      <c r="E1218" s="394" t="s">
        <v>2160</v>
      </c>
      <c r="F1218" s="397">
        <v>1</v>
      </c>
      <c r="G1218" s="397">
        <v>0</v>
      </c>
      <c r="H1218" s="410"/>
      <c r="I1218" s="397"/>
      <c r="J1218" s="397"/>
      <c r="K1218" s="410"/>
      <c r="L1218" s="397">
        <v>1</v>
      </c>
      <c r="M1218" s="398">
        <v>0</v>
      </c>
    </row>
    <row r="1219" spans="1:13" ht="14.4" customHeight="1" x14ac:dyDescent="0.3">
      <c r="A1219" s="393" t="s">
        <v>1161</v>
      </c>
      <c r="B1219" s="394" t="s">
        <v>1443</v>
      </c>
      <c r="C1219" s="394" t="s">
        <v>2161</v>
      </c>
      <c r="D1219" s="394" t="s">
        <v>1445</v>
      </c>
      <c r="E1219" s="394" t="s">
        <v>2162</v>
      </c>
      <c r="F1219" s="397">
        <v>1</v>
      </c>
      <c r="G1219" s="397">
        <v>201.75</v>
      </c>
      <c r="H1219" s="410">
        <v>1</v>
      </c>
      <c r="I1219" s="397"/>
      <c r="J1219" s="397"/>
      <c r="K1219" s="410">
        <v>0</v>
      </c>
      <c r="L1219" s="397">
        <v>1</v>
      </c>
      <c r="M1219" s="398">
        <v>201.75</v>
      </c>
    </row>
    <row r="1220" spans="1:13" ht="14.4" customHeight="1" x14ac:dyDescent="0.3">
      <c r="A1220" s="393" t="s">
        <v>1161</v>
      </c>
      <c r="B1220" s="394" t="s">
        <v>1027</v>
      </c>
      <c r="C1220" s="394" t="s">
        <v>1028</v>
      </c>
      <c r="D1220" s="394" t="s">
        <v>790</v>
      </c>
      <c r="E1220" s="394" t="s">
        <v>791</v>
      </c>
      <c r="F1220" s="397"/>
      <c r="G1220" s="397"/>
      <c r="H1220" s="410">
        <v>0</v>
      </c>
      <c r="I1220" s="397">
        <v>5</v>
      </c>
      <c r="J1220" s="397">
        <v>688</v>
      </c>
      <c r="K1220" s="410">
        <v>1</v>
      </c>
      <c r="L1220" s="397">
        <v>5</v>
      </c>
      <c r="M1220" s="398">
        <v>688</v>
      </c>
    </row>
    <row r="1221" spans="1:13" ht="14.4" customHeight="1" x14ac:dyDescent="0.3">
      <c r="A1221" s="393" t="s">
        <v>1161</v>
      </c>
      <c r="B1221" s="394" t="s">
        <v>1027</v>
      </c>
      <c r="C1221" s="394" t="s">
        <v>1056</v>
      </c>
      <c r="D1221" s="394" t="s">
        <v>792</v>
      </c>
      <c r="E1221" s="394" t="s">
        <v>791</v>
      </c>
      <c r="F1221" s="397">
        <v>1</v>
      </c>
      <c r="G1221" s="397">
        <v>137.6</v>
      </c>
      <c r="H1221" s="410">
        <v>1</v>
      </c>
      <c r="I1221" s="397"/>
      <c r="J1221" s="397"/>
      <c r="K1221" s="410">
        <v>0</v>
      </c>
      <c r="L1221" s="397">
        <v>1</v>
      </c>
      <c r="M1221" s="398">
        <v>137.6</v>
      </c>
    </row>
    <row r="1222" spans="1:13" ht="14.4" customHeight="1" x14ac:dyDescent="0.3">
      <c r="A1222" s="393" t="s">
        <v>1161</v>
      </c>
      <c r="B1222" s="394" t="s">
        <v>1027</v>
      </c>
      <c r="C1222" s="394" t="s">
        <v>1545</v>
      </c>
      <c r="D1222" s="394" t="s">
        <v>792</v>
      </c>
      <c r="E1222" s="394" t="s">
        <v>791</v>
      </c>
      <c r="F1222" s="397">
        <v>5</v>
      </c>
      <c r="G1222" s="397">
        <v>682.05</v>
      </c>
      <c r="H1222" s="410">
        <v>1</v>
      </c>
      <c r="I1222" s="397"/>
      <c r="J1222" s="397"/>
      <c r="K1222" s="410">
        <v>0</v>
      </c>
      <c r="L1222" s="397">
        <v>5</v>
      </c>
      <c r="M1222" s="398">
        <v>682.05</v>
      </c>
    </row>
    <row r="1223" spans="1:13" ht="14.4" customHeight="1" x14ac:dyDescent="0.3">
      <c r="A1223" s="393" t="s">
        <v>1161</v>
      </c>
      <c r="B1223" s="394" t="s">
        <v>1027</v>
      </c>
      <c r="C1223" s="394" t="s">
        <v>1851</v>
      </c>
      <c r="D1223" s="394" t="s">
        <v>1852</v>
      </c>
      <c r="E1223" s="394" t="s">
        <v>1853</v>
      </c>
      <c r="F1223" s="397">
        <v>1</v>
      </c>
      <c r="G1223" s="397">
        <v>135.65</v>
      </c>
      <c r="H1223" s="410">
        <v>1</v>
      </c>
      <c r="I1223" s="397"/>
      <c r="J1223" s="397"/>
      <c r="K1223" s="410">
        <v>0</v>
      </c>
      <c r="L1223" s="397">
        <v>1</v>
      </c>
      <c r="M1223" s="398">
        <v>135.65</v>
      </c>
    </row>
    <row r="1224" spans="1:13" ht="14.4" customHeight="1" x14ac:dyDescent="0.3">
      <c r="A1224" s="393" t="s">
        <v>1163</v>
      </c>
      <c r="B1224" s="394" t="s">
        <v>954</v>
      </c>
      <c r="C1224" s="394" t="s">
        <v>1574</v>
      </c>
      <c r="D1224" s="394" t="s">
        <v>1268</v>
      </c>
      <c r="E1224" s="394" t="s">
        <v>712</v>
      </c>
      <c r="F1224" s="397"/>
      <c r="G1224" s="397"/>
      <c r="H1224" s="410">
        <v>0</v>
      </c>
      <c r="I1224" s="397">
        <v>1</v>
      </c>
      <c r="J1224" s="397">
        <v>2332.92</v>
      </c>
      <c r="K1224" s="410">
        <v>1</v>
      </c>
      <c r="L1224" s="397">
        <v>1</v>
      </c>
      <c r="M1224" s="398">
        <v>2332.92</v>
      </c>
    </row>
    <row r="1225" spans="1:13" ht="14.4" customHeight="1" x14ac:dyDescent="0.3">
      <c r="A1225" s="393" t="s">
        <v>1163</v>
      </c>
      <c r="B1225" s="394" t="s">
        <v>1346</v>
      </c>
      <c r="C1225" s="394" t="s">
        <v>1347</v>
      </c>
      <c r="D1225" s="394" t="s">
        <v>1348</v>
      </c>
      <c r="E1225" s="394" t="s">
        <v>1349</v>
      </c>
      <c r="F1225" s="397">
        <v>2</v>
      </c>
      <c r="G1225" s="397">
        <v>1696.22</v>
      </c>
      <c r="H1225" s="410">
        <v>1</v>
      </c>
      <c r="I1225" s="397"/>
      <c r="J1225" s="397"/>
      <c r="K1225" s="410">
        <v>0</v>
      </c>
      <c r="L1225" s="397">
        <v>2</v>
      </c>
      <c r="M1225" s="398">
        <v>1696.22</v>
      </c>
    </row>
    <row r="1226" spans="1:13" ht="14.4" customHeight="1" x14ac:dyDescent="0.3">
      <c r="A1226" s="393" t="s">
        <v>1163</v>
      </c>
      <c r="B1226" s="394" t="s">
        <v>983</v>
      </c>
      <c r="C1226" s="394" t="s">
        <v>984</v>
      </c>
      <c r="D1226" s="394" t="s">
        <v>985</v>
      </c>
      <c r="E1226" s="394" t="s">
        <v>986</v>
      </c>
      <c r="F1226" s="397"/>
      <c r="G1226" s="397"/>
      <c r="H1226" s="410">
        <v>0</v>
      </c>
      <c r="I1226" s="397">
        <v>28</v>
      </c>
      <c r="J1226" s="397">
        <v>9332.68</v>
      </c>
      <c r="K1226" s="410">
        <v>1</v>
      </c>
      <c r="L1226" s="397">
        <v>28</v>
      </c>
      <c r="M1226" s="398">
        <v>9332.68</v>
      </c>
    </row>
    <row r="1227" spans="1:13" ht="14.4" customHeight="1" x14ac:dyDescent="0.3">
      <c r="A1227" s="393" t="s">
        <v>1163</v>
      </c>
      <c r="B1227" s="394" t="s">
        <v>983</v>
      </c>
      <c r="C1227" s="394" t="s">
        <v>1360</v>
      </c>
      <c r="D1227" s="394" t="s">
        <v>1361</v>
      </c>
      <c r="E1227" s="394" t="s">
        <v>1362</v>
      </c>
      <c r="F1227" s="397"/>
      <c r="G1227" s="397"/>
      <c r="H1227" s="410">
        <v>0</v>
      </c>
      <c r="I1227" s="397">
        <v>1</v>
      </c>
      <c r="J1227" s="397">
        <v>333.31</v>
      </c>
      <c r="K1227" s="410">
        <v>1</v>
      </c>
      <c r="L1227" s="397">
        <v>1</v>
      </c>
      <c r="M1227" s="398">
        <v>333.31</v>
      </c>
    </row>
    <row r="1228" spans="1:13" ht="14.4" customHeight="1" x14ac:dyDescent="0.3">
      <c r="A1228" s="393" t="s">
        <v>1163</v>
      </c>
      <c r="B1228" s="394" t="s">
        <v>990</v>
      </c>
      <c r="C1228" s="394" t="s">
        <v>1548</v>
      </c>
      <c r="D1228" s="394" t="s">
        <v>1549</v>
      </c>
      <c r="E1228" s="394" t="s">
        <v>1550</v>
      </c>
      <c r="F1228" s="397"/>
      <c r="G1228" s="397"/>
      <c r="H1228" s="410">
        <v>0</v>
      </c>
      <c r="I1228" s="397">
        <v>4</v>
      </c>
      <c r="J1228" s="397">
        <v>552.64</v>
      </c>
      <c r="K1228" s="410">
        <v>1</v>
      </c>
      <c r="L1228" s="397">
        <v>4</v>
      </c>
      <c r="M1228" s="398">
        <v>552.64</v>
      </c>
    </row>
    <row r="1229" spans="1:13" ht="14.4" customHeight="1" x14ac:dyDescent="0.3">
      <c r="A1229" s="393" t="s">
        <v>1163</v>
      </c>
      <c r="B1229" s="394" t="s">
        <v>990</v>
      </c>
      <c r="C1229" s="394" t="s">
        <v>1364</v>
      </c>
      <c r="D1229" s="394" t="s">
        <v>1365</v>
      </c>
      <c r="E1229" s="394" t="s">
        <v>1248</v>
      </c>
      <c r="F1229" s="397"/>
      <c r="G1229" s="397"/>
      <c r="H1229" s="410">
        <v>0</v>
      </c>
      <c r="I1229" s="397">
        <v>8</v>
      </c>
      <c r="J1229" s="397">
        <v>1473.76</v>
      </c>
      <c r="K1229" s="410">
        <v>1</v>
      </c>
      <c r="L1229" s="397">
        <v>8</v>
      </c>
      <c r="M1229" s="398">
        <v>1473.76</v>
      </c>
    </row>
    <row r="1230" spans="1:13" ht="14.4" customHeight="1" x14ac:dyDescent="0.3">
      <c r="A1230" s="393" t="s">
        <v>1163</v>
      </c>
      <c r="B1230" s="394" t="s">
        <v>995</v>
      </c>
      <c r="C1230" s="394" t="s">
        <v>996</v>
      </c>
      <c r="D1230" s="394" t="s">
        <v>758</v>
      </c>
      <c r="E1230" s="394" t="s">
        <v>759</v>
      </c>
      <c r="F1230" s="397"/>
      <c r="G1230" s="397"/>
      <c r="H1230" s="410">
        <v>0</v>
      </c>
      <c r="I1230" s="397">
        <v>2</v>
      </c>
      <c r="J1230" s="397">
        <v>444.5</v>
      </c>
      <c r="K1230" s="410">
        <v>1</v>
      </c>
      <c r="L1230" s="397">
        <v>2</v>
      </c>
      <c r="M1230" s="398">
        <v>444.5</v>
      </c>
    </row>
    <row r="1231" spans="1:13" ht="14.4" customHeight="1" x14ac:dyDescent="0.3">
      <c r="A1231" s="393" t="s">
        <v>1163</v>
      </c>
      <c r="B1231" s="394" t="s">
        <v>1241</v>
      </c>
      <c r="C1231" s="394" t="s">
        <v>1242</v>
      </c>
      <c r="D1231" s="394" t="s">
        <v>1243</v>
      </c>
      <c r="E1231" s="394" t="s">
        <v>1244</v>
      </c>
      <c r="F1231" s="397"/>
      <c r="G1231" s="397"/>
      <c r="H1231" s="410">
        <v>0</v>
      </c>
      <c r="I1231" s="397">
        <v>3</v>
      </c>
      <c r="J1231" s="397">
        <v>209.57999999999998</v>
      </c>
      <c r="K1231" s="410">
        <v>1</v>
      </c>
      <c r="L1231" s="397">
        <v>3</v>
      </c>
      <c r="M1231" s="398">
        <v>209.57999999999998</v>
      </c>
    </row>
    <row r="1232" spans="1:13" ht="14.4" customHeight="1" x14ac:dyDescent="0.3">
      <c r="A1232" s="393" t="s">
        <v>1163</v>
      </c>
      <c r="B1232" s="394" t="s">
        <v>1245</v>
      </c>
      <c r="C1232" s="394" t="s">
        <v>2163</v>
      </c>
      <c r="D1232" s="394" t="s">
        <v>2164</v>
      </c>
      <c r="E1232" s="394" t="s">
        <v>1248</v>
      </c>
      <c r="F1232" s="397">
        <v>3</v>
      </c>
      <c r="G1232" s="397">
        <v>207.75</v>
      </c>
      <c r="H1232" s="410">
        <v>1</v>
      </c>
      <c r="I1232" s="397"/>
      <c r="J1232" s="397"/>
      <c r="K1232" s="410">
        <v>0</v>
      </c>
      <c r="L1232" s="397">
        <v>3</v>
      </c>
      <c r="M1232" s="398">
        <v>207.75</v>
      </c>
    </row>
    <row r="1233" spans="1:13" ht="14.4" customHeight="1" x14ac:dyDescent="0.3">
      <c r="A1233" s="393" t="s">
        <v>1164</v>
      </c>
      <c r="B1233" s="394" t="s">
        <v>983</v>
      </c>
      <c r="C1233" s="394" t="s">
        <v>984</v>
      </c>
      <c r="D1233" s="394" t="s">
        <v>985</v>
      </c>
      <c r="E1233" s="394" t="s">
        <v>986</v>
      </c>
      <c r="F1233" s="397"/>
      <c r="G1233" s="397"/>
      <c r="H1233" s="410">
        <v>0</v>
      </c>
      <c r="I1233" s="397">
        <v>3</v>
      </c>
      <c r="J1233" s="397">
        <v>999.93000000000006</v>
      </c>
      <c r="K1233" s="410">
        <v>1</v>
      </c>
      <c r="L1233" s="397">
        <v>3</v>
      </c>
      <c r="M1233" s="398">
        <v>999.93000000000006</v>
      </c>
    </row>
    <row r="1234" spans="1:13" ht="14.4" customHeight="1" x14ac:dyDescent="0.3">
      <c r="A1234" s="393" t="s">
        <v>1164</v>
      </c>
      <c r="B1234" s="394" t="s">
        <v>983</v>
      </c>
      <c r="C1234" s="394" t="s">
        <v>1357</v>
      </c>
      <c r="D1234" s="394" t="s">
        <v>1358</v>
      </c>
      <c r="E1234" s="394" t="s">
        <v>1359</v>
      </c>
      <c r="F1234" s="397"/>
      <c r="G1234" s="397"/>
      <c r="H1234" s="410">
        <v>0</v>
      </c>
      <c r="I1234" s="397">
        <v>1</v>
      </c>
      <c r="J1234" s="397">
        <v>333.31</v>
      </c>
      <c r="K1234" s="410">
        <v>1</v>
      </c>
      <c r="L1234" s="397">
        <v>1</v>
      </c>
      <c r="M1234" s="398">
        <v>333.31</v>
      </c>
    </row>
    <row r="1235" spans="1:13" ht="14.4" customHeight="1" x14ac:dyDescent="0.3">
      <c r="A1235" s="393" t="s">
        <v>1165</v>
      </c>
      <c r="B1235" s="394" t="s">
        <v>951</v>
      </c>
      <c r="C1235" s="394" t="s">
        <v>1564</v>
      </c>
      <c r="D1235" s="394" t="s">
        <v>726</v>
      </c>
      <c r="E1235" s="394" t="s">
        <v>1565</v>
      </c>
      <c r="F1235" s="397"/>
      <c r="G1235" s="397"/>
      <c r="H1235" s="410">
        <v>0</v>
      </c>
      <c r="I1235" s="397">
        <v>1</v>
      </c>
      <c r="J1235" s="397">
        <v>140.03</v>
      </c>
      <c r="K1235" s="410">
        <v>1</v>
      </c>
      <c r="L1235" s="397">
        <v>1</v>
      </c>
      <c r="M1235" s="398">
        <v>140.03</v>
      </c>
    </row>
    <row r="1236" spans="1:13" ht="14.4" customHeight="1" x14ac:dyDescent="0.3">
      <c r="A1236" s="393" t="s">
        <v>1165</v>
      </c>
      <c r="B1236" s="394" t="s">
        <v>954</v>
      </c>
      <c r="C1236" s="394" t="s">
        <v>956</v>
      </c>
      <c r="D1236" s="394" t="s">
        <v>708</v>
      </c>
      <c r="E1236" s="394" t="s">
        <v>710</v>
      </c>
      <c r="F1236" s="397"/>
      <c r="G1236" s="397"/>
      <c r="H1236" s="410">
        <v>0</v>
      </c>
      <c r="I1236" s="397">
        <v>2</v>
      </c>
      <c r="J1236" s="397">
        <v>1250.58</v>
      </c>
      <c r="K1236" s="410">
        <v>1</v>
      </c>
      <c r="L1236" s="397">
        <v>2</v>
      </c>
      <c r="M1236" s="398">
        <v>1250.58</v>
      </c>
    </row>
    <row r="1237" spans="1:13" ht="14.4" customHeight="1" x14ac:dyDescent="0.3">
      <c r="A1237" s="393" t="s">
        <v>1165</v>
      </c>
      <c r="B1237" s="394" t="s">
        <v>1366</v>
      </c>
      <c r="C1237" s="394" t="s">
        <v>1367</v>
      </c>
      <c r="D1237" s="394" t="s">
        <v>1368</v>
      </c>
      <c r="E1237" s="394" t="s">
        <v>1369</v>
      </c>
      <c r="F1237" s="397">
        <v>1</v>
      </c>
      <c r="G1237" s="397">
        <v>472.71</v>
      </c>
      <c r="H1237" s="410">
        <v>1</v>
      </c>
      <c r="I1237" s="397"/>
      <c r="J1237" s="397"/>
      <c r="K1237" s="410">
        <v>0</v>
      </c>
      <c r="L1237" s="397">
        <v>1</v>
      </c>
      <c r="M1237" s="398">
        <v>472.71</v>
      </c>
    </row>
    <row r="1238" spans="1:13" ht="14.4" customHeight="1" x14ac:dyDescent="0.3">
      <c r="A1238" s="393" t="s">
        <v>1165</v>
      </c>
      <c r="B1238" s="394" t="s">
        <v>983</v>
      </c>
      <c r="C1238" s="394" t="s">
        <v>984</v>
      </c>
      <c r="D1238" s="394" t="s">
        <v>985</v>
      </c>
      <c r="E1238" s="394" t="s">
        <v>986</v>
      </c>
      <c r="F1238" s="397"/>
      <c r="G1238" s="397"/>
      <c r="H1238" s="410">
        <v>0</v>
      </c>
      <c r="I1238" s="397">
        <v>12</v>
      </c>
      <c r="J1238" s="397">
        <v>3999.7200000000003</v>
      </c>
      <c r="K1238" s="410">
        <v>1</v>
      </c>
      <c r="L1238" s="397">
        <v>12</v>
      </c>
      <c r="M1238" s="398">
        <v>3999.7200000000003</v>
      </c>
    </row>
    <row r="1239" spans="1:13" ht="14.4" customHeight="1" x14ac:dyDescent="0.3">
      <c r="A1239" s="393" t="s">
        <v>1165</v>
      </c>
      <c r="B1239" s="394" t="s">
        <v>983</v>
      </c>
      <c r="C1239" s="394" t="s">
        <v>1377</v>
      </c>
      <c r="D1239" s="394" t="s">
        <v>1378</v>
      </c>
      <c r="E1239" s="394" t="s">
        <v>1379</v>
      </c>
      <c r="F1239" s="397">
        <v>1</v>
      </c>
      <c r="G1239" s="397">
        <v>333.31</v>
      </c>
      <c r="H1239" s="410">
        <v>1</v>
      </c>
      <c r="I1239" s="397"/>
      <c r="J1239" s="397"/>
      <c r="K1239" s="410">
        <v>0</v>
      </c>
      <c r="L1239" s="397">
        <v>1</v>
      </c>
      <c r="M1239" s="398">
        <v>333.31</v>
      </c>
    </row>
    <row r="1240" spans="1:13" ht="14.4" customHeight="1" x14ac:dyDescent="0.3">
      <c r="A1240" s="393" t="s">
        <v>1166</v>
      </c>
      <c r="B1240" s="394" t="s">
        <v>1346</v>
      </c>
      <c r="C1240" s="394" t="s">
        <v>1546</v>
      </c>
      <c r="D1240" s="394" t="s">
        <v>1351</v>
      </c>
      <c r="E1240" s="394" t="s">
        <v>1547</v>
      </c>
      <c r="F1240" s="397"/>
      <c r="G1240" s="397"/>
      <c r="H1240" s="410">
        <v>0</v>
      </c>
      <c r="I1240" s="397">
        <v>1</v>
      </c>
      <c r="J1240" s="397">
        <v>254.43</v>
      </c>
      <c r="K1240" s="410">
        <v>1</v>
      </c>
      <c r="L1240" s="397">
        <v>1</v>
      </c>
      <c r="M1240" s="398">
        <v>254.43</v>
      </c>
    </row>
    <row r="1241" spans="1:13" ht="14.4" customHeight="1" x14ac:dyDescent="0.3">
      <c r="A1241" s="393" t="s">
        <v>1166</v>
      </c>
      <c r="B1241" s="394" t="s">
        <v>1353</v>
      </c>
      <c r="C1241" s="394" t="s">
        <v>1678</v>
      </c>
      <c r="D1241" s="394" t="s">
        <v>1355</v>
      </c>
      <c r="E1241" s="394" t="s">
        <v>1679</v>
      </c>
      <c r="F1241" s="397">
        <v>1</v>
      </c>
      <c r="G1241" s="397">
        <v>0</v>
      </c>
      <c r="H1241" s="410"/>
      <c r="I1241" s="397"/>
      <c r="J1241" s="397"/>
      <c r="K1241" s="410"/>
      <c r="L1241" s="397">
        <v>1</v>
      </c>
      <c r="M1241" s="398">
        <v>0</v>
      </c>
    </row>
    <row r="1242" spans="1:13" ht="14.4" customHeight="1" x14ac:dyDescent="0.3">
      <c r="A1242" s="393" t="s">
        <v>1166</v>
      </c>
      <c r="B1242" s="394" t="s">
        <v>983</v>
      </c>
      <c r="C1242" s="394" t="s">
        <v>984</v>
      </c>
      <c r="D1242" s="394" t="s">
        <v>985</v>
      </c>
      <c r="E1242" s="394" t="s">
        <v>986</v>
      </c>
      <c r="F1242" s="397"/>
      <c r="G1242" s="397"/>
      <c r="H1242" s="410">
        <v>0</v>
      </c>
      <c r="I1242" s="397">
        <v>1</v>
      </c>
      <c r="J1242" s="397">
        <v>333.31</v>
      </c>
      <c r="K1242" s="410">
        <v>1</v>
      </c>
      <c r="L1242" s="397">
        <v>1</v>
      </c>
      <c r="M1242" s="398">
        <v>333.31</v>
      </c>
    </row>
    <row r="1243" spans="1:13" ht="14.4" customHeight="1" x14ac:dyDescent="0.3">
      <c r="A1243" s="393" t="s">
        <v>1166</v>
      </c>
      <c r="B1243" s="394" t="s">
        <v>983</v>
      </c>
      <c r="C1243" s="394" t="s">
        <v>1360</v>
      </c>
      <c r="D1243" s="394" t="s">
        <v>1361</v>
      </c>
      <c r="E1243" s="394" t="s">
        <v>1362</v>
      </c>
      <c r="F1243" s="397"/>
      <c r="G1243" s="397"/>
      <c r="H1243" s="410">
        <v>0</v>
      </c>
      <c r="I1243" s="397">
        <v>3</v>
      </c>
      <c r="J1243" s="397">
        <v>999.93000000000006</v>
      </c>
      <c r="K1243" s="410">
        <v>1</v>
      </c>
      <c r="L1243" s="397">
        <v>3</v>
      </c>
      <c r="M1243" s="398">
        <v>999.93000000000006</v>
      </c>
    </row>
    <row r="1244" spans="1:13" ht="14.4" customHeight="1" x14ac:dyDescent="0.3">
      <c r="A1244" s="393" t="s">
        <v>1166</v>
      </c>
      <c r="B1244" s="394" t="s">
        <v>990</v>
      </c>
      <c r="C1244" s="394" t="s">
        <v>1548</v>
      </c>
      <c r="D1244" s="394" t="s">
        <v>1549</v>
      </c>
      <c r="E1244" s="394" t="s">
        <v>1550</v>
      </c>
      <c r="F1244" s="397"/>
      <c r="G1244" s="397"/>
      <c r="H1244" s="410">
        <v>0</v>
      </c>
      <c r="I1244" s="397">
        <v>4</v>
      </c>
      <c r="J1244" s="397">
        <v>552.64</v>
      </c>
      <c r="K1244" s="410">
        <v>1</v>
      </c>
      <c r="L1244" s="397">
        <v>4</v>
      </c>
      <c r="M1244" s="398">
        <v>552.64</v>
      </c>
    </row>
    <row r="1245" spans="1:13" ht="14.4" customHeight="1" x14ac:dyDescent="0.3">
      <c r="A1245" s="393" t="s">
        <v>1166</v>
      </c>
      <c r="B1245" s="394" t="s">
        <v>1241</v>
      </c>
      <c r="C1245" s="394" t="s">
        <v>1242</v>
      </c>
      <c r="D1245" s="394" t="s">
        <v>1243</v>
      </c>
      <c r="E1245" s="394" t="s">
        <v>1244</v>
      </c>
      <c r="F1245" s="397"/>
      <c r="G1245" s="397"/>
      <c r="H1245" s="410">
        <v>0</v>
      </c>
      <c r="I1245" s="397">
        <v>3</v>
      </c>
      <c r="J1245" s="397">
        <v>209.57999999999998</v>
      </c>
      <c r="K1245" s="410">
        <v>1</v>
      </c>
      <c r="L1245" s="397">
        <v>3</v>
      </c>
      <c r="M1245" s="398">
        <v>209.57999999999998</v>
      </c>
    </row>
    <row r="1246" spans="1:13" ht="14.4" customHeight="1" x14ac:dyDescent="0.3">
      <c r="A1246" s="393" t="s">
        <v>1166</v>
      </c>
      <c r="B1246" s="394" t="s">
        <v>1245</v>
      </c>
      <c r="C1246" s="394" t="s">
        <v>1246</v>
      </c>
      <c r="D1246" s="394" t="s">
        <v>1247</v>
      </c>
      <c r="E1246" s="394" t="s">
        <v>1248</v>
      </c>
      <c r="F1246" s="397"/>
      <c r="G1246" s="397"/>
      <c r="H1246" s="410">
        <v>0</v>
      </c>
      <c r="I1246" s="397">
        <v>2</v>
      </c>
      <c r="J1246" s="397">
        <v>139.72</v>
      </c>
      <c r="K1246" s="410">
        <v>1</v>
      </c>
      <c r="L1246" s="397">
        <v>2</v>
      </c>
      <c r="M1246" s="398">
        <v>139.72</v>
      </c>
    </row>
    <row r="1247" spans="1:13" ht="14.4" customHeight="1" x14ac:dyDescent="0.3">
      <c r="A1247" s="393" t="s">
        <v>1166</v>
      </c>
      <c r="B1247" s="394" t="s">
        <v>997</v>
      </c>
      <c r="C1247" s="394" t="s">
        <v>1504</v>
      </c>
      <c r="D1247" s="394" t="s">
        <v>1331</v>
      </c>
      <c r="E1247" s="394" t="s">
        <v>1401</v>
      </c>
      <c r="F1247" s="397"/>
      <c r="G1247" s="397"/>
      <c r="H1247" s="410">
        <v>0</v>
      </c>
      <c r="I1247" s="397">
        <v>1</v>
      </c>
      <c r="J1247" s="397">
        <v>98.23</v>
      </c>
      <c r="K1247" s="410">
        <v>1</v>
      </c>
      <c r="L1247" s="397">
        <v>1</v>
      </c>
      <c r="M1247" s="398">
        <v>98.23</v>
      </c>
    </row>
    <row r="1248" spans="1:13" ht="14.4" customHeight="1" x14ac:dyDescent="0.3">
      <c r="A1248" s="393" t="s">
        <v>1167</v>
      </c>
      <c r="B1248" s="394" t="s">
        <v>943</v>
      </c>
      <c r="C1248" s="394" t="s">
        <v>944</v>
      </c>
      <c r="D1248" s="394" t="s">
        <v>544</v>
      </c>
      <c r="E1248" s="394" t="s">
        <v>545</v>
      </c>
      <c r="F1248" s="397"/>
      <c r="G1248" s="397"/>
      <c r="H1248" s="410">
        <v>0</v>
      </c>
      <c r="I1248" s="397">
        <v>1</v>
      </c>
      <c r="J1248" s="397">
        <v>190.48</v>
      </c>
      <c r="K1248" s="410">
        <v>1</v>
      </c>
      <c r="L1248" s="397">
        <v>1</v>
      </c>
      <c r="M1248" s="398">
        <v>190.48</v>
      </c>
    </row>
    <row r="1249" spans="1:13" ht="14.4" customHeight="1" x14ac:dyDescent="0.3">
      <c r="A1249" s="393" t="s">
        <v>1167</v>
      </c>
      <c r="B1249" s="394" t="s">
        <v>1709</v>
      </c>
      <c r="C1249" s="394" t="s">
        <v>1713</v>
      </c>
      <c r="D1249" s="394" t="s">
        <v>1711</v>
      </c>
      <c r="E1249" s="394" t="s">
        <v>1714</v>
      </c>
      <c r="F1249" s="397"/>
      <c r="G1249" s="397"/>
      <c r="H1249" s="410">
        <v>0</v>
      </c>
      <c r="I1249" s="397">
        <v>1</v>
      </c>
      <c r="J1249" s="397">
        <v>380.96</v>
      </c>
      <c r="K1249" s="410">
        <v>1</v>
      </c>
      <c r="L1249" s="397">
        <v>1</v>
      </c>
      <c r="M1249" s="398">
        <v>380.96</v>
      </c>
    </row>
    <row r="1250" spans="1:13" ht="14.4" customHeight="1" x14ac:dyDescent="0.3">
      <c r="A1250" s="393" t="s">
        <v>1167</v>
      </c>
      <c r="B1250" s="394" t="s">
        <v>954</v>
      </c>
      <c r="C1250" s="394" t="s">
        <v>956</v>
      </c>
      <c r="D1250" s="394" t="s">
        <v>708</v>
      </c>
      <c r="E1250" s="394" t="s">
        <v>710</v>
      </c>
      <c r="F1250" s="397"/>
      <c r="G1250" s="397"/>
      <c r="H1250" s="410">
        <v>0</v>
      </c>
      <c r="I1250" s="397">
        <v>4</v>
      </c>
      <c r="J1250" s="397">
        <v>2501.16</v>
      </c>
      <c r="K1250" s="410">
        <v>1</v>
      </c>
      <c r="L1250" s="397">
        <v>4</v>
      </c>
      <c r="M1250" s="398">
        <v>2501.16</v>
      </c>
    </row>
    <row r="1251" spans="1:13" ht="14.4" customHeight="1" x14ac:dyDescent="0.3">
      <c r="A1251" s="393" t="s">
        <v>1167</v>
      </c>
      <c r="B1251" s="394" t="s">
        <v>1277</v>
      </c>
      <c r="C1251" s="394" t="s">
        <v>1281</v>
      </c>
      <c r="D1251" s="394" t="s">
        <v>1279</v>
      </c>
      <c r="E1251" s="394" t="s">
        <v>1282</v>
      </c>
      <c r="F1251" s="397"/>
      <c r="G1251" s="397"/>
      <c r="H1251" s="410">
        <v>0</v>
      </c>
      <c r="I1251" s="397">
        <v>1</v>
      </c>
      <c r="J1251" s="397">
        <v>146.63</v>
      </c>
      <c r="K1251" s="410">
        <v>1</v>
      </c>
      <c r="L1251" s="397">
        <v>1</v>
      </c>
      <c r="M1251" s="398">
        <v>146.63</v>
      </c>
    </row>
    <row r="1252" spans="1:13" ht="14.4" customHeight="1" x14ac:dyDescent="0.3">
      <c r="A1252" s="393" t="s">
        <v>1167</v>
      </c>
      <c r="B1252" s="394" t="s">
        <v>1300</v>
      </c>
      <c r="C1252" s="394" t="s">
        <v>2061</v>
      </c>
      <c r="D1252" s="394" t="s">
        <v>2062</v>
      </c>
      <c r="E1252" s="394" t="s">
        <v>1487</v>
      </c>
      <c r="F1252" s="397"/>
      <c r="G1252" s="397"/>
      <c r="H1252" s="410">
        <v>0</v>
      </c>
      <c r="I1252" s="397">
        <v>2</v>
      </c>
      <c r="J1252" s="397">
        <v>215.62</v>
      </c>
      <c r="K1252" s="410">
        <v>1</v>
      </c>
      <c r="L1252" s="397">
        <v>2</v>
      </c>
      <c r="M1252" s="398">
        <v>215.62</v>
      </c>
    </row>
    <row r="1253" spans="1:13" ht="14.4" customHeight="1" x14ac:dyDescent="0.3">
      <c r="A1253" s="393" t="s">
        <v>1167</v>
      </c>
      <c r="B1253" s="394" t="s">
        <v>983</v>
      </c>
      <c r="C1253" s="394" t="s">
        <v>1360</v>
      </c>
      <c r="D1253" s="394" t="s">
        <v>1361</v>
      </c>
      <c r="E1253" s="394" t="s">
        <v>1362</v>
      </c>
      <c r="F1253" s="397"/>
      <c r="G1253" s="397"/>
      <c r="H1253" s="410">
        <v>0</v>
      </c>
      <c r="I1253" s="397">
        <v>2</v>
      </c>
      <c r="J1253" s="397">
        <v>666.62</v>
      </c>
      <c r="K1253" s="410">
        <v>1</v>
      </c>
      <c r="L1253" s="397">
        <v>2</v>
      </c>
      <c r="M1253" s="398">
        <v>666.62</v>
      </c>
    </row>
    <row r="1254" spans="1:13" ht="14.4" customHeight="1" x14ac:dyDescent="0.3">
      <c r="A1254" s="393" t="s">
        <v>1167</v>
      </c>
      <c r="B1254" s="394" t="s">
        <v>990</v>
      </c>
      <c r="C1254" s="394" t="s">
        <v>1364</v>
      </c>
      <c r="D1254" s="394" t="s">
        <v>1365</v>
      </c>
      <c r="E1254" s="394" t="s">
        <v>1248</v>
      </c>
      <c r="F1254" s="397"/>
      <c r="G1254" s="397"/>
      <c r="H1254" s="410">
        <v>0</v>
      </c>
      <c r="I1254" s="397">
        <v>1</v>
      </c>
      <c r="J1254" s="397">
        <v>184.22</v>
      </c>
      <c r="K1254" s="410">
        <v>1</v>
      </c>
      <c r="L1254" s="397">
        <v>1</v>
      </c>
      <c r="M1254" s="398">
        <v>184.22</v>
      </c>
    </row>
    <row r="1255" spans="1:13" ht="14.4" customHeight="1" x14ac:dyDescent="0.3">
      <c r="A1255" s="393" t="s">
        <v>1167</v>
      </c>
      <c r="B1255" s="394" t="s">
        <v>992</v>
      </c>
      <c r="C1255" s="394" t="s">
        <v>1318</v>
      </c>
      <c r="D1255" s="394" t="s">
        <v>1319</v>
      </c>
      <c r="E1255" s="394" t="s">
        <v>1320</v>
      </c>
      <c r="F1255" s="397"/>
      <c r="G1255" s="397"/>
      <c r="H1255" s="410">
        <v>0</v>
      </c>
      <c r="I1255" s="397">
        <v>1</v>
      </c>
      <c r="J1255" s="397">
        <v>399.92</v>
      </c>
      <c r="K1255" s="410">
        <v>1</v>
      </c>
      <c r="L1255" s="397">
        <v>1</v>
      </c>
      <c r="M1255" s="398">
        <v>399.92</v>
      </c>
    </row>
    <row r="1256" spans="1:13" ht="14.4" customHeight="1" x14ac:dyDescent="0.3">
      <c r="A1256" s="393" t="s">
        <v>1167</v>
      </c>
      <c r="B1256" s="394" t="s">
        <v>1249</v>
      </c>
      <c r="C1256" s="394" t="s">
        <v>1250</v>
      </c>
      <c r="D1256" s="394" t="s">
        <v>1251</v>
      </c>
      <c r="E1256" s="394" t="s">
        <v>1252</v>
      </c>
      <c r="F1256" s="397"/>
      <c r="G1256" s="397"/>
      <c r="H1256" s="410"/>
      <c r="I1256" s="397">
        <v>2</v>
      </c>
      <c r="J1256" s="397">
        <v>0</v>
      </c>
      <c r="K1256" s="410"/>
      <c r="L1256" s="397">
        <v>2</v>
      </c>
      <c r="M1256" s="398">
        <v>0</v>
      </c>
    </row>
    <row r="1257" spans="1:13" ht="14.4" customHeight="1" x14ac:dyDescent="0.3">
      <c r="A1257" s="393" t="s">
        <v>1168</v>
      </c>
      <c r="B1257" s="394" t="s">
        <v>1033</v>
      </c>
      <c r="C1257" s="394" t="s">
        <v>2165</v>
      </c>
      <c r="D1257" s="394" t="s">
        <v>2166</v>
      </c>
      <c r="E1257" s="394" t="s">
        <v>2167</v>
      </c>
      <c r="F1257" s="397">
        <v>2</v>
      </c>
      <c r="G1257" s="397">
        <v>97.22</v>
      </c>
      <c r="H1257" s="410">
        <v>1</v>
      </c>
      <c r="I1257" s="397"/>
      <c r="J1257" s="397"/>
      <c r="K1257" s="410">
        <v>0</v>
      </c>
      <c r="L1257" s="397">
        <v>2</v>
      </c>
      <c r="M1257" s="398">
        <v>97.22</v>
      </c>
    </row>
    <row r="1258" spans="1:13" ht="14.4" customHeight="1" x14ac:dyDescent="0.3">
      <c r="A1258" s="393" t="s">
        <v>1168</v>
      </c>
      <c r="B1258" s="394" t="s">
        <v>992</v>
      </c>
      <c r="C1258" s="394" t="s">
        <v>993</v>
      </c>
      <c r="D1258" s="394" t="s">
        <v>756</v>
      </c>
      <c r="E1258" s="394" t="s">
        <v>994</v>
      </c>
      <c r="F1258" s="397"/>
      <c r="G1258" s="397"/>
      <c r="H1258" s="410">
        <v>0</v>
      </c>
      <c r="I1258" s="397">
        <v>1</v>
      </c>
      <c r="J1258" s="397">
        <v>399.92</v>
      </c>
      <c r="K1258" s="410">
        <v>1</v>
      </c>
      <c r="L1258" s="397">
        <v>1</v>
      </c>
      <c r="M1258" s="398">
        <v>399.92</v>
      </c>
    </row>
    <row r="1259" spans="1:13" ht="14.4" customHeight="1" x14ac:dyDescent="0.3">
      <c r="A1259" s="393" t="s">
        <v>1168</v>
      </c>
      <c r="B1259" s="394" t="s">
        <v>1381</v>
      </c>
      <c r="C1259" s="394" t="s">
        <v>1385</v>
      </c>
      <c r="D1259" s="394" t="s">
        <v>1386</v>
      </c>
      <c r="E1259" s="394" t="s">
        <v>1387</v>
      </c>
      <c r="F1259" s="397"/>
      <c r="G1259" s="397"/>
      <c r="H1259" s="410">
        <v>0</v>
      </c>
      <c r="I1259" s="397">
        <v>2</v>
      </c>
      <c r="J1259" s="397">
        <v>96.62</v>
      </c>
      <c r="K1259" s="410">
        <v>1</v>
      </c>
      <c r="L1259" s="397">
        <v>2</v>
      </c>
      <c r="M1259" s="398">
        <v>96.62</v>
      </c>
    </row>
    <row r="1260" spans="1:13" ht="14.4" customHeight="1" x14ac:dyDescent="0.3">
      <c r="A1260" s="393" t="s">
        <v>1168</v>
      </c>
      <c r="B1260" s="394" t="s">
        <v>1381</v>
      </c>
      <c r="C1260" s="394" t="s">
        <v>1409</v>
      </c>
      <c r="D1260" s="394" t="s">
        <v>1386</v>
      </c>
      <c r="E1260" s="394" t="s">
        <v>1384</v>
      </c>
      <c r="F1260" s="397"/>
      <c r="G1260" s="397"/>
      <c r="H1260" s="410">
        <v>0</v>
      </c>
      <c r="I1260" s="397">
        <v>2</v>
      </c>
      <c r="J1260" s="397">
        <v>193.26</v>
      </c>
      <c r="K1260" s="410">
        <v>1</v>
      </c>
      <c r="L1260" s="397">
        <v>2</v>
      </c>
      <c r="M1260" s="398">
        <v>193.26</v>
      </c>
    </row>
    <row r="1261" spans="1:13" ht="14.4" customHeight="1" x14ac:dyDescent="0.3">
      <c r="A1261" s="393" t="s">
        <v>1168</v>
      </c>
      <c r="B1261" s="394" t="s">
        <v>997</v>
      </c>
      <c r="C1261" s="394" t="s">
        <v>1324</v>
      </c>
      <c r="D1261" s="394" t="s">
        <v>1325</v>
      </c>
      <c r="E1261" s="394" t="s">
        <v>1326</v>
      </c>
      <c r="F1261" s="397"/>
      <c r="G1261" s="397"/>
      <c r="H1261" s="410">
        <v>0</v>
      </c>
      <c r="I1261" s="397">
        <v>1</v>
      </c>
      <c r="J1261" s="397">
        <v>32.74</v>
      </c>
      <c r="K1261" s="410">
        <v>1</v>
      </c>
      <c r="L1261" s="397">
        <v>1</v>
      </c>
      <c r="M1261" s="398">
        <v>32.74</v>
      </c>
    </row>
    <row r="1262" spans="1:13" ht="14.4" customHeight="1" x14ac:dyDescent="0.3">
      <c r="A1262" s="393" t="s">
        <v>1168</v>
      </c>
      <c r="B1262" s="394" t="s">
        <v>1333</v>
      </c>
      <c r="C1262" s="394" t="s">
        <v>2168</v>
      </c>
      <c r="D1262" s="394" t="s">
        <v>1966</v>
      </c>
      <c r="E1262" s="394" t="s">
        <v>1941</v>
      </c>
      <c r="F1262" s="397">
        <v>1</v>
      </c>
      <c r="G1262" s="397">
        <v>0</v>
      </c>
      <c r="H1262" s="410"/>
      <c r="I1262" s="397"/>
      <c r="J1262" s="397"/>
      <c r="K1262" s="410"/>
      <c r="L1262" s="397">
        <v>1</v>
      </c>
      <c r="M1262" s="398">
        <v>0</v>
      </c>
    </row>
    <row r="1263" spans="1:13" ht="14.4" customHeight="1" x14ac:dyDescent="0.3">
      <c r="A1263" s="393" t="s">
        <v>1168</v>
      </c>
      <c r="B1263" s="394" t="s">
        <v>1333</v>
      </c>
      <c r="C1263" s="394" t="s">
        <v>1965</v>
      </c>
      <c r="D1263" s="394" t="s">
        <v>1966</v>
      </c>
      <c r="E1263" s="394" t="s">
        <v>1967</v>
      </c>
      <c r="F1263" s="397">
        <v>1</v>
      </c>
      <c r="G1263" s="397">
        <v>0</v>
      </c>
      <c r="H1263" s="410"/>
      <c r="I1263" s="397"/>
      <c r="J1263" s="397"/>
      <c r="K1263" s="410"/>
      <c r="L1263" s="397">
        <v>1</v>
      </c>
      <c r="M1263" s="398">
        <v>0</v>
      </c>
    </row>
    <row r="1264" spans="1:13" ht="14.4" customHeight="1" x14ac:dyDescent="0.3">
      <c r="A1264" s="393" t="s">
        <v>1168</v>
      </c>
      <c r="B1264" s="394" t="s">
        <v>1333</v>
      </c>
      <c r="C1264" s="394" t="s">
        <v>1939</v>
      </c>
      <c r="D1264" s="394" t="s">
        <v>1940</v>
      </c>
      <c r="E1264" s="394" t="s">
        <v>1941</v>
      </c>
      <c r="F1264" s="397"/>
      <c r="G1264" s="397"/>
      <c r="H1264" s="410">
        <v>0</v>
      </c>
      <c r="I1264" s="397">
        <v>1</v>
      </c>
      <c r="J1264" s="397">
        <v>31.57</v>
      </c>
      <c r="K1264" s="410">
        <v>1</v>
      </c>
      <c r="L1264" s="397">
        <v>1</v>
      </c>
      <c r="M1264" s="398">
        <v>31.57</v>
      </c>
    </row>
    <row r="1265" spans="1:13" ht="14.4" customHeight="1" x14ac:dyDescent="0.3">
      <c r="A1265" s="393" t="s">
        <v>1168</v>
      </c>
      <c r="B1265" s="394" t="s">
        <v>1333</v>
      </c>
      <c r="C1265" s="394" t="s">
        <v>2169</v>
      </c>
      <c r="D1265" s="394" t="s">
        <v>1335</v>
      </c>
      <c r="E1265" s="394" t="s">
        <v>2170</v>
      </c>
      <c r="F1265" s="397"/>
      <c r="G1265" s="397"/>
      <c r="H1265" s="410">
        <v>0</v>
      </c>
      <c r="I1265" s="397">
        <v>2</v>
      </c>
      <c r="J1265" s="397">
        <v>69.459999999999994</v>
      </c>
      <c r="K1265" s="410">
        <v>1</v>
      </c>
      <c r="L1265" s="397">
        <v>2</v>
      </c>
      <c r="M1265" s="398">
        <v>69.459999999999994</v>
      </c>
    </row>
    <row r="1266" spans="1:13" ht="14.4" customHeight="1" x14ac:dyDescent="0.3">
      <c r="A1266" s="393" t="s">
        <v>1168</v>
      </c>
      <c r="B1266" s="394" t="s">
        <v>1000</v>
      </c>
      <c r="C1266" s="394" t="s">
        <v>1418</v>
      </c>
      <c r="D1266" s="394" t="s">
        <v>1419</v>
      </c>
      <c r="E1266" s="394" t="s">
        <v>1420</v>
      </c>
      <c r="F1266" s="397"/>
      <c r="G1266" s="397"/>
      <c r="H1266" s="410">
        <v>0</v>
      </c>
      <c r="I1266" s="397">
        <v>2</v>
      </c>
      <c r="J1266" s="397">
        <v>931.4</v>
      </c>
      <c r="K1266" s="410">
        <v>1</v>
      </c>
      <c r="L1266" s="397">
        <v>2</v>
      </c>
      <c r="M1266" s="398">
        <v>931.4</v>
      </c>
    </row>
    <row r="1267" spans="1:13" ht="14.4" customHeight="1" x14ac:dyDescent="0.3">
      <c r="A1267" s="393" t="s">
        <v>1168</v>
      </c>
      <c r="B1267" s="394" t="s">
        <v>1000</v>
      </c>
      <c r="C1267" s="394" t="s">
        <v>2171</v>
      </c>
      <c r="D1267" s="394" t="s">
        <v>2172</v>
      </c>
      <c r="E1267" s="394" t="s">
        <v>2173</v>
      </c>
      <c r="F1267" s="397"/>
      <c r="G1267" s="397"/>
      <c r="H1267" s="410">
        <v>0</v>
      </c>
      <c r="I1267" s="397">
        <v>1</v>
      </c>
      <c r="J1267" s="397">
        <v>376.75</v>
      </c>
      <c r="K1267" s="410">
        <v>1</v>
      </c>
      <c r="L1267" s="397">
        <v>1</v>
      </c>
      <c r="M1267" s="398">
        <v>376.75</v>
      </c>
    </row>
    <row r="1268" spans="1:13" ht="14.4" customHeight="1" x14ac:dyDescent="0.3">
      <c r="A1268" s="393" t="s">
        <v>1168</v>
      </c>
      <c r="B1268" s="394" t="s">
        <v>1002</v>
      </c>
      <c r="C1268" s="394" t="s">
        <v>1558</v>
      </c>
      <c r="D1268" s="394" t="s">
        <v>1559</v>
      </c>
      <c r="E1268" s="394" t="s">
        <v>1560</v>
      </c>
      <c r="F1268" s="397"/>
      <c r="G1268" s="397"/>
      <c r="H1268" s="410">
        <v>0</v>
      </c>
      <c r="I1268" s="397">
        <v>1</v>
      </c>
      <c r="J1268" s="397">
        <v>16.27</v>
      </c>
      <c r="K1268" s="410">
        <v>1</v>
      </c>
      <c r="L1268" s="397">
        <v>1</v>
      </c>
      <c r="M1268" s="398">
        <v>16.27</v>
      </c>
    </row>
    <row r="1269" spans="1:13" ht="14.4" customHeight="1" x14ac:dyDescent="0.3">
      <c r="A1269" s="393" t="s">
        <v>1168</v>
      </c>
      <c r="B1269" s="394" t="s">
        <v>1447</v>
      </c>
      <c r="C1269" s="394" t="s">
        <v>2174</v>
      </c>
      <c r="D1269" s="394" t="s">
        <v>2175</v>
      </c>
      <c r="E1269" s="394" t="s">
        <v>2176</v>
      </c>
      <c r="F1269" s="397"/>
      <c r="G1269" s="397"/>
      <c r="H1269" s="410">
        <v>0</v>
      </c>
      <c r="I1269" s="397">
        <v>3</v>
      </c>
      <c r="J1269" s="397">
        <v>418.38</v>
      </c>
      <c r="K1269" s="410">
        <v>1</v>
      </c>
      <c r="L1269" s="397">
        <v>3</v>
      </c>
      <c r="M1269" s="398">
        <v>418.38</v>
      </c>
    </row>
    <row r="1270" spans="1:13" ht="14.4" customHeight="1" x14ac:dyDescent="0.3">
      <c r="A1270" s="393" t="s">
        <v>1170</v>
      </c>
      <c r="B1270" s="394" t="s">
        <v>943</v>
      </c>
      <c r="C1270" s="394" t="s">
        <v>1239</v>
      </c>
      <c r="D1270" s="394" t="s">
        <v>544</v>
      </c>
      <c r="E1270" s="394" t="s">
        <v>1240</v>
      </c>
      <c r="F1270" s="397"/>
      <c r="G1270" s="397"/>
      <c r="H1270" s="410">
        <v>0</v>
      </c>
      <c r="I1270" s="397">
        <v>8</v>
      </c>
      <c r="J1270" s="397">
        <v>761.92</v>
      </c>
      <c r="K1270" s="410">
        <v>1</v>
      </c>
      <c r="L1270" s="397">
        <v>8</v>
      </c>
      <c r="M1270" s="398">
        <v>761.92</v>
      </c>
    </row>
    <row r="1271" spans="1:13" ht="14.4" customHeight="1" x14ac:dyDescent="0.3">
      <c r="A1271" s="393" t="s">
        <v>1170</v>
      </c>
      <c r="B1271" s="394" t="s">
        <v>943</v>
      </c>
      <c r="C1271" s="394" t="s">
        <v>944</v>
      </c>
      <c r="D1271" s="394" t="s">
        <v>544</v>
      </c>
      <c r="E1271" s="394" t="s">
        <v>545</v>
      </c>
      <c r="F1271" s="397"/>
      <c r="G1271" s="397"/>
      <c r="H1271" s="410">
        <v>0</v>
      </c>
      <c r="I1271" s="397">
        <v>2</v>
      </c>
      <c r="J1271" s="397">
        <v>380.96</v>
      </c>
      <c r="K1271" s="410">
        <v>1</v>
      </c>
      <c r="L1271" s="397">
        <v>2</v>
      </c>
      <c r="M1271" s="398">
        <v>380.96</v>
      </c>
    </row>
    <row r="1272" spans="1:13" ht="14.4" customHeight="1" x14ac:dyDescent="0.3">
      <c r="A1272" s="393" t="s">
        <v>1170</v>
      </c>
      <c r="B1272" s="394" t="s">
        <v>943</v>
      </c>
      <c r="C1272" s="394" t="s">
        <v>945</v>
      </c>
      <c r="D1272" s="394" t="s">
        <v>544</v>
      </c>
      <c r="E1272" s="394" t="s">
        <v>546</v>
      </c>
      <c r="F1272" s="397"/>
      <c r="G1272" s="397"/>
      <c r="H1272" s="410">
        <v>0</v>
      </c>
      <c r="I1272" s="397">
        <v>5</v>
      </c>
      <c r="J1272" s="397">
        <v>3061.3</v>
      </c>
      <c r="K1272" s="410">
        <v>1</v>
      </c>
      <c r="L1272" s="397">
        <v>5</v>
      </c>
      <c r="M1272" s="398">
        <v>3061.3</v>
      </c>
    </row>
    <row r="1273" spans="1:13" ht="14.4" customHeight="1" x14ac:dyDescent="0.3">
      <c r="A1273" s="393" t="s">
        <v>1170</v>
      </c>
      <c r="B1273" s="394" t="s">
        <v>949</v>
      </c>
      <c r="C1273" s="394" t="s">
        <v>2177</v>
      </c>
      <c r="D1273" s="394" t="s">
        <v>2043</v>
      </c>
      <c r="E1273" s="394" t="s">
        <v>2178</v>
      </c>
      <c r="F1273" s="397">
        <v>1</v>
      </c>
      <c r="G1273" s="397">
        <v>95.24</v>
      </c>
      <c r="H1273" s="410">
        <v>1</v>
      </c>
      <c r="I1273" s="397"/>
      <c r="J1273" s="397"/>
      <c r="K1273" s="410">
        <v>0</v>
      </c>
      <c r="L1273" s="397">
        <v>1</v>
      </c>
      <c r="M1273" s="398">
        <v>95.24</v>
      </c>
    </row>
    <row r="1274" spans="1:13" ht="14.4" customHeight="1" x14ac:dyDescent="0.3">
      <c r="A1274" s="393" t="s">
        <v>1170</v>
      </c>
      <c r="B1274" s="394" t="s">
        <v>949</v>
      </c>
      <c r="C1274" s="394" t="s">
        <v>1703</v>
      </c>
      <c r="D1274" s="394" t="s">
        <v>1704</v>
      </c>
      <c r="E1274" s="394" t="s">
        <v>1705</v>
      </c>
      <c r="F1274" s="397">
        <v>1</v>
      </c>
      <c r="G1274" s="397">
        <v>640.87</v>
      </c>
      <c r="H1274" s="410">
        <v>1</v>
      </c>
      <c r="I1274" s="397"/>
      <c r="J1274" s="397"/>
      <c r="K1274" s="410">
        <v>0</v>
      </c>
      <c r="L1274" s="397">
        <v>1</v>
      </c>
      <c r="M1274" s="398">
        <v>640.87</v>
      </c>
    </row>
    <row r="1275" spans="1:13" ht="14.4" customHeight="1" x14ac:dyDescent="0.3">
      <c r="A1275" s="393" t="s">
        <v>1170</v>
      </c>
      <c r="B1275" s="394" t="s">
        <v>1709</v>
      </c>
      <c r="C1275" s="394" t="s">
        <v>1710</v>
      </c>
      <c r="D1275" s="394" t="s">
        <v>1711</v>
      </c>
      <c r="E1275" s="394" t="s">
        <v>1712</v>
      </c>
      <c r="F1275" s="397"/>
      <c r="G1275" s="397"/>
      <c r="H1275" s="410">
        <v>0</v>
      </c>
      <c r="I1275" s="397">
        <v>2</v>
      </c>
      <c r="J1275" s="397">
        <v>380.96</v>
      </c>
      <c r="K1275" s="410">
        <v>1</v>
      </c>
      <c r="L1275" s="397">
        <v>2</v>
      </c>
      <c r="M1275" s="398">
        <v>380.96</v>
      </c>
    </row>
    <row r="1276" spans="1:13" ht="14.4" customHeight="1" x14ac:dyDescent="0.3">
      <c r="A1276" s="393" t="s">
        <v>1170</v>
      </c>
      <c r="B1276" s="394" t="s">
        <v>1709</v>
      </c>
      <c r="C1276" s="394" t="s">
        <v>2122</v>
      </c>
      <c r="D1276" s="394" t="s">
        <v>1711</v>
      </c>
      <c r="E1276" s="394" t="s">
        <v>2123</v>
      </c>
      <c r="F1276" s="397"/>
      <c r="G1276" s="397"/>
      <c r="H1276" s="410">
        <v>0</v>
      </c>
      <c r="I1276" s="397">
        <v>1</v>
      </c>
      <c r="J1276" s="397">
        <v>95.24</v>
      </c>
      <c r="K1276" s="410">
        <v>1</v>
      </c>
      <c r="L1276" s="397">
        <v>1</v>
      </c>
      <c r="M1276" s="398">
        <v>95.24</v>
      </c>
    </row>
    <row r="1277" spans="1:13" ht="14.4" customHeight="1" x14ac:dyDescent="0.3">
      <c r="A1277" s="393" t="s">
        <v>1170</v>
      </c>
      <c r="B1277" s="394" t="s">
        <v>951</v>
      </c>
      <c r="C1277" s="394" t="s">
        <v>953</v>
      </c>
      <c r="D1277" s="394" t="s">
        <v>726</v>
      </c>
      <c r="E1277" s="394" t="s">
        <v>474</v>
      </c>
      <c r="F1277" s="397"/>
      <c r="G1277" s="397"/>
      <c r="H1277" s="410">
        <v>0</v>
      </c>
      <c r="I1277" s="397">
        <v>5</v>
      </c>
      <c r="J1277" s="397">
        <v>280.05</v>
      </c>
      <c r="K1277" s="410">
        <v>1</v>
      </c>
      <c r="L1277" s="397">
        <v>5</v>
      </c>
      <c r="M1277" s="398">
        <v>280.05</v>
      </c>
    </row>
    <row r="1278" spans="1:13" ht="14.4" customHeight="1" x14ac:dyDescent="0.3">
      <c r="A1278" s="393" t="s">
        <v>1170</v>
      </c>
      <c r="B1278" s="394" t="s">
        <v>951</v>
      </c>
      <c r="C1278" s="394" t="s">
        <v>1564</v>
      </c>
      <c r="D1278" s="394" t="s">
        <v>726</v>
      </c>
      <c r="E1278" s="394" t="s">
        <v>1565</v>
      </c>
      <c r="F1278" s="397"/>
      <c r="G1278" s="397"/>
      <c r="H1278" s="410">
        <v>0</v>
      </c>
      <c r="I1278" s="397">
        <v>2</v>
      </c>
      <c r="J1278" s="397">
        <v>280.06</v>
      </c>
      <c r="K1278" s="410">
        <v>1</v>
      </c>
      <c r="L1278" s="397">
        <v>2</v>
      </c>
      <c r="M1278" s="398">
        <v>280.06</v>
      </c>
    </row>
    <row r="1279" spans="1:13" ht="14.4" customHeight="1" x14ac:dyDescent="0.3">
      <c r="A1279" s="393" t="s">
        <v>1170</v>
      </c>
      <c r="B1279" s="394" t="s">
        <v>1263</v>
      </c>
      <c r="C1279" s="394" t="s">
        <v>2179</v>
      </c>
      <c r="D1279" s="394" t="s">
        <v>1570</v>
      </c>
      <c r="E1279" s="394" t="s">
        <v>1608</v>
      </c>
      <c r="F1279" s="397"/>
      <c r="G1279" s="397"/>
      <c r="H1279" s="410">
        <v>0</v>
      </c>
      <c r="I1279" s="397">
        <v>1</v>
      </c>
      <c r="J1279" s="397">
        <v>96.57</v>
      </c>
      <c r="K1279" s="410">
        <v>1</v>
      </c>
      <c r="L1279" s="397">
        <v>1</v>
      </c>
      <c r="M1279" s="398">
        <v>96.57</v>
      </c>
    </row>
    <row r="1280" spans="1:13" ht="14.4" customHeight="1" x14ac:dyDescent="0.3">
      <c r="A1280" s="393" t="s">
        <v>1170</v>
      </c>
      <c r="B1280" s="394" t="s">
        <v>1263</v>
      </c>
      <c r="C1280" s="394" t="s">
        <v>1883</v>
      </c>
      <c r="D1280" s="394" t="s">
        <v>1572</v>
      </c>
      <c r="E1280" s="394" t="s">
        <v>1608</v>
      </c>
      <c r="F1280" s="397"/>
      <c r="G1280" s="397"/>
      <c r="H1280" s="410">
        <v>0</v>
      </c>
      <c r="I1280" s="397">
        <v>1</v>
      </c>
      <c r="J1280" s="397">
        <v>96.57</v>
      </c>
      <c r="K1280" s="410">
        <v>1</v>
      </c>
      <c r="L1280" s="397">
        <v>1</v>
      </c>
      <c r="M1280" s="398">
        <v>96.57</v>
      </c>
    </row>
    <row r="1281" spans="1:13" ht="14.4" customHeight="1" x14ac:dyDescent="0.3">
      <c r="A1281" s="393" t="s">
        <v>1170</v>
      </c>
      <c r="B1281" s="394" t="s">
        <v>1263</v>
      </c>
      <c r="C1281" s="394" t="s">
        <v>1906</v>
      </c>
      <c r="D1281" s="394" t="s">
        <v>1907</v>
      </c>
      <c r="E1281" s="394" t="s">
        <v>907</v>
      </c>
      <c r="F1281" s="397"/>
      <c r="G1281" s="397"/>
      <c r="H1281" s="410">
        <v>0</v>
      </c>
      <c r="I1281" s="397">
        <v>1</v>
      </c>
      <c r="J1281" s="397">
        <v>193.14</v>
      </c>
      <c r="K1281" s="410">
        <v>1</v>
      </c>
      <c r="L1281" s="397">
        <v>1</v>
      </c>
      <c r="M1281" s="398">
        <v>193.14</v>
      </c>
    </row>
    <row r="1282" spans="1:13" ht="14.4" customHeight="1" x14ac:dyDescent="0.3">
      <c r="A1282" s="393" t="s">
        <v>1170</v>
      </c>
      <c r="B1282" s="394" t="s">
        <v>954</v>
      </c>
      <c r="C1282" s="394" t="s">
        <v>1573</v>
      </c>
      <c r="D1282" s="394" t="s">
        <v>1268</v>
      </c>
      <c r="E1282" s="394" t="s">
        <v>711</v>
      </c>
      <c r="F1282" s="397"/>
      <c r="G1282" s="397"/>
      <c r="H1282" s="410">
        <v>0</v>
      </c>
      <c r="I1282" s="397">
        <v>3</v>
      </c>
      <c r="J1282" s="397">
        <v>5249.07</v>
      </c>
      <c r="K1282" s="410">
        <v>1</v>
      </c>
      <c r="L1282" s="397">
        <v>3</v>
      </c>
      <c r="M1282" s="398">
        <v>5249.07</v>
      </c>
    </row>
    <row r="1283" spans="1:13" ht="14.4" customHeight="1" x14ac:dyDescent="0.3">
      <c r="A1283" s="393" t="s">
        <v>1170</v>
      </c>
      <c r="B1283" s="394" t="s">
        <v>954</v>
      </c>
      <c r="C1283" s="394" t="s">
        <v>1574</v>
      </c>
      <c r="D1283" s="394" t="s">
        <v>1268</v>
      </c>
      <c r="E1283" s="394" t="s">
        <v>712</v>
      </c>
      <c r="F1283" s="397"/>
      <c r="G1283" s="397"/>
      <c r="H1283" s="410">
        <v>0</v>
      </c>
      <c r="I1283" s="397">
        <v>7</v>
      </c>
      <c r="J1283" s="397">
        <v>16330.44</v>
      </c>
      <c r="K1283" s="410">
        <v>1</v>
      </c>
      <c r="L1283" s="397">
        <v>7</v>
      </c>
      <c r="M1283" s="398">
        <v>16330.44</v>
      </c>
    </row>
    <row r="1284" spans="1:13" ht="14.4" customHeight="1" x14ac:dyDescent="0.3">
      <c r="A1284" s="393" t="s">
        <v>1170</v>
      </c>
      <c r="B1284" s="394" t="s">
        <v>954</v>
      </c>
      <c r="C1284" s="394" t="s">
        <v>2180</v>
      </c>
      <c r="D1284" s="394" t="s">
        <v>1268</v>
      </c>
      <c r="E1284" s="394" t="s">
        <v>713</v>
      </c>
      <c r="F1284" s="397"/>
      <c r="G1284" s="397"/>
      <c r="H1284" s="410">
        <v>0</v>
      </c>
      <c r="I1284" s="397">
        <v>2</v>
      </c>
      <c r="J1284" s="397">
        <v>5832.32</v>
      </c>
      <c r="K1284" s="410">
        <v>1</v>
      </c>
      <c r="L1284" s="397">
        <v>2</v>
      </c>
      <c r="M1284" s="398">
        <v>5832.32</v>
      </c>
    </row>
    <row r="1285" spans="1:13" ht="14.4" customHeight="1" x14ac:dyDescent="0.3">
      <c r="A1285" s="393" t="s">
        <v>1170</v>
      </c>
      <c r="B1285" s="394" t="s">
        <v>1273</v>
      </c>
      <c r="C1285" s="394" t="s">
        <v>2181</v>
      </c>
      <c r="D1285" s="394" t="s">
        <v>2182</v>
      </c>
      <c r="E1285" s="394" t="s">
        <v>1583</v>
      </c>
      <c r="F1285" s="397">
        <v>1</v>
      </c>
      <c r="G1285" s="397">
        <v>33.729999999999997</v>
      </c>
      <c r="H1285" s="410">
        <v>1</v>
      </c>
      <c r="I1285" s="397"/>
      <c r="J1285" s="397"/>
      <c r="K1285" s="410">
        <v>0</v>
      </c>
      <c r="L1285" s="397">
        <v>1</v>
      </c>
      <c r="M1285" s="398">
        <v>33.729999999999997</v>
      </c>
    </row>
    <row r="1286" spans="1:13" ht="14.4" customHeight="1" x14ac:dyDescent="0.3">
      <c r="A1286" s="393" t="s">
        <v>1170</v>
      </c>
      <c r="B1286" s="394" t="s">
        <v>1283</v>
      </c>
      <c r="C1286" s="394" t="s">
        <v>1284</v>
      </c>
      <c r="D1286" s="394" t="s">
        <v>1285</v>
      </c>
      <c r="E1286" s="394" t="s">
        <v>548</v>
      </c>
      <c r="F1286" s="397"/>
      <c r="G1286" s="397"/>
      <c r="H1286" s="410">
        <v>0</v>
      </c>
      <c r="I1286" s="397">
        <v>1</v>
      </c>
      <c r="J1286" s="397">
        <v>44.89</v>
      </c>
      <c r="K1286" s="410">
        <v>1</v>
      </c>
      <c r="L1286" s="397">
        <v>1</v>
      </c>
      <c r="M1286" s="398">
        <v>44.89</v>
      </c>
    </row>
    <row r="1287" spans="1:13" ht="14.4" customHeight="1" x14ac:dyDescent="0.3">
      <c r="A1287" s="393" t="s">
        <v>1170</v>
      </c>
      <c r="B1287" s="394" t="s">
        <v>1031</v>
      </c>
      <c r="C1287" s="394" t="s">
        <v>1588</v>
      </c>
      <c r="D1287" s="394" t="s">
        <v>906</v>
      </c>
      <c r="E1287" s="394" t="s">
        <v>1299</v>
      </c>
      <c r="F1287" s="397"/>
      <c r="G1287" s="397"/>
      <c r="H1287" s="410">
        <v>0</v>
      </c>
      <c r="I1287" s="397">
        <v>1</v>
      </c>
      <c r="J1287" s="397">
        <v>60.92</v>
      </c>
      <c r="K1287" s="410">
        <v>1</v>
      </c>
      <c r="L1287" s="397">
        <v>1</v>
      </c>
      <c r="M1287" s="398">
        <v>60.92</v>
      </c>
    </row>
    <row r="1288" spans="1:13" ht="14.4" customHeight="1" x14ac:dyDescent="0.3">
      <c r="A1288" s="393" t="s">
        <v>1170</v>
      </c>
      <c r="B1288" s="394" t="s">
        <v>1031</v>
      </c>
      <c r="C1288" s="394" t="s">
        <v>1032</v>
      </c>
      <c r="D1288" s="394" t="s">
        <v>906</v>
      </c>
      <c r="E1288" s="394" t="s">
        <v>907</v>
      </c>
      <c r="F1288" s="397"/>
      <c r="G1288" s="397"/>
      <c r="H1288" s="410">
        <v>0</v>
      </c>
      <c r="I1288" s="397">
        <v>1</v>
      </c>
      <c r="J1288" s="397">
        <v>203.07</v>
      </c>
      <c r="K1288" s="410">
        <v>1</v>
      </c>
      <c r="L1288" s="397">
        <v>1</v>
      </c>
      <c r="M1288" s="398">
        <v>203.07</v>
      </c>
    </row>
    <row r="1289" spans="1:13" ht="14.4" customHeight="1" x14ac:dyDescent="0.3">
      <c r="A1289" s="393" t="s">
        <v>1170</v>
      </c>
      <c r="B1289" s="394" t="s">
        <v>1033</v>
      </c>
      <c r="C1289" s="394" t="s">
        <v>2165</v>
      </c>
      <c r="D1289" s="394" t="s">
        <v>2166</v>
      </c>
      <c r="E1289" s="394" t="s">
        <v>2167</v>
      </c>
      <c r="F1289" s="397">
        <v>1</v>
      </c>
      <c r="G1289" s="397">
        <v>48.61</v>
      </c>
      <c r="H1289" s="410">
        <v>1</v>
      </c>
      <c r="I1289" s="397"/>
      <c r="J1289" s="397"/>
      <c r="K1289" s="410">
        <v>0</v>
      </c>
      <c r="L1289" s="397">
        <v>1</v>
      </c>
      <c r="M1289" s="398">
        <v>48.61</v>
      </c>
    </row>
    <row r="1290" spans="1:13" ht="14.4" customHeight="1" x14ac:dyDescent="0.3">
      <c r="A1290" s="393" t="s">
        <v>1170</v>
      </c>
      <c r="B1290" s="394" t="s">
        <v>1292</v>
      </c>
      <c r="C1290" s="394" t="s">
        <v>2134</v>
      </c>
      <c r="D1290" s="394" t="s">
        <v>1294</v>
      </c>
      <c r="E1290" s="394" t="s">
        <v>548</v>
      </c>
      <c r="F1290" s="397">
        <v>1</v>
      </c>
      <c r="G1290" s="397">
        <v>101.15</v>
      </c>
      <c r="H1290" s="410">
        <v>1</v>
      </c>
      <c r="I1290" s="397"/>
      <c r="J1290" s="397"/>
      <c r="K1290" s="410">
        <v>0</v>
      </c>
      <c r="L1290" s="397">
        <v>1</v>
      </c>
      <c r="M1290" s="398">
        <v>101.15</v>
      </c>
    </row>
    <row r="1291" spans="1:13" ht="14.4" customHeight="1" x14ac:dyDescent="0.3">
      <c r="A1291" s="393" t="s">
        <v>1170</v>
      </c>
      <c r="B1291" s="394" t="s">
        <v>1292</v>
      </c>
      <c r="C1291" s="394" t="s">
        <v>1736</v>
      </c>
      <c r="D1291" s="394" t="s">
        <v>1596</v>
      </c>
      <c r="E1291" s="394" t="s">
        <v>974</v>
      </c>
      <c r="F1291" s="397"/>
      <c r="G1291" s="397"/>
      <c r="H1291" s="410">
        <v>0</v>
      </c>
      <c r="I1291" s="397">
        <v>1</v>
      </c>
      <c r="J1291" s="397">
        <v>101.16</v>
      </c>
      <c r="K1291" s="410">
        <v>1</v>
      </c>
      <c r="L1291" s="397">
        <v>1</v>
      </c>
      <c r="M1291" s="398">
        <v>101.16</v>
      </c>
    </row>
    <row r="1292" spans="1:13" ht="14.4" customHeight="1" x14ac:dyDescent="0.3">
      <c r="A1292" s="393" t="s">
        <v>1170</v>
      </c>
      <c r="B1292" s="394" t="s">
        <v>1292</v>
      </c>
      <c r="C1292" s="394" t="s">
        <v>1595</v>
      </c>
      <c r="D1292" s="394" t="s">
        <v>1596</v>
      </c>
      <c r="E1292" s="394" t="s">
        <v>1597</v>
      </c>
      <c r="F1292" s="397"/>
      <c r="G1292" s="397"/>
      <c r="H1292" s="410">
        <v>0</v>
      </c>
      <c r="I1292" s="397">
        <v>1</v>
      </c>
      <c r="J1292" s="397">
        <v>337.17</v>
      </c>
      <c r="K1292" s="410">
        <v>1</v>
      </c>
      <c r="L1292" s="397">
        <v>1</v>
      </c>
      <c r="M1292" s="398">
        <v>337.17</v>
      </c>
    </row>
    <row r="1293" spans="1:13" ht="14.4" customHeight="1" x14ac:dyDescent="0.3">
      <c r="A1293" s="393" t="s">
        <v>1170</v>
      </c>
      <c r="B1293" s="394" t="s">
        <v>1296</v>
      </c>
      <c r="C1293" s="394" t="s">
        <v>1598</v>
      </c>
      <c r="D1293" s="394" t="s">
        <v>1599</v>
      </c>
      <c r="E1293" s="394" t="s">
        <v>1585</v>
      </c>
      <c r="F1293" s="397"/>
      <c r="G1293" s="397"/>
      <c r="H1293" s="410">
        <v>0</v>
      </c>
      <c r="I1293" s="397">
        <v>2</v>
      </c>
      <c r="J1293" s="397">
        <v>269.68</v>
      </c>
      <c r="K1293" s="410">
        <v>1</v>
      </c>
      <c r="L1293" s="397">
        <v>2</v>
      </c>
      <c r="M1293" s="398">
        <v>269.68</v>
      </c>
    </row>
    <row r="1294" spans="1:13" ht="14.4" customHeight="1" x14ac:dyDescent="0.3">
      <c r="A1294" s="393" t="s">
        <v>1170</v>
      </c>
      <c r="B1294" s="394" t="s">
        <v>1609</v>
      </c>
      <c r="C1294" s="394" t="s">
        <v>1610</v>
      </c>
      <c r="D1294" s="394" t="s">
        <v>1611</v>
      </c>
      <c r="E1294" s="394" t="s">
        <v>1612</v>
      </c>
      <c r="F1294" s="397"/>
      <c r="G1294" s="397"/>
      <c r="H1294" s="410">
        <v>0</v>
      </c>
      <c r="I1294" s="397">
        <v>1</v>
      </c>
      <c r="J1294" s="397">
        <v>249.54</v>
      </c>
      <c r="K1294" s="410">
        <v>1</v>
      </c>
      <c r="L1294" s="397">
        <v>1</v>
      </c>
      <c r="M1294" s="398">
        <v>249.54</v>
      </c>
    </row>
    <row r="1295" spans="1:13" ht="14.4" customHeight="1" x14ac:dyDescent="0.3">
      <c r="A1295" s="393" t="s">
        <v>1170</v>
      </c>
      <c r="B1295" s="394" t="s">
        <v>1307</v>
      </c>
      <c r="C1295" s="394" t="s">
        <v>1308</v>
      </c>
      <c r="D1295" s="394" t="s">
        <v>1309</v>
      </c>
      <c r="E1295" s="394" t="s">
        <v>800</v>
      </c>
      <c r="F1295" s="397"/>
      <c r="G1295" s="397"/>
      <c r="H1295" s="410">
        <v>0</v>
      </c>
      <c r="I1295" s="397">
        <v>1</v>
      </c>
      <c r="J1295" s="397">
        <v>83.54</v>
      </c>
      <c r="K1295" s="410">
        <v>1</v>
      </c>
      <c r="L1295" s="397">
        <v>1</v>
      </c>
      <c r="M1295" s="398">
        <v>83.54</v>
      </c>
    </row>
    <row r="1296" spans="1:13" ht="14.4" customHeight="1" x14ac:dyDescent="0.3">
      <c r="A1296" s="393" t="s">
        <v>1170</v>
      </c>
      <c r="B1296" s="394" t="s">
        <v>1615</v>
      </c>
      <c r="C1296" s="394" t="s">
        <v>1822</v>
      </c>
      <c r="D1296" s="394" t="s">
        <v>1823</v>
      </c>
      <c r="E1296" s="394" t="s">
        <v>1824</v>
      </c>
      <c r="F1296" s="397"/>
      <c r="G1296" s="397"/>
      <c r="H1296" s="410">
        <v>0</v>
      </c>
      <c r="I1296" s="397">
        <v>1</v>
      </c>
      <c r="J1296" s="397">
        <v>1049.31</v>
      </c>
      <c r="K1296" s="410">
        <v>1</v>
      </c>
      <c r="L1296" s="397">
        <v>1</v>
      </c>
      <c r="M1296" s="398">
        <v>1049.31</v>
      </c>
    </row>
    <row r="1297" spans="1:13" ht="14.4" customHeight="1" x14ac:dyDescent="0.3">
      <c r="A1297" s="393" t="s">
        <v>1170</v>
      </c>
      <c r="B1297" s="394" t="s">
        <v>983</v>
      </c>
      <c r="C1297" s="394" t="s">
        <v>984</v>
      </c>
      <c r="D1297" s="394" t="s">
        <v>985</v>
      </c>
      <c r="E1297" s="394" t="s">
        <v>986</v>
      </c>
      <c r="F1297" s="397"/>
      <c r="G1297" s="397"/>
      <c r="H1297" s="410">
        <v>0</v>
      </c>
      <c r="I1297" s="397">
        <v>39</v>
      </c>
      <c r="J1297" s="397">
        <v>12999.090000000002</v>
      </c>
      <c r="K1297" s="410">
        <v>1</v>
      </c>
      <c r="L1297" s="397">
        <v>39</v>
      </c>
      <c r="M1297" s="398">
        <v>12999.090000000002</v>
      </c>
    </row>
    <row r="1298" spans="1:13" ht="14.4" customHeight="1" x14ac:dyDescent="0.3">
      <c r="A1298" s="393" t="s">
        <v>1170</v>
      </c>
      <c r="B1298" s="394" t="s">
        <v>992</v>
      </c>
      <c r="C1298" s="394" t="s">
        <v>1318</v>
      </c>
      <c r="D1298" s="394" t="s">
        <v>1319</v>
      </c>
      <c r="E1298" s="394" t="s">
        <v>1320</v>
      </c>
      <c r="F1298" s="397"/>
      <c r="G1298" s="397"/>
      <c r="H1298" s="410">
        <v>0</v>
      </c>
      <c r="I1298" s="397">
        <v>9</v>
      </c>
      <c r="J1298" s="397">
        <v>3316.16</v>
      </c>
      <c r="K1298" s="410">
        <v>1</v>
      </c>
      <c r="L1298" s="397">
        <v>9</v>
      </c>
      <c r="M1298" s="398">
        <v>3316.16</v>
      </c>
    </row>
    <row r="1299" spans="1:13" ht="14.4" customHeight="1" x14ac:dyDescent="0.3">
      <c r="A1299" s="393" t="s">
        <v>1170</v>
      </c>
      <c r="B1299" s="394" t="s">
        <v>995</v>
      </c>
      <c r="C1299" s="394" t="s">
        <v>996</v>
      </c>
      <c r="D1299" s="394" t="s">
        <v>758</v>
      </c>
      <c r="E1299" s="394" t="s">
        <v>759</v>
      </c>
      <c r="F1299" s="397"/>
      <c r="G1299" s="397"/>
      <c r="H1299" s="410">
        <v>0</v>
      </c>
      <c r="I1299" s="397">
        <v>1</v>
      </c>
      <c r="J1299" s="397">
        <v>222.25</v>
      </c>
      <c r="K1299" s="410">
        <v>1</v>
      </c>
      <c r="L1299" s="397">
        <v>1</v>
      </c>
      <c r="M1299" s="398">
        <v>222.25</v>
      </c>
    </row>
    <row r="1300" spans="1:13" ht="14.4" customHeight="1" x14ac:dyDescent="0.3">
      <c r="A1300" s="393" t="s">
        <v>1170</v>
      </c>
      <c r="B1300" s="394" t="s">
        <v>1381</v>
      </c>
      <c r="C1300" s="394" t="s">
        <v>1409</v>
      </c>
      <c r="D1300" s="394" t="s">
        <v>1386</v>
      </c>
      <c r="E1300" s="394" t="s">
        <v>1384</v>
      </c>
      <c r="F1300" s="397"/>
      <c r="G1300" s="397"/>
      <c r="H1300" s="410">
        <v>0</v>
      </c>
      <c r="I1300" s="397">
        <v>1</v>
      </c>
      <c r="J1300" s="397">
        <v>96.63</v>
      </c>
      <c r="K1300" s="410">
        <v>1</v>
      </c>
      <c r="L1300" s="397">
        <v>1</v>
      </c>
      <c r="M1300" s="398">
        <v>96.63</v>
      </c>
    </row>
    <row r="1301" spans="1:13" ht="14.4" customHeight="1" x14ac:dyDescent="0.3">
      <c r="A1301" s="393" t="s">
        <v>1170</v>
      </c>
      <c r="B1301" s="394" t="s">
        <v>1381</v>
      </c>
      <c r="C1301" s="394" t="s">
        <v>1388</v>
      </c>
      <c r="D1301" s="394" t="s">
        <v>1386</v>
      </c>
      <c r="E1301" s="394" t="s">
        <v>1389</v>
      </c>
      <c r="F1301" s="397"/>
      <c r="G1301" s="397"/>
      <c r="H1301" s="410">
        <v>0</v>
      </c>
      <c r="I1301" s="397">
        <v>1</v>
      </c>
      <c r="J1301" s="397">
        <v>193.26</v>
      </c>
      <c r="K1301" s="410">
        <v>1</v>
      </c>
      <c r="L1301" s="397">
        <v>1</v>
      </c>
      <c r="M1301" s="398">
        <v>193.26</v>
      </c>
    </row>
    <row r="1302" spans="1:13" ht="14.4" customHeight="1" x14ac:dyDescent="0.3">
      <c r="A1302" s="393" t="s">
        <v>1170</v>
      </c>
      <c r="B1302" s="394" t="s">
        <v>1381</v>
      </c>
      <c r="C1302" s="394" t="s">
        <v>1392</v>
      </c>
      <c r="D1302" s="394" t="s">
        <v>1393</v>
      </c>
      <c r="E1302" s="394" t="s">
        <v>1394</v>
      </c>
      <c r="F1302" s="397">
        <v>1</v>
      </c>
      <c r="G1302" s="397">
        <v>96.63</v>
      </c>
      <c r="H1302" s="410">
        <v>1</v>
      </c>
      <c r="I1302" s="397"/>
      <c r="J1302" s="397"/>
      <c r="K1302" s="410">
        <v>0</v>
      </c>
      <c r="L1302" s="397">
        <v>1</v>
      </c>
      <c r="M1302" s="398">
        <v>96.63</v>
      </c>
    </row>
    <row r="1303" spans="1:13" ht="14.4" customHeight="1" x14ac:dyDescent="0.3">
      <c r="A1303" s="393" t="s">
        <v>1170</v>
      </c>
      <c r="B1303" s="394" t="s">
        <v>1333</v>
      </c>
      <c r="C1303" s="394" t="s">
        <v>1334</v>
      </c>
      <c r="D1303" s="394" t="s">
        <v>1335</v>
      </c>
      <c r="E1303" s="394" t="s">
        <v>1336</v>
      </c>
      <c r="F1303" s="397"/>
      <c r="G1303" s="397"/>
      <c r="H1303" s="410">
        <v>0</v>
      </c>
      <c r="I1303" s="397">
        <v>2</v>
      </c>
      <c r="J1303" s="397">
        <v>208.38</v>
      </c>
      <c r="K1303" s="410">
        <v>1</v>
      </c>
      <c r="L1303" s="397">
        <v>2</v>
      </c>
      <c r="M1303" s="398">
        <v>208.38</v>
      </c>
    </row>
    <row r="1304" spans="1:13" ht="14.4" customHeight="1" x14ac:dyDescent="0.3">
      <c r="A1304" s="393" t="s">
        <v>1170</v>
      </c>
      <c r="B1304" s="394" t="s">
        <v>1010</v>
      </c>
      <c r="C1304" s="394" t="s">
        <v>1011</v>
      </c>
      <c r="D1304" s="394" t="s">
        <v>706</v>
      </c>
      <c r="E1304" s="394" t="s">
        <v>1012</v>
      </c>
      <c r="F1304" s="397"/>
      <c r="G1304" s="397"/>
      <c r="H1304" s="410">
        <v>0</v>
      </c>
      <c r="I1304" s="397">
        <v>2</v>
      </c>
      <c r="J1304" s="397">
        <v>189.6</v>
      </c>
      <c r="K1304" s="410">
        <v>1</v>
      </c>
      <c r="L1304" s="397">
        <v>2</v>
      </c>
      <c r="M1304" s="398">
        <v>189.6</v>
      </c>
    </row>
    <row r="1305" spans="1:13" ht="14.4" customHeight="1" x14ac:dyDescent="0.3">
      <c r="A1305" s="393" t="s">
        <v>1170</v>
      </c>
      <c r="B1305" s="394" t="s">
        <v>2183</v>
      </c>
      <c r="C1305" s="394" t="s">
        <v>2184</v>
      </c>
      <c r="D1305" s="394" t="s">
        <v>2185</v>
      </c>
      <c r="E1305" s="394" t="s">
        <v>2186</v>
      </c>
      <c r="F1305" s="397">
        <v>1</v>
      </c>
      <c r="G1305" s="397">
        <v>1866.4</v>
      </c>
      <c r="H1305" s="410">
        <v>1</v>
      </c>
      <c r="I1305" s="397"/>
      <c r="J1305" s="397"/>
      <c r="K1305" s="410">
        <v>0</v>
      </c>
      <c r="L1305" s="397">
        <v>1</v>
      </c>
      <c r="M1305" s="398">
        <v>1866.4</v>
      </c>
    </row>
    <row r="1306" spans="1:13" ht="14.4" customHeight="1" x14ac:dyDescent="0.3">
      <c r="A1306" s="393" t="s">
        <v>1170</v>
      </c>
      <c r="B1306" s="394" t="s">
        <v>1249</v>
      </c>
      <c r="C1306" s="394" t="s">
        <v>1669</v>
      </c>
      <c r="D1306" s="394" t="s">
        <v>1251</v>
      </c>
      <c r="E1306" s="394" t="s">
        <v>1618</v>
      </c>
      <c r="F1306" s="397"/>
      <c r="G1306" s="397"/>
      <c r="H1306" s="410">
        <v>0</v>
      </c>
      <c r="I1306" s="397">
        <v>1</v>
      </c>
      <c r="J1306" s="397">
        <v>413.22</v>
      </c>
      <c r="K1306" s="410">
        <v>1</v>
      </c>
      <c r="L1306" s="397">
        <v>1</v>
      </c>
      <c r="M1306" s="398">
        <v>413.22</v>
      </c>
    </row>
    <row r="1307" spans="1:13" ht="14.4" customHeight="1" x14ac:dyDescent="0.3">
      <c r="A1307" s="393" t="s">
        <v>1170</v>
      </c>
      <c r="B1307" s="394" t="s">
        <v>1017</v>
      </c>
      <c r="C1307" s="394" t="s">
        <v>1337</v>
      </c>
      <c r="D1307" s="394" t="s">
        <v>733</v>
      </c>
      <c r="E1307" s="394" t="s">
        <v>548</v>
      </c>
      <c r="F1307" s="397"/>
      <c r="G1307" s="397"/>
      <c r="H1307" s="410">
        <v>0</v>
      </c>
      <c r="I1307" s="397">
        <v>1</v>
      </c>
      <c r="J1307" s="397">
        <v>137.74</v>
      </c>
      <c r="K1307" s="410">
        <v>1</v>
      </c>
      <c r="L1307" s="397">
        <v>1</v>
      </c>
      <c r="M1307" s="398">
        <v>137.74</v>
      </c>
    </row>
    <row r="1308" spans="1:13" ht="14.4" customHeight="1" x14ac:dyDescent="0.3">
      <c r="A1308" s="393" t="s">
        <v>1170</v>
      </c>
      <c r="B1308" s="394" t="s">
        <v>1017</v>
      </c>
      <c r="C1308" s="394" t="s">
        <v>1018</v>
      </c>
      <c r="D1308" s="394" t="s">
        <v>733</v>
      </c>
      <c r="E1308" s="394" t="s">
        <v>550</v>
      </c>
      <c r="F1308" s="397"/>
      <c r="G1308" s="397"/>
      <c r="H1308" s="410">
        <v>0</v>
      </c>
      <c r="I1308" s="397">
        <v>2</v>
      </c>
      <c r="J1308" s="397">
        <v>826.44</v>
      </c>
      <c r="K1308" s="410">
        <v>1</v>
      </c>
      <c r="L1308" s="397">
        <v>2</v>
      </c>
      <c r="M1308" s="398">
        <v>826.44</v>
      </c>
    </row>
    <row r="1309" spans="1:13" ht="14.4" customHeight="1" x14ac:dyDescent="0.3">
      <c r="A1309" s="393" t="s">
        <v>1171</v>
      </c>
      <c r="B1309" s="394" t="s">
        <v>943</v>
      </c>
      <c r="C1309" s="394" t="s">
        <v>1239</v>
      </c>
      <c r="D1309" s="394" t="s">
        <v>544</v>
      </c>
      <c r="E1309" s="394" t="s">
        <v>1240</v>
      </c>
      <c r="F1309" s="397"/>
      <c r="G1309" s="397"/>
      <c r="H1309" s="410">
        <v>0</v>
      </c>
      <c r="I1309" s="397">
        <v>1</v>
      </c>
      <c r="J1309" s="397">
        <v>95.24</v>
      </c>
      <c r="K1309" s="410">
        <v>1</v>
      </c>
      <c r="L1309" s="397">
        <v>1</v>
      </c>
      <c r="M1309" s="398">
        <v>95.24</v>
      </c>
    </row>
    <row r="1310" spans="1:13" ht="14.4" customHeight="1" x14ac:dyDescent="0.3">
      <c r="A1310" s="393" t="s">
        <v>1171</v>
      </c>
      <c r="B1310" s="394" t="s">
        <v>943</v>
      </c>
      <c r="C1310" s="394" t="s">
        <v>944</v>
      </c>
      <c r="D1310" s="394" t="s">
        <v>544</v>
      </c>
      <c r="E1310" s="394" t="s">
        <v>545</v>
      </c>
      <c r="F1310" s="397"/>
      <c r="G1310" s="397"/>
      <c r="H1310" s="410">
        <v>0</v>
      </c>
      <c r="I1310" s="397">
        <v>2</v>
      </c>
      <c r="J1310" s="397">
        <v>380.96</v>
      </c>
      <c r="K1310" s="410">
        <v>1</v>
      </c>
      <c r="L1310" s="397">
        <v>2</v>
      </c>
      <c r="M1310" s="398">
        <v>380.96</v>
      </c>
    </row>
    <row r="1311" spans="1:13" ht="14.4" customHeight="1" x14ac:dyDescent="0.3">
      <c r="A1311" s="393" t="s">
        <v>1171</v>
      </c>
      <c r="B1311" s="394" t="s">
        <v>943</v>
      </c>
      <c r="C1311" s="394" t="s">
        <v>945</v>
      </c>
      <c r="D1311" s="394" t="s">
        <v>544</v>
      </c>
      <c r="E1311" s="394" t="s">
        <v>546</v>
      </c>
      <c r="F1311" s="397"/>
      <c r="G1311" s="397"/>
      <c r="H1311" s="410">
        <v>0</v>
      </c>
      <c r="I1311" s="397">
        <v>1</v>
      </c>
      <c r="J1311" s="397">
        <v>612.26</v>
      </c>
      <c r="K1311" s="410">
        <v>1</v>
      </c>
      <c r="L1311" s="397">
        <v>1</v>
      </c>
      <c r="M1311" s="398">
        <v>612.26</v>
      </c>
    </row>
    <row r="1312" spans="1:13" ht="14.4" customHeight="1" x14ac:dyDescent="0.3">
      <c r="A1312" s="393" t="s">
        <v>1171</v>
      </c>
      <c r="B1312" s="394" t="s">
        <v>1241</v>
      </c>
      <c r="C1312" s="394" t="s">
        <v>1242</v>
      </c>
      <c r="D1312" s="394" t="s">
        <v>1243</v>
      </c>
      <c r="E1312" s="394" t="s">
        <v>1244</v>
      </c>
      <c r="F1312" s="397"/>
      <c r="G1312" s="397"/>
      <c r="H1312" s="410">
        <v>0</v>
      </c>
      <c r="I1312" s="397">
        <v>2</v>
      </c>
      <c r="J1312" s="397">
        <v>139.72</v>
      </c>
      <c r="K1312" s="410">
        <v>1</v>
      </c>
      <c r="L1312" s="397">
        <v>2</v>
      </c>
      <c r="M1312" s="398">
        <v>139.72</v>
      </c>
    </row>
    <row r="1313" spans="1:13" ht="14.4" customHeight="1" x14ac:dyDescent="0.3">
      <c r="A1313" s="393" t="s">
        <v>1171</v>
      </c>
      <c r="B1313" s="394" t="s">
        <v>1381</v>
      </c>
      <c r="C1313" s="394" t="s">
        <v>1409</v>
      </c>
      <c r="D1313" s="394" t="s">
        <v>1386</v>
      </c>
      <c r="E1313" s="394" t="s">
        <v>1384</v>
      </c>
      <c r="F1313" s="397"/>
      <c r="G1313" s="397"/>
      <c r="H1313" s="410">
        <v>0</v>
      </c>
      <c r="I1313" s="397">
        <v>3</v>
      </c>
      <c r="J1313" s="397">
        <v>289.89</v>
      </c>
      <c r="K1313" s="410">
        <v>1</v>
      </c>
      <c r="L1313" s="397">
        <v>3</v>
      </c>
      <c r="M1313" s="398">
        <v>289.89</v>
      </c>
    </row>
    <row r="1314" spans="1:13" ht="14.4" customHeight="1" x14ac:dyDescent="0.3">
      <c r="A1314" s="393" t="s">
        <v>1171</v>
      </c>
      <c r="B1314" s="394" t="s">
        <v>1381</v>
      </c>
      <c r="C1314" s="394" t="s">
        <v>1388</v>
      </c>
      <c r="D1314" s="394" t="s">
        <v>1386</v>
      </c>
      <c r="E1314" s="394" t="s">
        <v>1389</v>
      </c>
      <c r="F1314" s="397"/>
      <c r="G1314" s="397"/>
      <c r="H1314" s="410">
        <v>0</v>
      </c>
      <c r="I1314" s="397">
        <v>1</v>
      </c>
      <c r="J1314" s="397">
        <v>193.26</v>
      </c>
      <c r="K1314" s="410">
        <v>1</v>
      </c>
      <c r="L1314" s="397">
        <v>1</v>
      </c>
      <c r="M1314" s="398">
        <v>193.26</v>
      </c>
    </row>
    <row r="1315" spans="1:13" ht="14.4" customHeight="1" x14ac:dyDescent="0.3">
      <c r="A1315" s="393" t="s">
        <v>1171</v>
      </c>
      <c r="B1315" s="394" t="s">
        <v>2187</v>
      </c>
      <c r="C1315" s="394" t="s">
        <v>2188</v>
      </c>
      <c r="D1315" s="394" t="s">
        <v>2189</v>
      </c>
      <c r="E1315" s="394" t="s">
        <v>2190</v>
      </c>
      <c r="F1315" s="397"/>
      <c r="G1315" s="397"/>
      <c r="H1315" s="410">
        <v>0</v>
      </c>
      <c r="I1315" s="397">
        <v>1</v>
      </c>
      <c r="J1315" s="397">
        <v>1027.5999999999999</v>
      </c>
      <c r="K1315" s="410">
        <v>1</v>
      </c>
      <c r="L1315" s="397">
        <v>1</v>
      </c>
      <c r="M1315" s="398">
        <v>1027.5999999999999</v>
      </c>
    </row>
    <row r="1316" spans="1:13" ht="14.4" customHeight="1" x14ac:dyDescent="0.3">
      <c r="A1316" s="393" t="s">
        <v>1171</v>
      </c>
      <c r="B1316" s="394" t="s">
        <v>997</v>
      </c>
      <c r="C1316" s="394" t="s">
        <v>1504</v>
      </c>
      <c r="D1316" s="394" t="s">
        <v>1331</v>
      </c>
      <c r="E1316" s="394" t="s">
        <v>1401</v>
      </c>
      <c r="F1316" s="397"/>
      <c r="G1316" s="397"/>
      <c r="H1316" s="410">
        <v>0</v>
      </c>
      <c r="I1316" s="397">
        <v>1</v>
      </c>
      <c r="J1316" s="397">
        <v>124.51</v>
      </c>
      <c r="K1316" s="410">
        <v>1</v>
      </c>
      <c r="L1316" s="397">
        <v>1</v>
      </c>
      <c r="M1316" s="398">
        <v>124.51</v>
      </c>
    </row>
    <row r="1317" spans="1:13" ht="14.4" customHeight="1" x14ac:dyDescent="0.3">
      <c r="A1317" s="393" t="s">
        <v>1171</v>
      </c>
      <c r="B1317" s="394" t="s">
        <v>997</v>
      </c>
      <c r="C1317" s="394" t="s">
        <v>1645</v>
      </c>
      <c r="D1317" s="394" t="s">
        <v>1331</v>
      </c>
      <c r="E1317" s="394" t="s">
        <v>1646</v>
      </c>
      <c r="F1317" s="397"/>
      <c r="G1317" s="397"/>
      <c r="H1317" s="410">
        <v>0</v>
      </c>
      <c r="I1317" s="397">
        <v>1</v>
      </c>
      <c r="J1317" s="397">
        <v>207.53</v>
      </c>
      <c r="K1317" s="410">
        <v>1</v>
      </c>
      <c r="L1317" s="397">
        <v>1</v>
      </c>
      <c r="M1317" s="398">
        <v>207.53</v>
      </c>
    </row>
    <row r="1318" spans="1:13" ht="14.4" customHeight="1" x14ac:dyDescent="0.3">
      <c r="A1318" s="393" t="s">
        <v>1171</v>
      </c>
      <c r="B1318" s="394" t="s">
        <v>1333</v>
      </c>
      <c r="C1318" s="394" t="s">
        <v>2191</v>
      </c>
      <c r="D1318" s="394" t="s">
        <v>2192</v>
      </c>
      <c r="E1318" s="394" t="s">
        <v>2193</v>
      </c>
      <c r="F1318" s="397"/>
      <c r="G1318" s="397"/>
      <c r="H1318" s="410">
        <v>0</v>
      </c>
      <c r="I1318" s="397">
        <v>1</v>
      </c>
      <c r="J1318" s="397">
        <v>428.4</v>
      </c>
      <c r="K1318" s="410">
        <v>1</v>
      </c>
      <c r="L1318" s="397">
        <v>1</v>
      </c>
      <c r="M1318" s="398">
        <v>428.4</v>
      </c>
    </row>
    <row r="1319" spans="1:13" ht="14.4" customHeight="1" x14ac:dyDescent="0.3">
      <c r="A1319" s="393" t="s">
        <v>1171</v>
      </c>
      <c r="B1319" s="394" t="s">
        <v>1333</v>
      </c>
      <c r="C1319" s="394" t="s">
        <v>1334</v>
      </c>
      <c r="D1319" s="394" t="s">
        <v>1335</v>
      </c>
      <c r="E1319" s="394" t="s">
        <v>1336</v>
      </c>
      <c r="F1319" s="397"/>
      <c r="G1319" s="397"/>
      <c r="H1319" s="410">
        <v>0</v>
      </c>
      <c r="I1319" s="397">
        <v>1</v>
      </c>
      <c r="J1319" s="397">
        <v>104.19</v>
      </c>
      <c r="K1319" s="410">
        <v>1</v>
      </c>
      <c r="L1319" s="397">
        <v>1</v>
      </c>
      <c r="M1319" s="398">
        <v>104.19</v>
      </c>
    </row>
    <row r="1320" spans="1:13" ht="14.4" customHeight="1" x14ac:dyDescent="0.3">
      <c r="A1320" s="393" t="s">
        <v>1171</v>
      </c>
      <c r="B1320" s="394" t="s">
        <v>1000</v>
      </c>
      <c r="C1320" s="394" t="s">
        <v>2194</v>
      </c>
      <c r="D1320" s="394" t="s">
        <v>2195</v>
      </c>
      <c r="E1320" s="394" t="s">
        <v>2196</v>
      </c>
      <c r="F1320" s="397">
        <v>3</v>
      </c>
      <c r="G1320" s="397">
        <v>698.55</v>
      </c>
      <c r="H1320" s="410">
        <v>1</v>
      </c>
      <c r="I1320" s="397"/>
      <c r="J1320" s="397"/>
      <c r="K1320" s="410">
        <v>0</v>
      </c>
      <c r="L1320" s="397">
        <v>3</v>
      </c>
      <c r="M1320" s="398">
        <v>698.55</v>
      </c>
    </row>
    <row r="1321" spans="1:13" ht="14.4" customHeight="1" x14ac:dyDescent="0.3">
      <c r="A1321" s="393" t="s">
        <v>1171</v>
      </c>
      <c r="B1321" s="394" t="s">
        <v>1432</v>
      </c>
      <c r="C1321" s="394" t="s">
        <v>1436</v>
      </c>
      <c r="D1321" s="394" t="s">
        <v>1437</v>
      </c>
      <c r="E1321" s="394" t="s">
        <v>1438</v>
      </c>
      <c r="F1321" s="397"/>
      <c r="G1321" s="397"/>
      <c r="H1321" s="410">
        <v>0</v>
      </c>
      <c r="I1321" s="397">
        <v>2</v>
      </c>
      <c r="J1321" s="397">
        <v>3586.92</v>
      </c>
      <c r="K1321" s="410">
        <v>1</v>
      </c>
      <c r="L1321" s="397">
        <v>2</v>
      </c>
      <c r="M1321" s="398">
        <v>3586.92</v>
      </c>
    </row>
    <row r="1322" spans="1:13" ht="14.4" customHeight="1" x14ac:dyDescent="0.3">
      <c r="A1322" s="393" t="s">
        <v>1171</v>
      </c>
      <c r="B1322" s="394" t="s">
        <v>1020</v>
      </c>
      <c r="C1322" s="394" t="s">
        <v>1660</v>
      </c>
      <c r="D1322" s="394" t="s">
        <v>777</v>
      </c>
      <c r="E1322" s="394" t="s">
        <v>1608</v>
      </c>
      <c r="F1322" s="397"/>
      <c r="G1322" s="397"/>
      <c r="H1322" s="410"/>
      <c r="I1322" s="397">
        <v>5</v>
      </c>
      <c r="J1322" s="397">
        <v>0</v>
      </c>
      <c r="K1322" s="410"/>
      <c r="L1322" s="397">
        <v>5</v>
      </c>
      <c r="M1322" s="398">
        <v>0</v>
      </c>
    </row>
    <row r="1323" spans="1:13" ht="14.4" customHeight="1" x14ac:dyDescent="0.3">
      <c r="A1323" s="393" t="s">
        <v>1171</v>
      </c>
      <c r="B1323" s="394" t="s">
        <v>1027</v>
      </c>
      <c r="C1323" s="394" t="s">
        <v>1730</v>
      </c>
      <c r="D1323" s="394" t="s">
        <v>1731</v>
      </c>
      <c r="E1323" s="394" t="s">
        <v>1453</v>
      </c>
      <c r="F1323" s="397"/>
      <c r="G1323" s="397"/>
      <c r="H1323" s="410">
        <v>0</v>
      </c>
      <c r="I1323" s="397">
        <v>1</v>
      </c>
      <c r="J1323" s="397">
        <v>172</v>
      </c>
      <c r="K1323" s="410">
        <v>1</v>
      </c>
      <c r="L1323" s="397">
        <v>1</v>
      </c>
      <c r="M1323" s="398">
        <v>172</v>
      </c>
    </row>
    <row r="1324" spans="1:13" ht="14.4" customHeight="1" x14ac:dyDescent="0.3">
      <c r="A1324" s="393" t="s">
        <v>1171</v>
      </c>
      <c r="B1324" s="394" t="s">
        <v>1027</v>
      </c>
      <c r="C1324" s="394" t="s">
        <v>1028</v>
      </c>
      <c r="D1324" s="394" t="s">
        <v>790</v>
      </c>
      <c r="E1324" s="394" t="s">
        <v>791</v>
      </c>
      <c r="F1324" s="397"/>
      <c r="G1324" s="397"/>
      <c r="H1324" s="410">
        <v>0</v>
      </c>
      <c r="I1324" s="397">
        <v>5</v>
      </c>
      <c r="J1324" s="397">
        <v>688</v>
      </c>
      <c r="K1324" s="410">
        <v>1</v>
      </c>
      <c r="L1324" s="397">
        <v>5</v>
      </c>
      <c r="M1324" s="398">
        <v>688</v>
      </c>
    </row>
    <row r="1325" spans="1:13" ht="14.4" customHeight="1" x14ac:dyDescent="0.3">
      <c r="A1325" s="393" t="s">
        <v>1172</v>
      </c>
      <c r="B1325" s="394" t="s">
        <v>954</v>
      </c>
      <c r="C1325" s="394" t="s">
        <v>956</v>
      </c>
      <c r="D1325" s="394" t="s">
        <v>708</v>
      </c>
      <c r="E1325" s="394" t="s">
        <v>710</v>
      </c>
      <c r="F1325" s="397"/>
      <c r="G1325" s="397"/>
      <c r="H1325" s="410">
        <v>0</v>
      </c>
      <c r="I1325" s="397">
        <v>32</v>
      </c>
      <c r="J1325" s="397">
        <v>20009.28</v>
      </c>
      <c r="K1325" s="410">
        <v>1</v>
      </c>
      <c r="L1325" s="397">
        <v>32</v>
      </c>
      <c r="M1325" s="398">
        <v>20009.28</v>
      </c>
    </row>
    <row r="1326" spans="1:13" ht="14.4" customHeight="1" x14ac:dyDescent="0.3">
      <c r="A1326" s="393" t="s">
        <v>1172</v>
      </c>
      <c r="B1326" s="394" t="s">
        <v>954</v>
      </c>
      <c r="C1326" s="394" t="s">
        <v>957</v>
      </c>
      <c r="D1326" s="394" t="s">
        <v>708</v>
      </c>
      <c r="E1326" s="394" t="s">
        <v>711</v>
      </c>
      <c r="F1326" s="397"/>
      <c r="G1326" s="397"/>
      <c r="H1326" s="410">
        <v>0</v>
      </c>
      <c r="I1326" s="397">
        <v>11</v>
      </c>
      <c r="J1326" s="397">
        <v>10317.23</v>
      </c>
      <c r="K1326" s="410">
        <v>1</v>
      </c>
      <c r="L1326" s="397">
        <v>11</v>
      </c>
      <c r="M1326" s="398">
        <v>10317.23</v>
      </c>
    </row>
    <row r="1327" spans="1:13" ht="14.4" customHeight="1" x14ac:dyDescent="0.3">
      <c r="A1327" s="393" t="s">
        <v>1172</v>
      </c>
      <c r="B1327" s="394" t="s">
        <v>1366</v>
      </c>
      <c r="C1327" s="394" t="s">
        <v>1367</v>
      </c>
      <c r="D1327" s="394" t="s">
        <v>1368</v>
      </c>
      <c r="E1327" s="394" t="s">
        <v>1369</v>
      </c>
      <c r="F1327" s="397">
        <v>3</v>
      </c>
      <c r="G1327" s="397">
        <v>1418.1299999999999</v>
      </c>
      <c r="H1327" s="410">
        <v>1</v>
      </c>
      <c r="I1327" s="397"/>
      <c r="J1327" s="397"/>
      <c r="K1327" s="410">
        <v>0</v>
      </c>
      <c r="L1327" s="397">
        <v>3</v>
      </c>
      <c r="M1327" s="398">
        <v>1418.1299999999999</v>
      </c>
    </row>
    <row r="1328" spans="1:13" ht="14.4" customHeight="1" x14ac:dyDescent="0.3">
      <c r="A1328" s="393" t="s">
        <v>1172</v>
      </c>
      <c r="B1328" s="394" t="s">
        <v>983</v>
      </c>
      <c r="C1328" s="394" t="s">
        <v>984</v>
      </c>
      <c r="D1328" s="394" t="s">
        <v>985</v>
      </c>
      <c r="E1328" s="394" t="s">
        <v>986</v>
      </c>
      <c r="F1328" s="397"/>
      <c r="G1328" s="397"/>
      <c r="H1328" s="410">
        <v>0</v>
      </c>
      <c r="I1328" s="397">
        <v>1</v>
      </c>
      <c r="J1328" s="397">
        <v>333.31</v>
      </c>
      <c r="K1328" s="410">
        <v>1</v>
      </c>
      <c r="L1328" s="397">
        <v>1</v>
      </c>
      <c r="M1328" s="398">
        <v>333.31</v>
      </c>
    </row>
    <row r="1329" spans="1:13" ht="14.4" customHeight="1" x14ac:dyDescent="0.3">
      <c r="A1329" s="393" t="s">
        <v>1172</v>
      </c>
      <c r="B1329" s="394" t="s">
        <v>983</v>
      </c>
      <c r="C1329" s="394" t="s">
        <v>1357</v>
      </c>
      <c r="D1329" s="394" t="s">
        <v>1358</v>
      </c>
      <c r="E1329" s="394" t="s">
        <v>1359</v>
      </c>
      <c r="F1329" s="397"/>
      <c r="G1329" s="397"/>
      <c r="H1329" s="410">
        <v>0</v>
      </c>
      <c r="I1329" s="397">
        <v>3</v>
      </c>
      <c r="J1329" s="397">
        <v>999.93000000000006</v>
      </c>
      <c r="K1329" s="410">
        <v>1</v>
      </c>
      <c r="L1329" s="397">
        <v>3</v>
      </c>
      <c r="M1329" s="398">
        <v>999.93000000000006</v>
      </c>
    </row>
    <row r="1330" spans="1:13" ht="14.4" customHeight="1" x14ac:dyDescent="0.3">
      <c r="A1330" s="393" t="s">
        <v>1172</v>
      </c>
      <c r="B1330" s="394" t="s">
        <v>983</v>
      </c>
      <c r="C1330" s="394" t="s">
        <v>1360</v>
      </c>
      <c r="D1330" s="394" t="s">
        <v>1361</v>
      </c>
      <c r="E1330" s="394" t="s">
        <v>1362</v>
      </c>
      <c r="F1330" s="397"/>
      <c r="G1330" s="397"/>
      <c r="H1330" s="410">
        <v>0</v>
      </c>
      <c r="I1330" s="397">
        <v>18</v>
      </c>
      <c r="J1330" s="397">
        <v>5999.58</v>
      </c>
      <c r="K1330" s="410">
        <v>1</v>
      </c>
      <c r="L1330" s="397">
        <v>18</v>
      </c>
      <c r="M1330" s="398">
        <v>5999.58</v>
      </c>
    </row>
    <row r="1331" spans="1:13" ht="14.4" customHeight="1" x14ac:dyDescent="0.3">
      <c r="A1331" s="393" t="s">
        <v>1172</v>
      </c>
      <c r="B1331" s="394" t="s">
        <v>990</v>
      </c>
      <c r="C1331" s="394" t="s">
        <v>1364</v>
      </c>
      <c r="D1331" s="394" t="s">
        <v>1365</v>
      </c>
      <c r="E1331" s="394" t="s">
        <v>1248</v>
      </c>
      <c r="F1331" s="397"/>
      <c r="G1331" s="397"/>
      <c r="H1331" s="410">
        <v>0</v>
      </c>
      <c r="I1331" s="397">
        <v>1</v>
      </c>
      <c r="J1331" s="397">
        <v>184.22</v>
      </c>
      <c r="K1331" s="410">
        <v>1</v>
      </c>
      <c r="L1331" s="397">
        <v>1</v>
      </c>
      <c r="M1331" s="398">
        <v>184.22</v>
      </c>
    </row>
    <row r="1332" spans="1:13" ht="14.4" customHeight="1" x14ac:dyDescent="0.3">
      <c r="A1332" s="393" t="s">
        <v>1172</v>
      </c>
      <c r="B1332" s="394" t="s">
        <v>1342</v>
      </c>
      <c r="C1332" s="394" t="s">
        <v>1343</v>
      </c>
      <c r="D1332" s="394" t="s">
        <v>1344</v>
      </c>
      <c r="E1332" s="394" t="s">
        <v>1345</v>
      </c>
      <c r="F1332" s="397"/>
      <c r="G1332" s="397"/>
      <c r="H1332" s="410">
        <v>0</v>
      </c>
      <c r="I1332" s="397">
        <v>3</v>
      </c>
      <c r="J1332" s="397">
        <v>462.03</v>
      </c>
      <c r="K1332" s="410">
        <v>1</v>
      </c>
      <c r="L1332" s="397">
        <v>3</v>
      </c>
      <c r="M1332" s="398">
        <v>462.03</v>
      </c>
    </row>
    <row r="1333" spans="1:13" ht="14.4" customHeight="1" x14ac:dyDescent="0.3">
      <c r="A1333" s="393" t="s">
        <v>1172</v>
      </c>
      <c r="B1333" s="394" t="s">
        <v>1342</v>
      </c>
      <c r="C1333" s="394" t="s">
        <v>1775</v>
      </c>
      <c r="D1333" s="394" t="s">
        <v>1344</v>
      </c>
      <c r="E1333" s="394" t="s">
        <v>1345</v>
      </c>
      <c r="F1333" s="397"/>
      <c r="G1333" s="397"/>
      <c r="H1333" s="410">
        <v>0</v>
      </c>
      <c r="I1333" s="397">
        <v>1</v>
      </c>
      <c r="J1333" s="397">
        <v>143.18</v>
      </c>
      <c r="K1333" s="410">
        <v>1</v>
      </c>
      <c r="L1333" s="397">
        <v>1</v>
      </c>
      <c r="M1333" s="398">
        <v>143.18</v>
      </c>
    </row>
    <row r="1334" spans="1:13" ht="14.4" customHeight="1" x14ac:dyDescent="0.3">
      <c r="A1334" s="393" t="s">
        <v>1172</v>
      </c>
      <c r="B1334" s="394" t="s">
        <v>1381</v>
      </c>
      <c r="C1334" s="394" t="s">
        <v>1385</v>
      </c>
      <c r="D1334" s="394" t="s">
        <v>1386</v>
      </c>
      <c r="E1334" s="394" t="s">
        <v>1387</v>
      </c>
      <c r="F1334" s="397"/>
      <c r="G1334" s="397"/>
      <c r="H1334" s="410">
        <v>0</v>
      </c>
      <c r="I1334" s="397">
        <v>8</v>
      </c>
      <c r="J1334" s="397">
        <v>386.48</v>
      </c>
      <c r="K1334" s="410">
        <v>1</v>
      </c>
      <c r="L1334" s="397">
        <v>8</v>
      </c>
      <c r="M1334" s="398">
        <v>386.48</v>
      </c>
    </row>
    <row r="1335" spans="1:13" ht="14.4" customHeight="1" x14ac:dyDescent="0.3">
      <c r="A1335" s="393" t="s">
        <v>1172</v>
      </c>
      <c r="B1335" s="394" t="s">
        <v>1381</v>
      </c>
      <c r="C1335" s="394" t="s">
        <v>1409</v>
      </c>
      <c r="D1335" s="394" t="s">
        <v>1386</v>
      </c>
      <c r="E1335" s="394" t="s">
        <v>1384</v>
      </c>
      <c r="F1335" s="397"/>
      <c r="G1335" s="397"/>
      <c r="H1335" s="410">
        <v>0</v>
      </c>
      <c r="I1335" s="397">
        <v>11</v>
      </c>
      <c r="J1335" s="397">
        <v>1062.9299999999998</v>
      </c>
      <c r="K1335" s="410">
        <v>1</v>
      </c>
      <c r="L1335" s="397">
        <v>11</v>
      </c>
      <c r="M1335" s="398">
        <v>1062.9299999999998</v>
      </c>
    </row>
    <row r="1336" spans="1:13" ht="14.4" customHeight="1" x14ac:dyDescent="0.3">
      <c r="A1336" s="393" t="s">
        <v>1172</v>
      </c>
      <c r="B1336" s="394" t="s">
        <v>997</v>
      </c>
      <c r="C1336" s="394" t="s">
        <v>1413</v>
      </c>
      <c r="D1336" s="394" t="s">
        <v>1414</v>
      </c>
      <c r="E1336" s="394" t="s">
        <v>1415</v>
      </c>
      <c r="F1336" s="397"/>
      <c r="G1336" s="397"/>
      <c r="H1336" s="410">
        <v>0</v>
      </c>
      <c r="I1336" s="397">
        <v>2</v>
      </c>
      <c r="J1336" s="397">
        <v>98.24</v>
      </c>
      <c r="K1336" s="410">
        <v>1</v>
      </c>
      <c r="L1336" s="397">
        <v>2</v>
      </c>
      <c r="M1336" s="398">
        <v>98.24</v>
      </c>
    </row>
    <row r="1337" spans="1:13" ht="14.4" customHeight="1" x14ac:dyDescent="0.3">
      <c r="A1337" s="393" t="s">
        <v>1172</v>
      </c>
      <c r="B1337" s="394" t="s">
        <v>997</v>
      </c>
      <c r="C1337" s="394" t="s">
        <v>1504</v>
      </c>
      <c r="D1337" s="394" t="s">
        <v>1331</v>
      </c>
      <c r="E1337" s="394" t="s">
        <v>1401</v>
      </c>
      <c r="F1337" s="397"/>
      <c r="G1337" s="397"/>
      <c r="H1337" s="410">
        <v>0</v>
      </c>
      <c r="I1337" s="397">
        <v>1</v>
      </c>
      <c r="J1337" s="397">
        <v>124.51</v>
      </c>
      <c r="K1337" s="410">
        <v>1</v>
      </c>
      <c r="L1337" s="397">
        <v>1</v>
      </c>
      <c r="M1337" s="398">
        <v>124.51</v>
      </c>
    </row>
    <row r="1338" spans="1:13" ht="14.4" customHeight="1" x14ac:dyDescent="0.3">
      <c r="A1338" s="393" t="s">
        <v>1173</v>
      </c>
      <c r="B1338" s="394" t="s">
        <v>951</v>
      </c>
      <c r="C1338" s="394" t="s">
        <v>1564</v>
      </c>
      <c r="D1338" s="394" t="s">
        <v>726</v>
      </c>
      <c r="E1338" s="394" t="s">
        <v>1565</v>
      </c>
      <c r="F1338" s="397"/>
      <c r="G1338" s="397"/>
      <c r="H1338" s="410">
        <v>0</v>
      </c>
      <c r="I1338" s="397">
        <v>2</v>
      </c>
      <c r="J1338" s="397">
        <v>280.06</v>
      </c>
      <c r="K1338" s="410">
        <v>1</v>
      </c>
      <c r="L1338" s="397">
        <v>2</v>
      </c>
      <c r="M1338" s="398">
        <v>280.06</v>
      </c>
    </row>
    <row r="1339" spans="1:13" ht="14.4" customHeight="1" thickBot="1" x14ac:dyDescent="0.35">
      <c r="A1339" s="399" t="s">
        <v>1174</v>
      </c>
      <c r="B1339" s="400" t="s">
        <v>983</v>
      </c>
      <c r="C1339" s="400" t="s">
        <v>984</v>
      </c>
      <c r="D1339" s="400" t="s">
        <v>985</v>
      </c>
      <c r="E1339" s="400" t="s">
        <v>986</v>
      </c>
      <c r="F1339" s="403"/>
      <c r="G1339" s="403"/>
      <c r="H1339" s="411">
        <v>0</v>
      </c>
      <c r="I1339" s="403">
        <v>4</v>
      </c>
      <c r="J1339" s="403">
        <v>1333.24</v>
      </c>
      <c r="K1339" s="411">
        <v>1</v>
      </c>
      <c r="L1339" s="403">
        <v>4</v>
      </c>
      <c r="M1339" s="404">
        <v>1333.24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214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218</v>
      </c>
    </row>
    <row r="4" spans="1:8" ht="14.4" customHeight="1" x14ac:dyDescent="0.3">
      <c r="A4" s="378" t="s">
        <v>448</v>
      </c>
      <c r="B4" s="379" t="s">
        <v>449</v>
      </c>
      <c r="C4" s="380" t="s">
        <v>450</v>
      </c>
      <c r="D4" s="380" t="s">
        <v>449</v>
      </c>
      <c r="E4" s="380" t="s">
        <v>449</v>
      </c>
      <c r="F4" s="381" t="s">
        <v>449</v>
      </c>
      <c r="G4" s="380" t="s">
        <v>449</v>
      </c>
      <c r="H4" s="380" t="s">
        <v>133</v>
      </c>
    </row>
    <row r="5" spans="1:8" ht="14.4" customHeight="1" x14ac:dyDescent="0.3">
      <c r="A5" s="378" t="s">
        <v>448</v>
      </c>
      <c r="B5" s="379" t="s">
        <v>2197</v>
      </c>
      <c r="C5" s="380" t="s">
        <v>2198</v>
      </c>
      <c r="D5" s="380">
        <v>354271.5450091954</v>
      </c>
      <c r="E5" s="380">
        <v>327049.09000000014</v>
      </c>
      <c r="F5" s="381">
        <v>0.92315935221811651</v>
      </c>
      <c r="G5" s="380">
        <v>-27222.455009195255</v>
      </c>
      <c r="H5" s="380" t="s">
        <v>2</v>
      </c>
    </row>
    <row r="6" spans="1:8" ht="14.4" customHeight="1" x14ac:dyDescent="0.3">
      <c r="A6" s="378" t="s">
        <v>448</v>
      </c>
      <c r="B6" s="379" t="s">
        <v>2199</v>
      </c>
      <c r="C6" s="380" t="s">
        <v>2200</v>
      </c>
      <c r="D6" s="380">
        <v>774018.89969457581</v>
      </c>
      <c r="E6" s="380">
        <v>770198.55999999947</v>
      </c>
      <c r="F6" s="381">
        <v>0.99506428112274281</v>
      </c>
      <c r="G6" s="380">
        <v>-3820.3396945763379</v>
      </c>
      <c r="H6" s="380" t="s">
        <v>2</v>
      </c>
    </row>
    <row r="7" spans="1:8" ht="14.4" customHeight="1" x14ac:dyDescent="0.3">
      <c r="A7" s="378" t="s">
        <v>448</v>
      </c>
      <c r="B7" s="379" t="s">
        <v>2201</v>
      </c>
      <c r="C7" s="380" t="s">
        <v>2202</v>
      </c>
      <c r="D7" s="380">
        <v>90754.960665835999</v>
      </c>
      <c r="E7" s="380">
        <v>113444.74</v>
      </c>
      <c r="F7" s="381">
        <v>1.2500114502578965</v>
      </c>
      <c r="G7" s="380">
        <v>22689.779334164006</v>
      </c>
      <c r="H7" s="380" t="s">
        <v>2</v>
      </c>
    </row>
    <row r="8" spans="1:8" ht="14.4" customHeight="1" x14ac:dyDescent="0.3">
      <c r="A8" s="378" t="s">
        <v>448</v>
      </c>
      <c r="B8" s="379" t="s">
        <v>2203</v>
      </c>
      <c r="C8" s="380" t="s">
        <v>2204</v>
      </c>
      <c r="D8" s="380">
        <v>90693.564218079511</v>
      </c>
      <c r="E8" s="380">
        <v>103433.04000000002</v>
      </c>
      <c r="F8" s="381">
        <v>1.1404672524644359</v>
      </c>
      <c r="G8" s="380">
        <v>12739.475781920512</v>
      </c>
      <c r="H8" s="380" t="s">
        <v>2</v>
      </c>
    </row>
    <row r="9" spans="1:8" ht="14.4" customHeight="1" x14ac:dyDescent="0.3">
      <c r="A9" s="378" t="s">
        <v>448</v>
      </c>
      <c r="B9" s="379" t="s">
        <v>2205</v>
      </c>
      <c r="C9" s="380" t="s">
        <v>2206</v>
      </c>
      <c r="D9" s="380">
        <v>80654.635496920673</v>
      </c>
      <c r="E9" s="380">
        <v>81102.569999999992</v>
      </c>
      <c r="F9" s="381">
        <v>1.0055537353844519</v>
      </c>
      <c r="G9" s="380">
        <v>447.93450307931926</v>
      </c>
      <c r="H9" s="380" t="s">
        <v>2</v>
      </c>
    </row>
    <row r="10" spans="1:8" ht="14.4" customHeight="1" x14ac:dyDescent="0.3">
      <c r="A10" s="378" t="s">
        <v>448</v>
      </c>
      <c r="B10" s="379" t="s">
        <v>2207</v>
      </c>
      <c r="C10" s="380" t="s">
        <v>2208</v>
      </c>
      <c r="D10" s="380">
        <v>18007.247834827216</v>
      </c>
      <c r="E10" s="380">
        <v>22661.599999999999</v>
      </c>
      <c r="F10" s="381">
        <v>1.2584710449850618</v>
      </c>
      <c r="G10" s="380">
        <v>4654.3521651727824</v>
      </c>
      <c r="H10" s="380" t="s">
        <v>2</v>
      </c>
    </row>
    <row r="11" spans="1:8" ht="14.4" customHeight="1" x14ac:dyDescent="0.3">
      <c r="A11" s="378" t="s">
        <v>448</v>
      </c>
      <c r="B11" s="379" t="s">
        <v>2209</v>
      </c>
      <c r="C11" s="380" t="s">
        <v>2210</v>
      </c>
      <c r="D11" s="380">
        <v>97733.474120113024</v>
      </c>
      <c r="E11" s="380">
        <v>97445.4</v>
      </c>
      <c r="F11" s="381">
        <v>0.99705245185739544</v>
      </c>
      <c r="G11" s="380">
        <v>-288.07412011302949</v>
      </c>
      <c r="H11" s="380" t="s">
        <v>2</v>
      </c>
    </row>
    <row r="12" spans="1:8" ht="14.4" customHeight="1" x14ac:dyDescent="0.3">
      <c r="A12" s="378" t="s">
        <v>448</v>
      </c>
      <c r="B12" s="379" t="s">
        <v>2211</v>
      </c>
      <c r="C12" s="380" t="s">
        <v>2212</v>
      </c>
      <c r="D12" s="380">
        <v>127037.55555054906</v>
      </c>
      <c r="E12" s="380">
        <v>110658.9</v>
      </c>
      <c r="F12" s="381">
        <v>0.87107233384987559</v>
      </c>
      <c r="G12" s="380">
        <v>-16378.655550549069</v>
      </c>
      <c r="H12" s="380" t="s">
        <v>2</v>
      </c>
    </row>
    <row r="13" spans="1:8" ht="14.4" customHeight="1" x14ac:dyDescent="0.3">
      <c r="A13" s="378" t="s">
        <v>448</v>
      </c>
      <c r="B13" s="379" t="s">
        <v>6</v>
      </c>
      <c r="C13" s="380" t="s">
        <v>450</v>
      </c>
      <c r="D13" s="380">
        <v>1633171.8825900967</v>
      </c>
      <c r="E13" s="380">
        <v>1625993.8999999997</v>
      </c>
      <c r="F13" s="381">
        <v>0.99560488233564659</v>
      </c>
      <c r="G13" s="380">
        <v>-7177.9825900970027</v>
      </c>
      <c r="H13" s="380" t="s">
        <v>455</v>
      </c>
    </row>
    <row r="15" spans="1:8" ht="14.4" customHeight="1" x14ac:dyDescent="0.3">
      <c r="A15" s="378" t="s">
        <v>448</v>
      </c>
      <c r="B15" s="379" t="s">
        <v>449</v>
      </c>
      <c r="C15" s="380" t="s">
        <v>450</v>
      </c>
      <c r="D15" s="380" t="s">
        <v>449</v>
      </c>
      <c r="E15" s="380" t="s">
        <v>449</v>
      </c>
      <c r="F15" s="381" t="s">
        <v>449</v>
      </c>
      <c r="G15" s="380" t="s">
        <v>449</v>
      </c>
      <c r="H15" s="380" t="s">
        <v>133</v>
      </c>
    </row>
    <row r="16" spans="1:8" ht="14.4" customHeight="1" x14ac:dyDescent="0.3">
      <c r="A16" s="378" t="s">
        <v>456</v>
      </c>
      <c r="B16" s="379" t="s">
        <v>2197</v>
      </c>
      <c r="C16" s="380" t="s">
        <v>2198</v>
      </c>
      <c r="D16" s="380">
        <v>108225.07857489934</v>
      </c>
      <c r="E16" s="380">
        <v>47074.209999999992</v>
      </c>
      <c r="F16" s="381">
        <v>0.43496581956668517</v>
      </c>
      <c r="G16" s="380">
        <v>-61150.868574899345</v>
      </c>
      <c r="H16" s="380" t="s">
        <v>2</v>
      </c>
    </row>
    <row r="17" spans="1:8" ht="14.4" customHeight="1" x14ac:dyDescent="0.3">
      <c r="A17" s="378" t="s">
        <v>456</v>
      </c>
      <c r="B17" s="379" t="s">
        <v>2199</v>
      </c>
      <c r="C17" s="380" t="s">
        <v>2200</v>
      </c>
      <c r="D17" s="380">
        <v>268720.35740038863</v>
      </c>
      <c r="E17" s="380">
        <v>276861.07000000007</v>
      </c>
      <c r="F17" s="381">
        <v>1.030294365035701</v>
      </c>
      <c r="G17" s="380">
        <v>8140.7125996114337</v>
      </c>
      <c r="H17" s="380" t="s">
        <v>2</v>
      </c>
    </row>
    <row r="18" spans="1:8" ht="14.4" customHeight="1" x14ac:dyDescent="0.3">
      <c r="A18" s="378" t="s">
        <v>456</v>
      </c>
      <c r="B18" s="379" t="s">
        <v>2203</v>
      </c>
      <c r="C18" s="380" t="s">
        <v>2204</v>
      </c>
      <c r="D18" s="380">
        <v>17100.182310250468</v>
      </c>
      <c r="E18" s="380">
        <v>17072.599999999999</v>
      </c>
      <c r="F18" s="381">
        <v>0.99838701659724793</v>
      </c>
      <c r="G18" s="380">
        <v>-27.582310250469163</v>
      </c>
      <c r="H18" s="380" t="s">
        <v>2</v>
      </c>
    </row>
    <row r="19" spans="1:8" ht="14.4" customHeight="1" x14ac:dyDescent="0.3">
      <c r="A19" s="378" t="s">
        <v>456</v>
      </c>
      <c r="B19" s="379" t="s">
        <v>2205</v>
      </c>
      <c r="C19" s="380" t="s">
        <v>2206</v>
      </c>
      <c r="D19" s="380">
        <v>19633.773823733067</v>
      </c>
      <c r="E19" s="380">
        <v>19374.239999999998</v>
      </c>
      <c r="F19" s="381">
        <v>0.98678125631561731</v>
      </c>
      <c r="G19" s="380">
        <v>-259.53382373306886</v>
      </c>
      <c r="H19" s="380" t="s">
        <v>2</v>
      </c>
    </row>
    <row r="20" spans="1:8" ht="14.4" customHeight="1" x14ac:dyDescent="0.3">
      <c r="A20" s="378" t="s">
        <v>456</v>
      </c>
      <c r="B20" s="379" t="s">
        <v>2207</v>
      </c>
      <c r="C20" s="380" t="s">
        <v>2208</v>
      </c>
      <c r="D20" s="380">
        <v>6523.9151524219333</v>
      </c>
      <c r="E20" s="380">
        <v>7802.5499999999993</v>
      </c>
      <c r="F20" s="381">
        <v>1.1959919492673639</v>
      </c>
      <c r="G20" s="380">
        <v>1278.634847578066</v>
      </c>
      <c r="H20" s="380" t="s">
        <v>2</v>
      </c>
    </row>
    <row r="21" spans="1:8" ht="14.4" customHeight="1" x14ac:dyDescent="0.3">
      <c r="A21" s="378" t="s">
        <v>456</v>
      </c>
      <c r="B21" s="379" t="s">
        <v>2209</v>
      </c>
      <c r="C21" s="380" t="s">
        <v>2210</v>
      </c>
      <c r="D21" s="380">
        <v>34354.501287216066</v>
      </c>
      <c r="E21" s="380">
        <v>35293.599999999999</v>
      </c>
      <c r="F21" s="381">
        <v>1.0273355361771295</v>
      </c>
      <c r="G21" s="380">
        <v>939.09871278393257</v>
      </c>
      <c r="H21" s="380" t="s">
        <v>2</v>
      </c>
    </row>
    <row r="22" spans="1:8" ht="14.4" customHeight="1" x14ac:dyDescent="0.3">
      <c r="A22" s="378" t="s">
        <v>456</v>
      </c>
      <c r="B22" s="379" t="s">
        <v>2211</v>
      </c>
      <c r="C22" s="380" t="s">
        <v>2212</v>
      </c>
      <c r="D22" s="380">
        <v>1224.6638796282734</v>
      </c>
      <c r="E22" s="380">
        <v>940.93999999999994</v>
      </c>
      <c r="F22" s="381">
        <v>0.76832510181128788</v>
      </c>
      <c r="G22" s="380">
        <v>-283.72387962827349</v>
      </c>
      <c r="H22" s="380" t="s">
        <v>2</v>
      </c>
    </row>
    <row r="23" spans="1:8" ht="14.4" customHeight="1" x14ac:dyDescent="0.3">
      <c r="A23" s="378" t="s">
        <v>456</v>
      </c>
      <c r="B23" s="379" t="s">
        <v>6</v>
      </c>
      <c r="C23" s="380" t="s">
        <v>457</v>
      </c>
      <c r="D23" s="380">
        <v>455782.47242853773</v>
      </c>
      <c r="E23" s="380">
        <v>404419.20999999996</v>
      </c>
      <c r="F23" s="381">
        <v>0.88730750843739159</v>
      </c>
      <c r="G23" s="380">
        <v>-51363.262428537768</v>
      </c>
      <c r="H23" s="380" t="s">
        <v>458</v>
      </c>
    </row>
    <row r="24" spans="1:8" ht="14.4" customHeight="1" x14ac:dyDescent="0.3">
      <c r="A24" s="378" t="s">
        <v>449</v>
      </c>
      <c r="B24" s="379" t="s">
        <v>449</v>
      </c>
      <c r="C24" s="380" t="s">
        <v>449</v>
      </c>
      <c r="D24" s="380" t="s">
        <v>449</v>
      </c>
      <c r="E24" s="380" t="s">
        <v>449</v>
      </c>
      <c r="F24" s="381" t="s">
        <v>449</v>
      </c>
      <c r="G24" s="380" t="s">
        <v>449</v>
      </c>
      <c r="H24" s="380" t="s">
        <v>459</v>
      </c>
    </row>
    <row r="25" spans="1:8" ht="14.4" customHeight="1" x14ac:dyDescent="0.3">
      <c r="A25" s="378" t="s">
        <v>460</v>
      </c>
      <c r="B25" s="379" t="s">
        <v>2197</v>
      </c>
      <c r="C25" s="380" t="s">
        <v>2198</v>
      </c>
      <c r="D25" s="380">
        <v>7670.808363386067</v>
      </c>
      <c r="E25" s="380">
        <v>7178.8399999999992</v>
      </c>
      <c r="F25" s="381">
        <v>0.93586486064046293</v>
      </c>
      <c r="G25" s="380">
        <v>-491.96836338606772</v>
      </c>
      <c r="H25" s="380" t="s">
        <v>2</v>
      </c>
    </row>
    <row r="26" spans="1:8" ht="14.4" customHeight="1" x14ac:dyDescent="0.3">
      <c r="A26" s="378" t="s">
        <v>460</v>
      </c>
      <c r="B26" s="379" t="s">
        <v>2199</v>
      </c>
      <c r="C26" s="380" t="s">
        <v>2200</v>
      </c>
      <c r="D26" s="380">
        <v>49999.941644129802</v>
      </c>
      <c r="E26" s="380">
        <v>48556.639999999999</v>
      </c>
      <c r="F26" s="381">
        <v>0.97113393342731524</v>
      </c>
      <c r="G26" s="380">
        <v>-1443.3016441298023</v>
      </c>
      <c r="H26" s="380" t="s">
        <v>2</v>
      </c>
    </row>
    <row r="27" spans="1:8" ht="14.4" customHeight="1" x14ac:dyDescent="0.3">
      <c r="A27" s="378" t="s">
        <v>460</v>
      </c>
      <c r="B27" s="379" t="s">
        <v>2207</v>
      </c>
      <c r="C27" s="380" t="s">
        <v>2208</v>
      </c>
      <c r="D27" s="380">
        <v>633.39923494987067</v>
      </c>
      <c r="E27" s="380">
        <v>606</v>
      </c>
      <c r="F27" s="381">
        <v>0.95674255124094187</v>
      </c>
      <c r="G27" s="380">
        <v>-27.399234949870674</v>
      </c>
      <c r="H27" s="380" t="s">
        <v>2</v>
      </c>
    </row>
    <row r="28" spans="1:8" ht="14.4" customHeight="1" x14ac:dyDescent="0.3">
      <c r="A28" s="378" t="s">
        <v>460</v>
      </c>
      <c r="B28" s="379" t="s">
        <v>2209</v>
      </c>
      <c r="C28" s="380" t="s">
        <v>2210</v>
      </c>
      <c r="D28" s="380">
        <v>8233.7406978779345</v>
      </c>
      <c r="E28" s="380">
        <v>8016.6</v>
      </c>
      <c r="F28" s="381">
        <v>0.97362794070817682</v>
      </c>
      <c r="G28" s="380">
        <v>-217.14069787793414</v>
      </c>
      <c r="H28" s="380" t="s">
        <v>2</v>
      </c>
    </row>
    <row r="29" spans="1:8" ht="14.4" customHeight="1" x14ac:dyDescent="0.3">
      <c r="A29" s="378" t="s">
        <v>460</v>
      </c>
      <c r="B29" s="379" t="s">
        <v>2211</v>
      </c>
      <c r="C29" s="380" t="s">
        <v>2212</v>
      </c>
      <c r="D29" s="380">
        <v>612.33193981413672</v>
      </c>
      <c r="E29" s="380">
        <v>377.52</v>
      </c>
      <c r="F29" s="381">
        <v>0.61652834917379939</v>
      </c>
      <c r="G29" s="380">
        <v>-234.81193981413674</v>
      </c>
      <c r="H29" s="380" t="s">
        <v>2</v>
      </c>
    </row>
    <row r="30" spans="1:8" ht="14.4" customHeight="1" x14ac:dyDescent="0.3">
      <c r="A30" s="378" t="s">
        <v>460</v>
      </c>
      <c r="B30" s="379" t="s">
        <v>6</v>
      </c>
      <c r="C30" s="380" t="s">
        <v>461</v>
      </c>
      <c r="D30" s="380">
        <v>68019.758275880988</v>
      </c>
      <c r="E30" s="380">
        <v>64735.599999999991</v>
      </c>
      <c r="F30" s="381">
        <v>0.95171758384437655</v>
      </c>
      <c r="G30" s="380">
        <v>-3284.1582758809964</v>
      </c>
      <c r="H30" s="380" t="s">
        <v>458</v>
      </c>
    </row>
    <row r="31" spans="1:8" ht="14.4" customHeight="1" x14ac:dyDescent="0.3">
      <c r="A31" s="378" t="s">
        <v>449</v>
      </c>
      <c r="B31" s="379" t="s">
        <v>449</v>
      </c>
      <c r="C31" s="380" t="s">
        <v>449</v>
      </c>
      <c r="D31" s="380" t="s">
        <v>449</v>
      </c>
      <c r="E31" s="380" t="s">
        <v>449</v>
      </c>
      <c r="F31" s="381" t="s">
        <v>449</v>
      </c>
      <c r="G31" s="380" t="s">
        <v>449</v>
      </c>
      <c r="H31" s="380" t="s">
        <v>459</v>
      </c>
    </row>
    <row r="32" spans="1:8" ht="14.4" customHeight="1" x14ac:dyDescent="0.3">
      <c r="A32" s="378" t="s">
        <v>462</v>
      </c>
      <c r="B32" s="379" t="s">
        <v>2197</v>
      </c>
      <c r="C32" s="380" t="s">
        <v>2198</v>
      </c>
      <c r="D32" s="380">
        <v>183796.08639886932</v>
      </c>
      <c r="E32" s="380">
        <v>225562.5500000001</v>
      </c>
      <c r="F32" s="381">
        <v>1.2272434871681126</v>
      </c>
      <c r="G32" s="380">
        <v>41766.463601130788</v>
      </c>
      <c r="H32" s="380" t="s">
        <v>2</v>
      </c>
    </row>
    <row r="33" spans="1:8" ht="14.4" customHeight="1" x14ac:dyDescent="0.3">
      <c r="A33" s="378" t="s">
        <v>462</v>
      </c>
      <c r="B33" s="379" t="s">
        <v>2199</v>
      </c>
      <c r="C33" s="380" t="s">
        <v>2200</v>
      </c>
      <c r="D33" s="380">
        <v>69033.251200595332</v>
      </c>
      <c r="E33" s="380">
        <v>68783.850000000006</v>
      </c>
      <c r="F33" s="381">
        <v>0.99638723084516734</v>
      </c>
      <c r="G33" s="380">
        <v>-249.40120059532637</v>
      </c>
      <c r="H33" s="380" t="s">
        <v>2</v>
      </c>
    </row>
    <row r="34" spans="1:8" ht="14.4" customHeight="1" x14ac:dyDescent="0.3">
      <c r="A34" s="378" t="s">
        <v>462</v>
      </c>
      <c r="B34" s="379" t="s">
        <v>2203</v>
      </c>
      <c r="C34" s="380" t="s">
        <v>2204</v>
      </c>
      <c r="D34" s="380">
        <v>6741.7717578208658</v>
      </c>
      <c r="E34" s="380">
        <v>6889</v>
      </c>
      <c r="F34" s="381">
        <v>1.0218382121893017</v>
      </c>
      <c r="G34" s="380">
        <v>147.22824217913421</v>
      </c>
      <c r="H34" s="380" t="s">
        <v>2</v>
      </c>
    </row>
    <row r="35" spans="1:8" ht="14.4" customHeight="1" x14ac:dyDescent="0.3">
      <c r="A35" s="378" t="s">
        <v>462</v>
      </c>
      <c r="B35" s="379" t="s">
        <v>2205</v>
      </c>
      <c r="C35" s="380" t="s">
        <v>2206</v>
      </c>
      <c r="D35" s="380">
        <v>53334.560794581666</v>
      </c>
      <c r="E35" s="380">
        <v>56789.290000000008</v>
      </c>
      <c r="F35" s="381">
        <v>1.0647746818188726</v>
      </c>
      <c r="G35" s="380">
        <v>3454.7292054183417</v>
      </c>
      <c r="H35" s="380" t="s">
        <v>2</v>
      </c>
    </row>
    <row r="36" spans="1:8" ht="14.4" customHeight="1" x14ac:dyDescent="0.3">
      <c r="A36" s="378" t="s">
        <v>462</v>
      </c>
      <c r="B36" s="379" t="s">
        <v>2207</v>
      </c>
      <c r="C36" s="380" t="s">
        <v>2208</v>
      </c>
      <c r="D36" s="380">
        <v>3167.1481966466131</v>
      </c>
      <c r="E36" s="380">
        <v>3150</v>
      </c>
      <c r="F36" s="381">
        <v>0.99458560333085466</v>
      </c>
      <c r="G36" s="380">
        <v>-17.148196646613087</v>
      </c>
      <c r="H36" s="380" t="s">
        <v>2</v>
      </c>
    </row>
    <row r="37" spans="1:8" ht="14.4" customHeight="1" x14ac:dyDescent="0.3">
      <c r="A37" s="378" t="s">
        <v>462</v>
      </c>
      <c r="B37" s="379" t="s">
        <v>2209</v>
      </c>
      <c r="C37" s="380" t="s">
        <v>2210</v>
      </c>
      <c r="D37" s="380">
        <v>23798.992173835999</v>
      </c>
      <c r="E37" s="380">
        <v>23735.8</v>
      </c>
      <c r="F37" s="381">
        <v>0.99734475420747137</v>
      </c>
      <c r="G37" s="380">
        <v>-63.192173835999711</v>
      </c>
      <c r="H37" s="380" t="s">
        <v>2</v>
      </c>
    </row>
    <row r="38" spans="1:8" ht="14.4" customHeight="1" x14ac:dyDescent="0.3">
      <c r="A38" s="378" t="s">
        <v>462</v>
      </c>
      <c r="B38" s="379" t="s">
        <v>6</v>
      </c>
      <c r="C38" s="380" t="s">
        <v>463</v>
      </c>
      <c r="D38" s="380">
        <v>339871.81052234973</v>
      </c>
      <c r="E38" s="380">
        <v>384910.49000000017</v>
      </c>
      <c r="F38" s="381">
        <v>1.1325166668233837</v>
      </c>
      <c r="G38" s="380">
        <v>45038.679477650439</v>
      </c>
      <c r="H38" s="380" t="s">
        <v>458</v>
      </c>
    </row>
    <row r="39" spans="1:8" ht="14.4" customHeight="1" x14ac:dyDescent="0.3">
      <c r="A39" s="378" t="s">
        <v>449</v>
      </c>
      <c r="B39" s="379" t="s">
        <v>449</v>
      </c>
      <c r="C39" s="380" t="s">
        <v>449</v>
      </c>
      <c r="D39" s="380" t="s">
        <v>449</v>
      </c>
      <c r="E39" s="380" t="s">
        <v>449</v>
      </c>
      <c r="F39" s="381" t="s">
        <v>449</v>
      </c>
      <c r="G39" s="380" t="s">
        <v>449</v>
      </c>
      <c r="H39" s="380" t="s">
        <v>459</v>
      </c>
    </row>
    <row r="40" spans="1:8" ht="14.4" customHeight="1" x14ac:dyDescent="0.3">
      <c r="A40" s="378" t="s">
        <v>464</v>
      </c>
      <c r="B40" s="379" t="s">
        <v>2197</v>
      </c>
      <c r="C40" s="380" t="s">
        <v>2198</v>
      </c>
      <c r="D40" s="380">
        <v>54469.603753210999</v>
      </c>
      <c r="E40" s="380">
        <v>47233.49</v>
      </c>
      <c r="F40" s="381">
        <v>0.86715317801840208</v>
      </c>
      <c r="G40" s="380">
        <v>-7236.1137532110006</v>
      </c>
      <c r="H40" s="380" t="s">
        <v>2</v>
      </c>
    </row>
    <row r="41" spans="1:8" ht="14.4" customHeight="1" x14ac:dyDescent="0.3">
      <c r="A41" s="378" t="s">
        <v>464</v>
      </c>
      <c r="B41" s="379" t="s">
        <v>2199</v>
      </c>
      <c r="C41" s="380" t="s">
        <v>2200</v>
      </c>
      <c r="D41" s="380">
        <v>386351.482567314</v>
      </c>
      <c r="E41" s="380">
        <v>375997</v>
      </c>
      <c r="F41" s="381">
        <v>0.97319931970104467</v>
      </c>
      <c r="G41" s="380">
        <v>-10354.482567314</v>
      </c>
      <c r="H41" s="380" t="s">
        <v>2</v>
      </c>
    </row>
    <row r="42" spans="1:8" ht="14.4" customHeight="1" x14ac:dyDescent="0.3">
      <c r="A42" s="378" t="s">
        <v>464</v>
      </c>
      <c r="B42" s="379" t="s">
        <v>2201</v>
      </c>
      <c r="C42" s="380" t="s">
        <v>2202</v>
      </c>
      <c r="D42" s="380">
        <v>90754.960665835999</v>
      </c>
      <c r="E42" s="380">
        <v>113444.74</v>
      </c>
      <c r="F42" s="381">
        <v>1.2500114502578965</v>
      </c>
      <c r="G42" s="380">
        <v>22689.779334164006</v>
      </c>
      <c r="H42" s="380" t="s">
        <v>2</v>
      </c>
    </row>
    <row r="43" spans="1:8" ht="14.4" customHeight="1" x14ac:dyDescent="0.3">
      <c r="A43" s="378" t="s">
        <v>464</v>
      </c>
      <c r="B43" s="379" t="s">
        <v>2203</v>
      </c>
      <c r="C43" s="380" t="s">
        <v>2204</v>
      </c>
      <c r="D43" s="380">
        <v>66357.130104002863</v>
      </c>
      <c r="E43" s="380">
        <v>79471.44</v>
      </c>
      <c r="F43" s="381">
        <v>1.1976322646178763</v>
      </c>
      <c r="G43" s="380">
        <v>13114.309895997139</v>
      </c>
      <c r="H43" s="380" t="s">
        <v>2</v>
      </c>
    </row>
    <row r="44" spans="1:8" ht="14.4" customHeight="1" x14ac:dyDescent="0.3">
      <c r="A44" s="378" t="s">
        <v>464</v>
      </c>
      <c r="B44" s="379" t="s">
        <v>2205</v>
      </c>
      <c r="C44" s="380" t="s">
        <v>2206</v>
      </c>
      <c r="D44" s="380">
        <v>4000</v>
      </c>
      <c r="E44" s="380">
        <v>4939.04</v>
      </c>
      <c r="F44" s="381">
        <v>1.2347600000000001</v>
      </c>
      <c r="G44" s="380">
        <v>939.04</v>
      </c>
      <c r="H44" s="380" t="s">
        <v>2</v>
      </c>
    </row>
    <row r="45" spans="1:8" ht="14.4" customHeight="1" x14ac:dyDescent="0.3">
      <c r="A45" s="378" t="s">
        <v>464</v>
      </c>
      <c r="B45" s="379" t="s">
        <v>2207</v>
      </c>
      <c r="C45" s="380" t="s">
        <v>2208</v>
      </c>
      <c r="D45" s="380">
        <v>7682.7852508087999</v>
      </c>
      <c r="E45" s="380">
        <v>11103.050000000001</v>
      </c>
      <c r="F45" s="381">
        <v>1.4451855202943666</v>
      </c>
      <c r="G45" s="380">
        <v>3420.2647491912012</v>
      </c>
      <c r="H45" s="380" t="s">
        <v>2</v>
      </c>
    </row>
    <row r="46" spans="1:8" ht="14.4" customHeight="1" x14ac:dyDescent="0.3">
      <c r="A46" s="378" t="s">
        <v>464</v>
      </c>
      <c r="B46" s="379" t="s">
        <v>2209</v>
      </c>
      <c r="C46" s="380" t="s">
        <v>2210</v>
      </c>
      <c r="D46" s="380">
        <v>31050.692096277999</v>
      </c>
      <c r="E46" s="380">
        <v>30399.4</v>
      </c>
      <c r="F46" s="381">
        <v>0.97902487666752958</v>
      </c>
      <c r="G46" s="380">
        <v>-651.29209627799719</v>
      </c>
      <c r="H46" s="380" t="s">
        <v>2</v>
      </c>
    </row>
    <row r="47" spans="1:8" ht="14.4" customHeight="1" x14ac:dyDescent="0.3">
      <c r="A47" s="378" t="s">
        <v>464</v>
      </c>
      <c r="B47" s="379" t="s">
        <v>2211</v>
      </c>
      <c r="C47" s="380" t="s">
        <v>2212</v>
      </c>
      <c r="D47" s="380">
        <v>125200.55973110667</v>
      </c>
      <c r="E47" s="380">
        <v>109340.43999999999</v>
      </c>
      <c r="F47" s="381">
        <v>0.87332229372480863</v>
      </c>
      <c r="G47" s="380">
        <v>-15860.119731106679</v>
      </c>
      <c r="H47" s="380" t="s">
        <v>2</v>
      </c>
    </row>
    <row r="48" spans="1:8" ht="14.4" customHeight="1" x14ac:dyDescent="0.3">
      <c r="A48" s="378" t="s">
        <v>464</v>
      </c>
      <c r="B48" s="379" t="s">
        <v>6</v>
      </c>
      <c r="C48" s="380" t="s">
        <v>465</v>
      </c>
      <c r="D48" s="380">
        <v>765867.21416855732</v>
      </c>
      <c r="E48" s="380">
        <v>771928.6</v>
      </c>
      <c r="F48" s="381">
        <v>1.0079144082933789</v>
      </c>
      <c r="G48" s="380">
        <v>6061.3858314426616</v>
      </c>
      <c r="H48" s="380" t="s">
        <v>458</v>
      </c>
    </row>
    <row r="49" spans="1:8" ht="14.4" customHeight="1" x14ac:dyDescent="0.3">
      <c r="A49" s="378" t="s">
        <v>449</v>
      </c>
      <c r="B49" s="379" t="s">
        <v>449</v>
      </c>
      <c r="C49" s="380" t="s">
        <v>449</v>
      </c>
      <c r="D49" s="380" t="s">
        <v>449</v>
      </c>
      <c r="E49" s="380" t="s">
        <v>449</v>
      </c>
      <c r="F49" s="381" t="s">
        <v>449</v>
      </c>
      <c r="G49" s="380" t="s">
        <v>449</v>
      </c>
      <c r="H49" s="380" t="s">
        <v>459</v>
      </c>
    </row>
    <row r="50" spans="1:8" ht="14.4" customHeight="1" x14ac:dyDescent="0.3">
      <c r="A50" s="378" t="s">
        <v>448</v>
      </c>
      <c r="B50" s="379" t="s">
        <v>6</v>
      </c>
      <c r="C50" s="380" t="s">
        <v>450</v>
      </c>
      <c r="D50" s="380">
        <v>1633171.8825900967</v>
      </c>
      <c r="E50" s="380">
        <v>1625993.9</v>
      </c>
      <c r="F50" s="381">
        <v>0.99560488233564681</v>
      </c>
      <c r="G50" s="380">
        <v>-7177.9825900967699</v>
      </c>
      <c r="H50" s="380" t="s">
        <v>455</v>
      </c>
    </row>
  </sheetData>
  <autoFilter ref="A3:G3"/>
  <mergeCells count="1">
    <mergeCell ref="A1:G1"/>
  </mergeCells>
  <conditionalFormatting sqref="F14 F51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50">
    <cfRule type="cellIs" dxfId="8" priority="1" operator="greaterThan">
      <formula>0</formula>
    </cfRule>
  </conditionalFormatting>
  <conditionalFormatting sqref="F15:F50">
    <cfRule type="cellIs" dxfId="7" priority="3" operator="greaterThan">
      <formula>1</formula>
    </cfRule>
  </conditionalFormatting>
  <conditionalFormatting sqref="B15:B50">
    <cfRule type="expression" dxfId="6" priority="7">
      <formula>AND(LEFT(H15,6)&lt;&gt;"mezera",H15&lt;&gt;"")</formula>
    </cfRule>
  </conditionalFormatting>
  <conditionalFormatting sqref="A15:A50">
    <cfRule type="expression" dxfId="5" priority="4">
      <formula>AND(H15&lt;&gt;"",H15&lt;&gt;"mezeraKL")</formula>
    </cfRule>
  </conditionalFormatting>
  <conditionalFormatting sqref="B15:G50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50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302" t="s">
        <v>215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83"/>
      <c r="B3" s="83"/>
      <c r="C3" s="298"/>
      <c r="D3" s="299"/>
      <c r="E3" s="299"/>
      <c r="F3" s="299"/>
      <c r="G3" s="299"/>
      <c r="H3" s="183" t="s">
        <v>199</v>
      </c>
      <c r="I3" s="180">
        <f>IF(J3&lt;&gt;0,K3/J3,0)</f>
        <v>4.3679806475703344</v>
      </c>
      <c r="J3" s="180">
        <f>SUBTOTAL(9,J5:J1048576)</f>
        <v>372253</v>
      </c>
      <c r="K3" s="181">
        <f>SUBTOTAL(9,K5:K1048576)</f>
        <v>1625993.8999999997</v>
      </c>
    </row>
    <row r="4" spans="1:11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135</v>
      </c>
      <c r="H4" s="384" t="s">
        <v>14</v>
      </c>
      <c r="I4" s="385" t="s">
        <v>219</v>
      </c>
      <c r="J4" s="385" t="s">
        <v>16</v>
      </c>
      <c r="K4" s="386" t="s">
        <v>18</v>
      </c>
    </row>
    <row r="5" spans="1:11" ht="14.4" customHeight="1" x14ac:dyDescent="0.3">
      <c r="A5" s="387" t="s">
        <v>448</v>
      </c>
      <c r="B5" s="388" t="s">
        <v>450</v>
      </c>
      <c r="C5" s="389" t="s">
        <v>456</v>
      </c>
      <c r="D5" s="390" t="s">
        <v>457</v>
      </c>
      <c r="E5" s="389" t="s">
        <v>2197</v>
      </c>
      <c r="F5" s="390" t="s">
        <v>2198</v>
      </c>
      <c r="G5" s="389" t="s">
        <v>2213</v>
      </c>
      <c r="H5" s="389" t="s">
        <v>2214</v>
      </c>
      <c r="I5" s="391">
        <v>99.17</v>
      </c>
      <c r="J5" s="391">
        <v>1</v>
      </c>
      <c r="K5" s="392">
        <v>99.17</v>
      </c>
    </row>
    <row r="6" spans="1:11" ht="14.4" customHeight="1" x14ac:dyDescent="0.3">
      <c r="A6" s="393" t="s">
        <v>448</v>
      </c>
      <c r="B6" s="394" t="s">
        <v>450</v>
      </c>
      <c r="C6" s="395" t="s">
        <v>456</v>
      </c>
      <c r="D6" s="396" t="s">
        <v>457</v>
      </c>
      <c r="E6" s="395" t="s">
        <v>2197</v>
      </c>
      <c r="F6" s="396" t="s">
        <v>2198</v>
      </c>
      <c r="G6" s="395" t="s">
        <v>2215</v>
      </c>
      <c r="H6" s="395" t="s">
        <v>2216</v>
      </c>
      <c r="I6" s="397">
        <v>156.30000000000001</v>
      </c>
      <c r="J6" s="397">
        <v>1</v>
      </c>
      <c r="K6" s="398">
        <v>156.30000000000001</v>
      </c>
    </row>
    <row r="7" spans="1:11" ht="14.4" customHeight="1" x14ac:dyDescent="0.3">
      <c r="A7" s="393" t="s">
        <v>448</v>
      </c>
      <c r="B7" s="394" t="s">
        <v>450</v>
      </c>
      <c r="C7" s="395" t="s">
        <v>456</v>
      </c>
      <c r="D7" s="396" t="s">
        <v>457</v>
      </c>
      <c r="E7" s="395" t="s">
        <v>2197</v>
      </c>
      <c r="F7" s="396" t="s">
        <v>2198</v>
      </c>
      <c r="G7" s="395" t="s">
        <v>2217</v>
      </c>
      <c r="H7" s="395" t="s">
        <v>2218</v>
      </c>
      <c r="I7" s="397">
        <v>167.14</v>
      </c>
      <c r="J7" s="397">
        <v>1</v>
      </c>
      <c r="K7" s="398">
        <v>167.14</v>
      </c>
    </row>
    <row r="8" spans="1:11" ht="14.4" customHeight="1" x14ac:dyDescent="0.3">
      <c r="A8" s="393" t="s">
        <v>448</v>
      </c>
      <c r="B8" s="394" t="s">
        <v>450</v>
      </c>
      <c r="C8" s="395" t="s">
        <v>456</v>
      </c>
      <c r="D8" s="396" t="s">
        <v>457</v>
      </c>
      <c r="E8" s="395" t="s">
        <v>2197</v>
      </c>
      <c r="F8" s="396" t="s">
        <v>2198</v>
      </c>
      <c r="G8" s="395" t="s">
        <v>2219</v>
      </c>
      <c r="H8" s="395" t="s">
        <v>2220</v>
      </c>
      <c r="I8" s="397">
        <v>4.3499999999999996</v>
      </c>
      <c r="J8" s="397">
        <v>24</v>
      </c>
      <c r="K8" s="398">
        <v>104.4</v>
      </c>
    </row>
    <row r="9" spans="1:11" ht="14.4" customHeight="1" x14ac:dyDescent="0.3">
      <c r="A9" s="393" t="s">
        <v>448</v>
      </c>
      <c r="B9" s="394" t="s">
        <v>450</v>
      </c>
      <c r="C9" s="395" t="s">
        <v>456</v>
      </c>
      <c r="D9" s="396" t="s">
        <v>457</v>
      </c>
      <c r="E9" s="395" t="s">
        <v>2197</v>
      </c>
      <c r="F9" s="396" t="s">
        <v>2198</v>
      </c>
      <c r="G9" s="395" t="s">
        <v>2221</v>
      </c>
      <c r="H9" s="395" t="s">
        <v>2222</v>
      </c>
      <c r="I9" s="397">
        <v>2.3866666666666667</v>
      </c>
      <c r="J9" s="397">
        <v>300</v>
      </c>
      <c r="K9" s="398">
        <v>716</v>
      </c>
    </row>
    <row r="10" spans="1:11" ht="14.4" customHeight="1" x14ac:dyDescent="0.3">
      <c r="A10" s="393" t="s">
        <v>448</v>
      </c>
      <c r="B10" s="394" t="s">
        <v>450</v>
      </c>
      <c r="C10" s="395" t="s">
        <v>456</v>
      </c>
      <c r="D10" s="396" t="s">
        <v>457</v>
      </c>
      <c r="E10" s="395" t="s">
        <v>2197</v>
      </c>
      <c r="F10" s="396" t="s">
        <v>2198</v>
      </c>
      <c r="G10" s="395" t="s">
        <v>2223</v>
      </c>
      <c r="H10" s="395" t="s">
        <v>2224</v>
      </c>
      <c r="I10" s="397">
        <v>3.0933333333333333</v>
      </c>
      <c r="J10" s="397">
        <v>400</v>
      </c>
      <c r="K10" s="398">
        <v>1236</v>
      </c>
    </row>
    <row r="11" spans="1:11" ht="14.4" customHeight="1" x14ac:dyDescent="0.3">
      <c r="A11" s="393" t="s">
        <v>448</v>
      </c>
      <c r="B11" s="394" t="s">
        <v>450</v>
      </c>
      <c r="C11" s="395" t="s">
        <v>456</v>
      </c>
      <c r="D11" s="396" t="s">
        <v>457</v>
      </c>
      <c r="E11" s="395" t="s">
        <v>2197</v>
      </c>
      <c r="F11" s="396" t="s">
        <v>2198</v>
      </c>
      <c r="G11" s="395" t="s">
        <v>2225</v>
      </c>
      <c r="H11" s="395" t="s">
        <v>2226</v>
      </c>
      <c r="I11" s="397">
        <v>3.7866666666666666</v>
      </c>
      <c r="J11" s="397">
        <v>300</v>
      </c>
      <c r="K11" s="398">
        <v>1136</v>
      </c>
    </row>
    <row r="12" spans="1:11" ht="14.4" customHeight="1" x14ac:dyDescent="0.3">
      <c r="A12" s="393" t="s">
        <v>448</v>
      </c>
      <c r="B12" s="394" t="s">
        <v>450</v>
      </c>
      <c r="C12" s="395" t="s">
        <v>456</v>
      </c>
      <c r="D12" s="396" t="s">
        <v>457</v>
      </c>
      <c r="E12" s="395" t="s">
        <v>2197</v>
      </c>
      <c r="F12" s="396" t="s">
        <v>2198</v>
      </c>
      <c r="G12" s="395" t="s">
        <v>2227</v>
      </c>
      <c r="H12" s="395" t="s">
        <v>2228</v>
      </c>
      <c r="I12" s="397">
        <v>210.88</v>
      </c>
      <c r="J12" s="397">
        <v>1</v>
      </c>
      <c r="K12" s="398">
        <v>210.88</v>
      </c>
    </row>
    <row r="13" spans="1:11" ht="14.4" customHeight="1" x14ac:dyDescent="0.3">
      <c r="A13" s="393" t="s">
        <v>448</v>
      </c>
      <c r="B13" s="394" t="s">
        <v>450</v>
      </c>
      <c r="C13" s="395" t="s">
        <v>456</v>
      </c>
      <c r="D13" s="396" t="s">
        <v>457</v>
      </c>
      <c r="E13" s="395" t="s">
        <v>2197</v>
      </c>
      <c r="F13" s="396" t="s">
        <v>2198</v>
      </c>
      <c r="G13" s="395" t="s">
        <v>2229</v>
      </c>
      <c r="H13" s="395" t="s">
        <v>2230</v>
      </c>
      <c r="I13" s="397">
        <v>85.2</v>
      </c>
      <c r="J13" s="397">
        <v>1</v>
      </c>
      <c r="K13" s="398">
        <v>85.2</v>
      </c>
    </row>
    <row r="14" spans="1:11" ht="14.4" customHeight="1" x14ac:dyDescent="0.3">
      <c r="A14" s="393" t="s">
        <v>448</v>
      </c>
      <c r="B14" s="394" t="s">
        <v>450</v>
      </c>
      <c r="C14" s="395" t="s">
        <v>456</v>
      </c>
      <c r="D14" s="396" t="s">
        <v>457</v>
      </c>
      <c r="E14" s="395" t="s">
        <v>2197</v>
      </c>
      <c r="F14" s="396" t="s">
        <v>2198</v>
      </c>
      <c r="G14" s="395" t="s">
        <v>2231</v>
      </c>
      <c r="H14" s="395" t="s">
        <v>2232</v>
      </c>
      <c r="I14" s="397">
        <v>124.6</v>
      </c>
      <c r="J14" s="397">
        <v>1</v>
      </c>
      <c r="K14" s="398">
        <v>124.6</v>
      </c>
    </row>
    <row r="15" spans="1:11" ht="14.4" customHeight="1" x14ac:dyDescent="0.3">
      <c r="A15" s="393" t="s">
        <v>448</v>
      </c>
      <c r="B15" s="394" t="s">
        <v>450</v>
      </c>
      <c r="C15" s="395" t="s">
        <v>456</v>
      </c>
      <c r="D15" s="396" t="s">
        <v>457</v>
      </c>
      <c r="E15" s="395" t="s">
        <v>2197</v>
      </c>
      <c r="F15" s="396" t="s">
        <v>2198</v>
      </c>
      <c r="G15" s="395" t="s">
        <v>2233</v>
      </c>
      <c r="H15" s="395" t="s">
        <v>2234</v>
      </c>
      <c r="I15" s="397">
        <v>27.362000000000002</v>
      </c>
      <c r="J15" s="397">
        <v>180</v>
      </c>
      <c r="K15" s="398">
        <v>4924.92</v>
      </c>
    </row>
    <row r="16" spans="1:11" ht="14.4" customHeight="1" x14ac:dyDescent="0.3">
      <c r="A16" s="393" t="s">
        <v>448</v>
      </c>
      <c r="B16" s="394" t="s">
        <v>450</v>
      </c>
      <c r="C16" s="395" t="s">
        <v>456</v>
      </c>
      <c r="D16" s="396" t="s">
        <v>457</v>
      </c>
      <c r="E16" s="395" t="s">
        <v>2197</v>
      </c>
      <c r="F16" s="396" t="s">
        <v>2198</v>
      </c>
      <c r="G16" s="395" t="s">
        <v>2235</v>
      </c>
      <c r="H16" s="395" t="s">
        <v>2236</v>
      </c>
      <c r="I16" s="397">
        <v>39.700000000000003</v>
      </c>
      <c r="J16" s="397">
        <v>5</v>
      </c>
      <c r="K16" s="398">
        <v>198.5</v>
      </c>
    </row>
    <row r="17" spans="1:11" ht="14.4" customHeight="1" x14ac:dyDescent="0.3">
      <c r="A17" s="393" t="s">
        <v>448</v>
      </c>
      <c r="B17" s="394" t="s">
        <v>450</v>
      </c>
      <c r="C17" s="395" t="s">
        <v>456</v>
      </c>
      <c r="D17" s="396" t="s">
        <v>457</v>
      </c>
      <c r="E17" s="395" t="s">
        <v>2197</v>
      </c>
      <c r="F17" s="396" t="s">
        <v>2198</v>
      </c>
      <c r="G17" s="395" t="s">
        <v>2237</v>
      </c>
      <c r="H17" s="395" t="s">
        <v>2238</v>
      </c>
      <c r="I17" s="397">
        <v>22.2</v>
      </c>
      <c r="J17" s="397">
        <v>100</v>
      </c>
      <c r="K17" s="398">
        <v>2220</v>
      </c>
    </row>
    <row r="18" spans="1:11" ht="14.4" customHeight="1" x14ac:dyDescent="0.3">
      <c r="A18" s="393" t="s">
        <v>448</v>
      </c>
      <c r="B18" s="394" t="s">
        <v>450</v>
      </c>
      <c r="C18" s="395" t="s">
        <v>456</v>
      </c>
      <c r="D18" s="396" t="s">
        <v>457</v>
      </c>
      <c r="E18" s="395" t="s">
        <v>2197</v>
      </c>
      <c r="F18" s="396" t="s">
        <v>2198</v>
      </c>
      <c r="G18" s="395" t="s">
        <v>2239</v>
      </c>
      <c r="H18" s="395" t="s">
        <v>2240</v>
      </c>
      <c r="I18" s="397">
        <v>30.17</v>
      </c>
      <c r="J18" s="397">
        <v>50</v>
      </c>
      <c r="K18" s="398">
        <v>1508.5</v>
      </c>
    </row>
    <row r="19" spans="1:11" ht="14.4" customHeight="1" x14ac:dyDescent="0.3">
      <c r="A19" s="393" t="s">
        <v>448</v>
      </c>
      <c r="B19" s="394" t="s">
        <v>450</v>
      </c>
      <c r="C19" s="395" t="s">
        <v>456</v>
      </c>
      <c r="D19" s="396" t="s">
        <v>457</v>
      </c>
      <c r="E19" s="395" t="s">
        <v>2197</v>
      </c>
      <c r="F19" s="396" t="s">
        <v>2198</v>
      </c>
      <c r="G19" s="395" t="s">
        <v>2241</v>
      </c>
      <c r="H19" s="395" t="s">
        <v>2242</v>
      </c>
      <c r="I19" s="397">
        <v>1.1599999999999999</v>
      </c>
      <c r="J19" s="397">
        <v>700</v>
      </c>
      <c r="K19" s="398">
        <v>812</v>
      </c>
    </row>
    <row r="20" spans="1:11" ht="14.4" customHeight="1" x14ac:dyDescent="0.3">
      <c r="A20" s="393" t="s">
        <v>448</v>
      </c>
      <c r="B20" s="394" t="s">
        <v>450</v>
      </c>
      <c r="C20" s="395" t="s">
        <v>456</v>
      </c>
      <c r="D20" s="396" t="s">
        <v>457</v>
      </c>
      <c r="E20" s="395" t="s">
        <v>2197</v>
      </c>
      <c r="F20" s="396" t="s">
        <v>2198</v>
      </c>
      <c r="G20" s="395" t="s">
        <v>2243</v>
      </c>
      <c r="H20" s="395" t="s">
        <v>2244</v>
      </c>
      <c r="I20" s="397">
        <v>1.5250000000000001</v>
      </c>
      <c r="J20" s="397">
        <v>3400</v>
      </c>
      <c r="K20" s="398">
        <v>5141</v>
      </c>
    </row>
    <row r="21" spans="1:11" ht="14.4" customHeight="1" x14ac:dyDescent="0.3">
      <c r="A21" s="393" t="s">
        <v>448</v>
      </c>
      <c r="B21" s="394" t="s">
        <v>450</v>
      </c>
      <c r="C21" s="395" t="s">
        <v>456</v>
      </c>
      <c r="D21" s="396" t="s">
        <v>457</v>
      </c>
      <c r="E21" s="395" t="s">
        <v>2197</v>
      </c>
      <c r="F21" s="396" t="s">
        <v>2198</v>
      </c>
      <c r="G21" s="395" t="s">
        <v>2245</v>
      </c>
      <c r="H21" s="395" t="s">
        <v>2246</v>
      </c>
      <c r="I21" s="397">
        <v>0.6</v>
      </c>
      <c r="J21" s="397">
        <v>3000</v>
      </c>
      <c r="K21" s="398">
        <v>1800</v>
      </c>
    </row>
    <row r="22" spans="1:11" ht="14.4" customHeight="1" x14ac:dyDescent="0.3">
      <c r="A22" s="393" t="s">
        <v>448</v>
      </c>
      <c r="B22" s="394" t="s">
        <v>450</v>
      </c>
      <c r="C22" s="395" t="s">
        <v>456</v>
      </c>
      <c r="D22" s="396" t="s">
        <v>457</v>
      </c>
      <c r="E22" s="395" t="s">
        <v>2197</v>
      </c>
      <c r="F22" s="396" t="s">
        <v>2198</v>
      </c>
      <c r="G22" s="395" t="s">
        <v>2247</v>
      </c>
      <c r="H22" s="395" t="s">
        <v>2248</v>
      </c>
      <c r="I22" s="397">
        <v>4.2549999999999999</v>
      </c>
      <c r="J22" s="397">
        <v>200</v>
      </c>
      <c r="K22" s="398">
        <v>851</v>
      </c>
    </row>
    <row r="23" spans="1:11" ht="14.4" customHeight="1" x14ac:dyDescent="0.3">
      <c r="A23" s="393" t="s">
        <v>448</v>
      </c>
      <c r="B23" s="394" t="s">
        <v>450</v>
      </c>
      <c r="C23" s="395" t="s">
        <v>456</v>
      </c>
      <c r="D23" s="396" t="s">
        <v>457</v>
      </c>
      <c r="E23" s="395" t="s">
        <v>2197</v>
      </c>
      <c r="F23" s="396" t="s">
        <v>2198</v>
      </c>
      <c r="G23" s="395" t="s">
        <v>2249</v>
      </c>
      <c r="H23" s="395" t="s">
        <v>2250</v>
      </c>
      <c r="I23" s="397">
        <v>8.6049999999999986</v>
      </c>
      <c r="J23" s="397">
        <v>264</v>
      </c>
      <c r="K23" s="398">
        <v>2273.52</v>
      </c>
    </row>
    <row r="24" spans="1:11" ht="14.4" customHeight="1" x14ac:dyDescent="0.3">
      <c r="A24" s="393" t="s">
        <v>448</v>
      </c>
      <c r="B24" s="394" t="s">
        <v>450</v>
      </c>
      <c r="C24" s="395" t="s">
        <v>456</v>
      </c>
      <c r="D24" s="396" t="s">
        <v>457</v>
      </c>
      <c r="E24" s="395" t="s">
        <v>2197</v>
      </c>
      <c r="F24" s="396" t="s">
        <v>2198</v>
      </c>
      <c r="G24" s="395" t="s">
        <v>2251</v>
      </c>
      <c r="H24" s="395" t="s">
        <v>2252</v>
      </c>
      <c r="I24" s="397">
        <v>26.629999999999995</v>
      </c>
      <c r="J24" s="397">
        <v>56</v>
      </c>
      <c r="K24" s="398">
        <v>1488.92</v>
      </c>
    </row>
    <row r="25" spans="1:11" ht="14.4" customHeight="1" x14ac:dyDescent="0.3">
      <c r="A25" s="393" t="s">
        <v>448</v>
      </c>
      <c r="B25" s="394" t="s">
        <v>450</v>
      </c>
      <c r="C25" s="395" t="s">
        <v>456</v>
      </c>
      <c r="D25" s="396" t="s">
        <v>457</v>
      </c>
      <c r="E25" s="395" t="s">
        <v>2197</v>
      </c>
      <c r="F25" s="396" t="s">
        <v>2198</v>
      </c>
      <c r="G25" s="395" t="s">
        <v>2253</v>
      </c>
      <c r="H25" s="395" t="s">
        <v>2254</v>
      </c>
      <c r="I25" s="397">
        <v>12.54</v>
      </c>
      <c r="J25" s="397">
        <v>70</v>
      </c>
      <c r="K25" s="398">
        <v>883.6400000000001</v>
      </c>
    </row>
    <row r="26" spans="1:11" ht="14.4" customHeight="1" x14ac:dyDescent="0.3">
      <c r="A26" s="393" t="s">
        <v>448</v>
      </c>
      <c r="B26" s="394" t="s">
        <v>450</v>
      </c>
      <c r="C26" s="395" t="s">
        <v>456</v>
      </c>
      <c r="D26" s="396" t="s">
        <v>457</v>
      </c>
      <c r="E26" s="395" t="s">
        <v>2197</v>
      </c>
      <c r="F26" s="396" t="s">
        <v>2198</v>
      </c>
      <c r="G26" s="395" t="s">
        <v>2255</v>
      </c>
      <c r="H26" s="395" t="s">
        <v>2256</v>
      </c>
      <c r="I26" s="397">
        <v>7.57</v>
      </c>
      <c r="J26" s="397">
        <v>30</v>
      </c>
      <c r="K26" s="398">
        <v>227.01</v>
      </c>
    </row>
    <row r="27" spans="1:11" ht="14.4" customHeight="1" x14ac:dyDescent="0.3">
      <c r="A27" s="393" t="s">
        <v>448</v>
      </c>
      <c r="B27" s="394" t="s">
        <v>450</v>
      </c>
      <c r="C27" s="395" t="s">
        <v>456</v>
      </c>
      <c r="D27" s="396" t="s">
        <v>457</v>
      </c>
      <c r="E27" s="395" t="s">
        <v>2197</v>
      </c>
      <c r="F27" s="396" t="s">
        <v>2198</v>
      </c>
      <c r="G27" s="395" t="s">
        <v>2257</v>
      </c>
      <c r="H27" s="395" t="s">
        <v>2258</v>
      </c>
      <c r="I27" s="397">
        <v>18.315000000000001</v>
      </c>
      <c r="J27" s="397">
        <v>60</v>
      </c>
      <c r="K27" s="398">
        <v>1098.76</v>
      </c>
    </row>
    <row r="28" spans="1:11" ht="14.4" customHeight="1" x14ac:dyDescent="0.3">
      <c r="A28" s="393" t="s">
        <v>448</v>
      </c>
      <c r="B28" s="394" t="s">
        <v>450</v>
      </c>
      <c r="C28" s="395" t="s">
        <v>456</v>
      </c>
      <c r="D28" s="396" t="s">
        <v>457</v>
      </c>
      <c r="E28" s="395" t="s">
        <v>2197</v>
      </c>
      <c r="F28" s="396" t="s">
        <v>2198</v>
      </c>
      <c r="G28" s="395" t="s">
        <v>2259</v>
      </c>
      <c r="H28" s="395" t="s">
        <v>2260</v>
      </c>
      <c r="I28" s="397">
        <v>0.36</v>
      </c>
      <c r="J28" s="397">
        <v>1000</v>
      </c>
      <c r="K28" s="398">
        <v>360</v>
      </c>
    </row>
    <row r="29" spans="1:11" ht="14.4" customHeight="1" x14ac:dyDescent="0.3">
      <c r="A29" s="393" t="s">
        <v>448</v>
      </c>
      <c r="B29" s="394" t="s">
        <v>450</v>
      </c>
      <c r="C29" s="395" t="s">
        <v>456</v>
      </c>
      <c r="D29" s="396" t="s">
        <v>457</v>
      </c>
      <c r="E29" s="395" t="s">
        <v>2197</v>
      </c>
      <c r="F29" s="396" t="s">
        <v>2198</v>
      </c>
      <c r="G29" s="395" t="s">
        <v>2261</v>
      </c>
      <c r="H29" s="395" t="s">
        <v>2262</v>
      </c>
      <c r="I29" s="397">
        <v>19.829999999999998</v>
      </c>
      <c r="J29" s="397">
        <v>6</v>
      </c>
      <c r="K29" s="398">
        <v>118.98</v>
      </c>
    </row>
    <row r="30" spans="1:11" ht="14.4" customHeight="1" x14ac:dyDescent="0.3">
      <c r="A30" s="393" t="s">
        <v>448</v>
      </c>
      <c r="B30" s="394" t="s">
        <v>450</v>
      </c>
      <c r="C30" s="395" t="s">
        <v>456</v>
      </c>
      <c r="D30" s="396" t="s">
        <v>457</v>
      </c>
      <c r="E30" s="395" t="s">
        <v>2197</v>
      </c>
      <c r="F30" s="396" t="s">
        <v>2198</v>
      </c>
      <c r="G30" s="395" t="s">
        <v>2263</v>
      </c>
      <c r="H30" s="395" t="s">
        <v>2264</v>
      </c>
      <c r="I30" s="397">
        <v>98.39</v>
      </c>
      <c r="J30" s="397">
        <v>1</v>
      </c>
      <c r="K30" s="398">
        <v>98.39</v>
      </c>
    </row>
    <row r="31" spans="1:11" ht="14.4" customHeight="1" x14ac:dyDescent="0.3">
      <c r="A31" s="393" t="s">
        <v>448</v>
      </c>
      <c r="B31" s="394" t="s">
        <v>450</v>
      </c>
      <c r="C31" s="395" t="s">
        <v>456</v>
      </c>
      <c r="D31" s="396" t="s">
        <v>457</v>
      </c>
      <c r="E31" s="395" t="s">
        <v>2197</v>
      </c>
      <c r="F31" s="396" t="s">
        <v>2198</v>
      </c>
      <c r="G31" s="395" t="s">
        <v>2265</v>
      </c>
      <c r="H31" s="395" t="s">
        <v>2266</v>
      </c>
      <c r="I31" s="397">
        <v>0.56000000000000005</v>
      </c>
      <c r="J31" s="397">
        <v>2000</v>
      </c>
      <c r="K31" s="398">
        <v>1120</v>
      </c>
    </row>
    <row r="32" spans="1:11" ht="14.4" customHeight="1" x14ac:dyDescent="0.3">
      <c r="A32" s="393" t="s">
        <v>448</v>
      </c>
      <c r="B32" s="394" t="s">
        <v>450</v>
      </c>
      <c r="C32" s="395" t="s">
        <v>456</v>
      </c>
      <c r="D32" s="396" t="s">
        <v>457</v>
      </c>
      <c r="E32" s="395" t="s">
        <v>2197</v>
      </c>
      <c r="F32" s="396" t="s">
        <v>2198</v>
      </c>
      <c r="G32" s="395" t="s">
        <v>2267</v>
      </c>
      <c r="H32" s="395" t="s">
        <v>2268</v>
      </c>
      <c r="I32" s="397">
        <v>1.52</v>
      </c>
      <c r="J32" s="397">
        <v>200</v>
      </c>
      <c r="K32" s="398">
        <v>304</v>
      </c>
    </row>
    <row r="33" spans="1:11" ht="14.4" customHeight="1" x14ac:dyDescent="0.3">
      <c r="A33" s="393" t="s">
        <v>448</v>
      </c>
      <c r="B33" s="394" t="s">
        <v>450</v>
      </c>
      <c r="C33" s="395" t="s">
        <v>456</v>
      </c>
      <c r="D33" s="396" t="s">
        <v>457</v>
      </c>
      <c r="E33" s="395" t="s">
        <v>2197</v>
      </c>
      <c r="F33" s="396" t="s">
        <v>2198</v>
      </c>
      <c r="G33" s="395" t="s">
        <v>2269</v>
      </c>
      <c r="H33" s="395" t="s">
        <v>2270</v>
      </c>
      <c r="I33" s="397">
        <v>2.0699999999999998</v>
      </c>
      <c r="J33" s="397">
        <v>150</v>
      </c>
      <c r="K33" s="398">
        <v>310.5</v>
      </c>
    </row>
    <row r="34" spans="1:11" ht="14.4" customHeight="1" x14ac:dyDescent="0.3">
      <c r="A34" s="393" t="s">
        <v>448</v>
      </c>
      <c r="B34" s="394" t="s">
        <v>450</v>
      </c>
      <c r="C34" s="395" t="s">
        <v>456</v>
      </c>
      <c r="D34" s="396" t="s">
        <v>457</v>
      </c>
      <c r="E34" s="395" t="s">
        <v>2197</v>
      </c>
      <c r="F34" s="396" t="s">
        <v>2198</v>
      </c>
      <c r="G34" s="395" t="s">
        <v>2271</v>
      </c>
      <c r="H34" s="395" t="s">
        <v>2272</v>
      </c>
      <c r="I34" s="397">
        <v>32.130000000000003</v>
      </c>
      <c r="J34" s="397">
        <v>500</v>
      </c>
      <c r="K34" s="398">
        <v>16011</v>
      </c>
    </row>
    <row r="35" spans="1:11" ht="14.4" customHeight="1" x14ac:dyDescent="0.3">
      <c r="A35" s="393" t="s">
        <v>448</v>
      </c>
      <c r="B35" s="394" t="s">
        <v>450</v>
      </c>
      <c r="C35" s="395" t="s">
        <v>456</v>
      </c>
      <c r="D35" s="396" t="s">
        <v>457</v>
      </c>
      <c r="E35" s="395" t="s">
        <v>2197</v>
      </c>
      <c r="F35" s="396" t="s">
        <v>2198</v>
      </c>
      <c r="G35" s="395" t="s">
        <v>2273</v>
      </c>
      <c r="H35" s="395" t="s">
        <v>2274</v>
      </c>
      <c r="I35" s="397">
        <v>140.63</v>
      </c>
      <c r="J35" s="397">
        <v>1</v>
      </c>
      <c r="K35" s="398">
        <v>140.63</v>
      </c>
    </row>
    <row r="36" spans="1:11" ht="14.4" customHeight="1" x14ac:dyDescent="0.3">
      <c r="A36" s="393" t="s">
        <v>448</v>
      </c>
      <c r="B36" s="394" t="s">
        <v>450</v>
      </c>
      <c r="C36" s="395" t="s">
        <v>456</v>
      </c>
      <c r="D36" s="396" t="s">
        <v>457</v>
      </c>
      <c r="E36" s="395" t="s">
        <v>2197</v>
      </c>
      <c r="F36" s="396" t="s">
        <v>2198</v>
      </c>
      <c r="G36" s="395" t="s">
        <v>2275</v>
      </c>
      <c r="H36" s="395" t="s">
        <v>2276</v>
      </c>
      <c r="I36" s="397">
        <v>243.83</v>
      </c>
      <c r="J36" s="397">
        <v>1</v>
      </c>
      <c r="K36" s="398">
        <v>243.83</v>
      </c>
    </row>
    <row r="37" spans="1:11" ht="14.4" customHeight="1" x14ac:dyDescent="0.3">
      <c r="A37" s="393" t="s">
        <v>448</v>
      </c>
      <c r="B37" s="394" t="s">
        <v>450</v>
      </c>
      <c r="C37" s="395" t="s">
        <v>456</v>
      </c>
      <c r="D37" s="396" t="s">
        <v>457</v>
      </c>
      <c r="E37" s="395" t="s">
        <v>2197</v>
      </c>
      <c r="F37" s="396" t="s">
        <v>2198</v>
      </c>
      <c r="G37" s="395" t="s">
        <v>2277</v>
      </c>
      <c r="H37" s="395" t="s">
        <v>2278</v>
      </c>
      <c r="I37" s="397">
        <v>2.68</v>
      </c>
      <c r="J37" s="397">
        <v>50</v>
      </c>
      <c r="K37" s="398">
        <v>134</v>
      </c>
    </row>
    <row r="38" spans="1:11" ht="14.4" customHeight="1" x14ac:dyDescent="0.3">
      <c r="A38" s="393" t="s">
        <v>448</v>
      </c>
      <c r="B38" s="394" t="s">
        <v>450</v>
      </c>
      <c r="C38" s="395" t="s">
        <v>456</v>
      </c>
      <c r="D38" s="396" t="s">
        <v>457</v>
      </c>
      <c r="E38" s="395" t="s">
        <v>2197</v>
      </c>
      <c r="F38" s="396" t="s">
        <v>2198</v>
      </c>
      <c r="G38" s="395" t="s">
        <v>2279</v>
      </c>
      <c r="H38" s="395" t="s">
        <v>2280</v>
      </c>
      <c r="I38" s="397">
        <v>2.7949999999999999</v>
      </c>
      <c r="J38" s="397">
        <v>100</v>
      </c>
      <c r="K38" s="398">
        <v>279.68</v>
      </c>
    </row>
    <row r="39" spans="1:11" ht="14.4" customHeight="1" x14ac:dyDescent="0.3">
      <c r="A39" s="393" t="s">
        <v>448</v>
      </c>
      <c r="B39" s="394" t="s">
        <v>450</v>
      </c>
      <c r="C39" s="395" t="s">
        <v>456</v>
      </c>
      <c r="D39" s="396" t="s">
        <v>457</v>
      </c>
      <c r="E39" s="395" t="s">
        <v>2197</v>
      </c>
      <c r="F39" s="396" t="s">
        <v>2198</v>
      </c>
      <c r="G39" s="395" t="s">
        <v>2281</v>
      </c>
      <c r="H39" s="395" t="s">
        <v>2282</v>
      </c>
      <c r="I39" s="397">
        <v>1.22</v>
      </c>
      <c r="J39" s="397">
        <v>400</v>
      </c>
      <c r="K39" s="398">
        <v>489.74</v>
      </c>
    </row>
    <row r="40" spans="1:11" ht="14.4" customHeight="1" x14ac:dyDescent="0.3">
      <c r="A40" s="393" t="s">
        <v>448</v>
      </c>
      <c r="B40" s="394" t="s">
        <v>450</v>
      </c>
      <c r="C40" s="395" t="s">
        <v>456</v>
      </c>
      <c r="D40" s="396" t="s">
        <v>457</v>
      </c>
      <c r="E40" s="395" t="s">
        <v>2199</v>
      </c>
      <c r="F40" s="396" t="s">
        <v>2200</v>
      </c>
      <c r="G40" s="395" t="s">
        <v>2283</v>
      </c>
      <c r="H40" s="395" t="s">
        <v>2284</v>
      </c>
      <c r="I40" s="397">
        <v>0.21</v>
      </c>
      <c r="J40" s="397">
        <v>900</v>
      </c>
      <c r="K40" s="398">
        <v>189</v>
      </c>
    </row>
    <row r="41" spans="1:11" ht="14.4" customHeight="1" x14ac:dyDescent="0.3">
      <c r="A41" s="393" t="s">
        <v>448</v>
      </c>
      <c r="B41" s="394" t="s">
        <v>450</v>
      </c>
      <c r="C41" s="395" t="s">
        <v>456</v>
      </c>
      <c r="D41" s="396" t="s">
        <v>457</v>
      </c>
      <c r="E41" s="395" t="s">
        <v>2199</v>
      </c>
      <c r="F41" s="396" t="s">
        <v>2200</v>
      </c>
      <c r="G41" s="395" t="s">
        <v>2285</v>
      </c>
      <c r="H41" s="395" t="s">
        <v>2286</v>
      </c>
      <c r="I41" s="397">
        <v>11.102857142857143</v>
      </c>
      <c r="J41" s="397">
        <v>700</v>
      </c>
      <c r="K41" s="398">
        <v>7776.5</v>
      </c>
    </row>
    <row r="42" spans="1:11" ht="14.4" customHeight="1" x14ac:dyDescent="0.3">
      <c r="A42" s="393" t="s">
        <v>448</v>
      </c>
      <c r="B42" s="394" t="s">
        <v>450</v>
      </c>
      <c r="C42" s="395" t="s">
        <v>456</v>
      </c>
      <c r="D42" s="396" t="s">
        <v>457</v>
      </c>
      <c r="E42" s="395" t="s">
        <v>2199</v>
      </c>
      <c r="F42" s="396" t="s">
        <v>2200</v>
      </c>
      <c r="G42" s="395" t="s">
        <v>2287</v>
      </c>
      <c r="H42" s="395" t="s">
        <v>2288</v>
      </c>
      <c r="I42" s="397">
        <v>0.92500000000000004</v>
      </c>
      <c r="J42" s="397">
        <v>5800</v>
      </c>
      <c r="K42" s="398">
        <v>5350</v>
      </c>
    </row>
    <row r="43" spans="1:11" ht="14.4" customHeight="1" x14ac:dyDescent="0.3">
      <c r="A43" s="393" t="s">
        <v>448</v>
      </c>
      <c r="B43" s="394" t="s">
        <v>450</v>
      </c>
      <c r="C43" s="395" t="s">
        <v>456</v>
      </c>
      <c r="D43" s="396" t="s">
        <v>457</v>
      </c>
      <c r="E43" s="395" t="s">
        <v>2199</v>
      </c>
      <c r="F43" s="396" t="s">
        <v>2200</v>
      </c>
      <c r="G43" s="395" t="s">
        <v>2289</v>
      </c>
      <c r="H43" s="395" t="s">
        <v>2290</v>
      </c>
      <c r="I43" s="397">
        <v>1.4216666666666666</v>
      </c>
      <c r="J43" s="397">
        <v>1200</v>
      </c>
      <c r="K43" s="398">
        <v>1707</v>
      </c>
    </row>
    <row r="44" spans="1:11" ht="14.4" customHeight="1" x14ac:dyDescent="0.3">
      <c r="A44" s="393" t="s">
        <v>448</v>
      </c>
      <c r="B44" s="394" t="s">
        <v>450</v>
      </c>
      <c r="C44" s="395" t="s">
        <v>456</v>
      </c>
      <c r="D44" s="396" t="s">
        <v>457</v>
      </c>
      <c r="E44" s="395" t="s">
        <v>2199</v>
      </c>
      <c r="F44" s="396" t="s">
        <v>2200</v>
      </c>
      <c r="G44" s="395" t="s">
        <v>2291</v>
      </c>
      <c r="H44" s="395" t="s">
        <v>2292</v>
      </c>
      <c r="I44" s="397">
        <v>0.41625000000000001</v>
      </c>
      <c r="J44" s="397">
        <v>3900</v>
      </c>
      <c r="K44" s="398">
        <v>1617</v>
      </c>
    </row>
    <row r="45" spans="1:11" ht="14.4" customHeight="1" x14ac:dyDescent="0.3">
      <c r="A45" s="393" t="s">
        <v>448</v>
      </c>
      <c r="B45" s="394" t="s">
        <v>450</v>
      </c>
      <c r="C45" s="395" t="s">
        <v>456</v>
      </c>
      <c r="D45" s="396" t="s">
        <v>457</v>
      </c>
      <c r="E45" s="395" t="s">
        <v>2199</v>
      </c>
      <c r="F45" s="396" t="s">
        <v>2200</v>
      </c>
      <c r="G45" s="395" t="s">
        <v>2293</v>
      </c>
      <c r="H45" s="395" t="s">
        <v>2294</v>
      </c>
      <c r="I45" s="397">
        <v>0.57444444444444442</v>
      </c>
      <c r="J45" s="397">
        <v>5500</v>
      </c>
      <c r="K45" s="398">
        <v>3148</v>
      </c>
    </row>
    <row r="46" spans="1:11" ht="14.4" customHeight="1" x14ac:dyDescent="0.3">
      <c r="A46" s="393" t="s">
        <v>448</v>
      </c>
      <c r="B46" s="394" t="s">
        <v>450</v>
      </c>
      <c r="C46" s="395" t="s">
        <v>456</v>
      </c>
      <c r="D46" s="396" t="s">
        <v>457</v>
      </c>
      <c r="E46" s="395" t="s">
        <v>2199</v>
      </c>
      <c r="F46" s="396" t="s">
        <v>2200</v>
      </c>
      <c r="G46" s="395" t="s">
        <v>2295</v>
      </c>
      <c r="H46" s="395" t="s">
        <v>2296</v>
      </c>
      <c r="I46" s="397">
        <v>3.1</v>
      </c>
      <c r="J46" s="397">
        <v>100</v>
      </c>
      <c r="K46" s="398">
        <v>310</v>
      </c>
    </row>
    <row r="47" spans="1:11" ht="14.4" customHeight="1" x14ac:dyDescent="0.3">
      <c r="A47" s="393" t="s">
        <v>448</v>
      </c>
      <c r="B47" s="394" t="s">
        <v>450</v>
      </c>
      <c r="C47" s="395" t="s">
        <v>456</v>
      </c>
      <c r="D47" s="396" t="s">
        <v>457</v>
      </c>
      <c r="E47" s="395" t="s">
        <v>2199</v>
      </c>
      <c r="F47" s="396" t="s">
        <v>2200</v>
      </c>
      <c r="G47" s="395" t="s">
        <v>2297</v>
      </c>
      <c r="H47" s="395" t="s">
        <v>2298</v>
      </c>
      <c r="I47" s="397">
        <v>7.2650000000000006</v>
      </c>
      <c r="J47" s="397">
        <v>60</v>
      </c>
      <c r="K47" s="398">
        <v>435.9</v>
      </c>
    </row>
    <row r="48" spans="1:11" ht="14.4" customHeight="1" x14ac:dyDescent="0.3">
      <c r="A48" s="393" t="s">
        <v>448</v>
      </c>
      <c r="B48" s="394" t="s">
        <v>450</v>
      </c>
      <c r="C48" s="395" t="s">
        <v>456</v>
      </c>
      <c r="D48" s="396" t="s">
        <v>457</v>
      </c>
      <c r="E48" s="395" t="s">
        <v>2199</v>
      </c>
      <c r="F48" s="396" t="s">
        <v>2200</v>
      </c>
      <c r="G48" s="395" t="s">
        <v>2299</v>
      </c>
      <c r="H48" s="395" t="s">
        <v>2300</v>
      </c>
      <c r="I48" s="397">
        <v>2.19</v>
      </c>
      <c r="J48" s="397">
        <v>200</v>
      </c>
      <c r="K48" s="398">
        <v>438.9</v>
      </c>
    </row>
    <row r="49" spans="1:11" ht="14.4" customHeight="1" x14ac:dyDescent="0.3">
      <c r="A49" s="393" t="s">
        <v>448</v>
      </c>
      <c r="B49" s="394" t="s">
        <v>450</v>
      </c>
      <c r="C49" s="395" t="s">
        <v>456</v>
      </c>
      <c r="D49" s="396" t="s">
        <v>457</v>
      </c>
      <c r="E49" s="395" t="s">
        <v>2199</v>
      </c>
      <c r="F49" s="396" t="s">
        <v>2200</v>
      </c>
      <c r="G49" s="395" t="s">
        <v>2301</v>
      </c>
      <c r="H49" s="395" t="s">
        <v>2302</v>
      </c>
      <c r="I49" s="397">
        <v>66.944999999999993</v>
      </c>
      <c r="J49" s="397">
        <v>7</v>
      </c>
      <c r="K49" s="398">
        <v>468.62</v>
      </c>
    </row>
    <row r="50" spans="1:11" ht="14.4" customHeight="1" x14ac:dyDescent="0.3">
      <c r="A50" s="393" t="s">
        <v>448</v>
      </c>
      <c r="B50" s="394" t="s">
        <v>450</v>
      </c>
      <c r="C50" s="395" t="s">
        <v>456</v>
      </c>
      <c r="D50" s="396" t="s">
        <v>457</v>
      </c>
      <c r="E50" s="395" t="s">
        <v>2199</v>
      </c>
      <c r="F50" s="396" t="s">
        <v>2200</v>
      </c>
      <c r="G50" s="395" t="s">
        <v>2303</v>
      </c>
      <c r="H50" s="395" t="s">
        <v>2304</v>
      </c>
      <c r="I50" s="397">
        <v>5.56</v>
      </c>
      <c r="J50" s="397">
        <v>500</v>
      </c>
      <c r="K50" s="398">
        <v>2780</v>
      </c>
    </row>
    <row r="51" spans="1:11" ht="14.4" customHeight="1" x14ac:dyDescent="0.3">
      <c r="A51" s="393" t="s">
        <v>448</v>
      </c>
      <c r="B51" s="394" t="s">
        <v>450</v>
      </c>
      <c r="C51" s="395" t="s">
        <v>456</v>
      </c>
      <c r="D51" s="396" t="s">
        <v>457</v>
      </c>
      <c r="E51" s="395" t="s">
        <v>2199</v>
      </c>
      <c r="F51" s="396" t="s">
        <v>2200</v>
      </c>
      <c r="G51" s="395" t="s">
        <v>2305</v>
      </c>
      <c r="H51" s="395" t="s">
        <v>2306</v>
      </c>
      <c r="I51" s="397">
        <v>4.4749999999999996</v>
      </c>
      <c r="J51" s="397">
        <v>200</v>
      </c>
      <c r="K51" s="398">
        <v>895</v>
      </c>
    </row>
    <row r="52" spans="1:11" ht="14.4" customHeight="1" x14ac:dyDescent="0.3">
      <c r="A52" s="393" t="s">
        <v>448</v>
      </c>
      <c r="B52" s="394" t="s">
        <v>450</v>
      </c>
      <c r="C52" s="395" t="s">
        <v>456</v>
      </c>
      <c r="D52" s="396" t="s">
        <v>457</v>
      </c>
      <c r="E52" s="395" t="s">
        <v>2199</v>
      </c>
      <c r="F52" s="396" t="s">
        <v>2200</v>
      </c>
      <c r="G52" s="395" t="s">
        <v>2307</v>
      </c>
      <c r="H52" s="395" t="s">
        <v>2308</v>
      </c>
      <c r="I52" s="397">
        <v>2.37</v>
      </c>
      <c r="J52" s="397">
        <v>50</v>
      </c>
      <c r="K52" s="398">
        <v>118.5</v>
      </c>
    </row>
    <row r="53" spans="1:11" ht="14.4" customHeight="1" x14ac:dyDescent="0.3">
      <c r="A53" s="393" t="s">
        <v>448</v>
      </c>
      <c r="B53" s="394" t="s">
        <v>450</v>
      </c>
      <c r="C53" s="395" t="s">
        <v>456</v>
      </c>
      <c r="D53" s="396" t="s">
        <v>457</v>
      </c>
      <c r="E53" s="395" t="s">
        <v>2199</v>
      </c>
      <c r="F53" s="396" t="s">
        <v>2200</v>
      </c>
      <c r="G53" s="395" t="s">
        <v>2309</v>
      </c>
      <c r="H53" s="395" t="s">
        <v>2310</v>
      </c>
      <c r="I53" s="397">
        <v>1.7681818181818181</v>
      </c>
      <c r="J53" s="397">
        <v>7850</v>
      </c>
      <c r="K53" s="398">
        <v>13867</v>
      </c>
    </row>
    <row r="54" spans="1:11" ht="14.4" customHeight="1" x14ac:dyDescent="0.3">
      <c r="A54" s="393" t="s">
        <v>448</v>
      </c>
      <c r="B54" s="394" t="s">
        <v>450</v>
      </c>
      <c r="C54" s="395" t="s">
        <v>456</v>
      </c>
      <c r="D54" s="396" t="s">
        <v>457</v>
      </c>
      <c r="E54" s="395" t="s">
        <v>2199</v>
      </c>
      <c r="F54" s="396" t="s">
        <v>2200</v>
      </c>
      <c r="G54" s="395" t="s">
        <v>2311</v>
      </c>
      <c r="H54" s="395" t="s">
        <v>2312</v>
      </c>
      <c r="I54" s="397">
        <v>1.76</v>
      </c>
      <c r="J54" s="397">
        <v>150</v>
      </c>
      <c r="K54" s="398">
        <v>264</v>
      </c>
    </row>
    <row r="55" spans="1:11" ht="14.4" customHeight="1" x14ac:dyDescent="0.3">
      <c r="A55" s="393" t="s">
        <v>448</v>
      </c>
      <c r="B55" s="394" t="s">
        <v>450</v>
      </c>
      <c r="C55" s="395" t="s">
        <v>456</v>
      </c>
      <c r="D55" s="396" t="s">
        <v>457</v>
      </c>
      <c r="E55" s="395" t="s">
        <v>2199</v>
      </c>
      <c r="F55" s="396" t="s">
        <v>2200</v>
      </c>
      <c r="G55" s="395" t="s">
        <v>2313</v>
      </c>
      <c r="H55" s="395" t="s">
        <v>2314</v>
      </c>
      <c r="I55" s="397">
        <v>2.75</v>
      </c>
      <c r="J55" s="397">
        <v>150</v>
      </c>
      <c r="K55" s="398">
        <v>412.5</v>
      </c>
    </row>
    <row r="56" spans="1:11" ht="14.4" customHeight="1" x14ac:dyDescent="0.3">
      <c r="A56" s="393" t="s">
        <v>448</v>
      </c>
      <c r="B56" s="394" t="s">
        <v>450</v>
      </c>
      <c r="C56" s="395" t="s">
        <v>456</v>
      </c>
      <c r="D56" s="396" t="s">
        <v>457</v>
      </c>
      <c r="E56" s="395" t="s">
        <v>2199</v>
      </c>
      <c r="F56" s="396" t="s">
        <v>2200</v>
      </c>
      <c r="G56" s="395" t="s">
        <v>2315</v>
      </c>
      <c r="H56" s="395" t="s">
        <v>2316</v>
      </c>
      <c r="I56" s="397">
        <v>1.66</v>
      </c>
      <c r="J56" s="397">
        <v>200</v>
      </c>
      <c r="K56" s="398">
        <v>332</v>
      </c>
    </row>
    <row r="57" spans="1:11" ht="14.4" customHeight="1" x14ac:dyDescent="0.3">
      <c r="A57" s="393" t="s">
        <v>448</v>
      </c>
      <c r="B57" s="394" t="s">
        <v>450</v>
      </c>
      <c r="C57" s="395" t="s">
        <v>456</v>
      </c>
      <c r="D57" s="396" t="s">
        <v>457</v>
      </c>
      <c r="E57" s="395" t="s">
        <v>2199</v>
      </c>
      <c r="F57" s="396" t="s">
        <v>2200</v>
      </c>
      <c r="G57" s="395" t="s">
        <v>2317</v>
      </c>
      <c r="H57" s="395" t="s">
        <v>2318</v>
      </c>
      <c r="I57" s="397">
        <v>4.7785714285714294</v>
      </c>
      <c r="J57" s="397">
        <v>7800</v>
      </c>
      <c r="K57" s="398">
        <v>37311</v>
      </c>
    </row>
    <row r="58" spans="1:11" ht="14.4" customHeight="1" x14ac:dyDescent="0.3">
      <c r="A58" s="393" t="s">
        <v>448</v>
      </c>
      <c r="B58" s="394" t="s">
        <v>450</v>
      </c>
      <c r="C58" s="395" t="s">
        <v>456</v>
      </c>
      <c r="D58" s="396" t="s">
        <v>457</v>
      </c>
      <c r="E58" s="395" t="s">
        <v>2199</v>
      </c>
      <c r="F58" s="396" t="s">
        <v>2200</v>
      </c>
      <c r="G58" s="395" t="s">
        <v>2319</v>
      </c>
      <c r="H58" s="395" t="s">
        <v>2320</v>
      </c>
      <c r="I58" s="397">
        <v>1.9808333333333332</v>
      </c>
      <c r="J58" s="397">
        <v>7000</v>
      </c>
      <c r="K58" s="398">
        <v>13850</v>
      </c>
    </row>
    <row r="59" spans="1:11" ht="14.4" customHeight="1" x14ac:dyDescent="0.3">
      <c r="A59" s="393" t="s">
        <v>448</v>
      </c>
      <c r="B59" s="394" t="s">
        <v>450</v>
      </c>
      <c r="C59" s="395" t="s">
        <v>456</v>
      </c>
      <c r="D59" s="396" t="s">
        <v>457</v>
      </c>
      <c r="E59" s="395" t="s">
        <v>2199</v>
      </c>
      <c r="F59" s="396" t="s">
        <v>2200</v>
      </c>
      <c r="G59" s="395" t="s">
        <v>2321</v>
      </c>
      <c r="H59" s="395" t="s">
        <v>2322</v>
      </c>
      <c r="I59" s="397">
        <v>2.3858333333333333</v>
      </c>
      <c r="J59" s="397">
        <v>7950</v>
      </c>
      <c r="K59" s="398">
        <v>18931.5</v>
      </c>
    </row>
    <row r="60" spans="1:11" ht="14.4" customHeight="1" x14ac:dyDescent="0.3">
      <c r="A60" s="393" t="s">
        <v>448</v>
      </c>
      <c r="B60" s="394" t="s">
        <v>450</v>
      </c>
      <c r="C60" s="395" t="s">
        <v>456</v>
      </c>
      <c r="D60" s="396" t="s">
        <v>457</v>
      </c>
      <c r="E60" s="395" t="s">
        <v>2199</v>
      </c>
      <c r="F60" s="396" t="s">
        <v>2200</v>
      </c>
      <c r="G60" s="395" t="s">
        <v>2323</v>
      </c>
      <c r="H60" s="395" t="s">
        <v>2324</v>
      </c>
      <c r="I60" s="397">
        <v>4.2350000000000003</v>
      </c>
      <c r="J60" s="397">
        <v>100</v>
      </c>
      <c r="K60" s="398">
        <v>423.5</v>
      </c>
    </row>
    <row r="61" spans="1:11" ht="14.4" customHeight="1" x14ac:dyDescent="0.3">
      <c r="A61" s="393" t="s">
        <v>448</v>
      </c>
      <c r="B61" s="394" t="s">
        <v>450</v>
      </c>
      <c r="C61" s="395" t="s">
        <v>456</v>
      </c>
      <c r="D61" s="396" t="s">
        <v>457</v>
      </c>
      <c r="E61" s="395" t="s">
        <v>2199</v>
      </c>
      <c r="F61" s="396" t="s">
        <v>2200</v>
      </c>
      <c r="G61" s="395" t="s">
        <v>2325</v>
      </c>
      <c r="H61" s="395" t="s">
        <v>2326</v>
      </c>
      <c r="I61" s="397">
        <v>34.22</v>
      </c>
      <c r="J61" s="397">
        <v>24</v>
      </c>
      <c r="K61" s="398">
        <v>821.28</v>
      </c>
    </row>
    <row r="62" spans="1:11" ht="14.4" customHeight="1" x14ac:dyDescent="0.3">
      <c r="A62" s="393" t="s">
        <v>448</v>
      </c>
      <c r="B62" s="394" t="s">
        <v>450</v>
      </c>
      <c r="C62" s="395" t="s">
        <v>456</v>
      </c>
      <c r="D62" s="396" t="s">
        <v>457</v>
      </c>
      <c r="E62" s="395" t="s">
        <v>2199</v>
      </c>
      <c r="F62" s="396" t="s">
        <v>2200</v>
      </c>
      <c r="G62" s="395" t="s">
        <v>2327</v>
      </c>
      <c r="H62" s="395" t="s">
        <v>2328</v>
      </c>
      <c r="I62" s="397">
        <v>29.895999999999997</v>
      </c>
      <c r="J62" s="397">
        <v>230</v>
      </c>
      <c r="K62" s="398">
        <v>6876.2</v>
      </c>
    </row>
    <row r="63" spans="1:11" ht="14.4" customHeight="1" x14ac:dyDescent="0.3">
      <c r="A63" s="393" t="s">
        <v>448</v>
      </c>
      <c r="B63" s="394" t="s">
        <v>450</v>
      </c>
      <c r="C63" s="395" t="s">
        <v>456</v>
      </c>
      <c r="D63" s="396" t="s">
        <v>457</v>
      </c>
      <c r="E63" s="395" t="s">
        <v>2199</v>
      </c>
      <c r="F63" s="396" t="s">
        <v>2200</v>
      </c>
      <c r="G63" s="395" t="s">
        <v>2329</v>
      </c>
      <c r="H63" s="395" t="s">
        <v>2330</v>
      </c>
      <c r="I63" s="397">
        <v>0.67</v>
      </c>
      <c r="J63" s="397">
        <v>2000</v>
      </c>
      <c r="K63" s="398">
        <v>1340</v>
      </c>
    </row>
    <row r="64" spans="1:11" ht="14.4" customHeight="1" x14ac:dyDescent="0.3">
      <c r="A64" s="393" t="s">
        <v>448</v>
      </c>
      <c r="B64" s="394" t="s">
        <v>450</v>
      </c>
      <c r="C64" s="395" t="s">
        <v>456</v>
      </c>
      <c r="D64" s="396" t="s">
        <v>457</v>
      </c>
      <c r="E64" s="395" t="s">
        <v>2199</v>
      </c>
      <c r="F64" s="396" t="s">
        <v>2200</v>
      </c>
      <c r="G64" s="395" t="s">
        <v>2331</v>
      </c>
      <c r="H64" s="395" t="s">
        <v>2332</v>
      </c>
      <c r="I64" s="397">
        <v>1.548</v>
      </c>
      <c r="J64" s="397">
        <v>1700</v>
      </c>
      <c r="K64" s="398">
        <v>2636</v>
      </c>
    </row>
    <row r="65" spans="1:11" ht="14.4" customHeight="1" x14ac:dyDescent="0.3">
      <c r="A65" s="393" t="s">
        <v>448</v>
      </c>
      <c r="B65" s="394" t="s">
        <v>450</v>
      </c>
      <c r="C65" s="395" t="s">
        <v>456</v>
      </c>
      <c r="D65" s="396" t="s">
        <v>457</v>
      </c>
      <c r="E65" s="395" t="s">
        <v>2199</v>
      </c>
      <c r="F65" s="396" t="s">
        <v>2200</v>
      </c>
      <c r="G65" s="395" t="s">
        <v>2333</v>
      </c>
      <c r="H65" s="395" t="s">
        <v>2334</v>
      </c>
      <c r="I65" s="397">
        <v>29.04</v>
      </c>
      <c r="J65" s="397">
        <v>12</v>
      </c>
      <c r="K65" s="398">
        <v>348.48</v>
      </c>
    </row>
    <row r="66" spans="1:11" ht="14.4" customHeight="1" x14ac:dyDescent="0.3">
      <c r="A66" s="393" t="s">
        <v>448</v>
      </c>
      <c r="B66" s="394" t="s">
        <v>450</v>
      </c>
      <c r="C66" s="395" t="s">
        <v>456</v>
      </c>
      <c r="D66" s="396" t="s">
        <v>457</v>
      </c>
      <c r="E66" s="395" t="s">
        <v>2199</v>
      </c>
      <c r="F66" s="396" t="s">
        <v>2200</v>
      </c>
      <c r="G66" s="395" t="s">
        <v>2335</v>
      </c>
      <c r="H66" s="395" t="s">
        <v>2336</v>
      </c>
      <c r="I66" s="397">
        <v>29.040000000000003</v>
      </c>
      <c r="J66" s="397">
        <v>48</v>
      </c>
      <c r="K66" s="398">
        <v>1393.92</v>
      </c>
    </row>
    <row r="67" spans="1:11" ht="14.4" customHeight="1" x14ac:dyDescent="0.3">
      <c r="A67" s="393" t="s">
        <v>448</v>
      </c>
      <c r="B67" s="394" t="s">
        <v>450</v>
      </c>
      <c r="C67" s="395" t="s">
        <v>456</v>
      </c>
      <c r="D67" s="396" t="s">
        <v>457</v>
      </c>
      <c r="E67" s="395" t="s">
        <v>2199</v>
      </c>
      <c r="F67" s="396" t="s">
        <v>2200</v>
      </c>
      <c r="G67" s="395" t="s">
        <v>2337</v>
      </c>
      <c r="H67" s="395" t="s">
        <v>2338</v>
      </c>
      <c r="I67" s="397">
        <v>4.9979999999999993</v>
      </c>
      <c r="J67" s="397">
        <v>4640</v>
      </c>
      <c r="K67" s="398">
        <v>23181</v>
      </c>
    </row>
    <row r="68" spans="1:11" ht="14.4" customHeight="1" x14ac:dyDescent="0.3">
      <c r="A68" s="393" t="s">
        <v>448</v>
      </c>
      <c r="B68" s="394" t="s">
        <v>450</v>
      </c>
      <c r="C68" s="395" t="s">
        <v>456</v>
      </c>
      <c r="D68" s="396" t="s">
        <v>457</v>
      </c>
      <c r="E68" s="395" t="s">
        <v>2199</v>
      </c>
      <c r="F68" s="396" t="s">
        <v>2200</v>
      </c>
      <c r="G68" s="395" t="s">
        <v>2339</v>
      </c>
      <c r="H68" s="395" t="s">
        <v>2340</v>
      </c>
      <c r="I68" s="397">
        <v>182.63</v>
      </c>
      <c r="J68" s="397">
        <v>2</v>
      </c>
      <c r="K68" s="398">
        <v>365.26</v>
      </c>
    </row>
    <row r="69" spans="1:11" ht="14.4" customHeight="1" x14ac:dyDescent="0.3">
      <c r="A69" s="393" t="s">
        <v>448</v>
      </c>
      <c r="B69" s="394" t="s">
        <v>450</v>
      </c>
      <c r="C69" s="395" t="s">
        <v>456</v>
      </c>
      <c r="D69" s="396" t="s">
        <v>457</v>
      </c>
      <c r="E69" s="395" t="s">
        <v>2199</v>
      </c>
      <c r="F69" s="396" t="s">
        <v>2200</v>
      </c>
      <c r="G69" s="395" t="s">
        <v>2341</v>
      </c>
      <c r="H69" s="395" t="s">
        <v>2342</v>
      </c>
      <c r="I69" s="397">
        <v>116.28</v>
      </c>
      <c r="J69" s="397">
        <v>3</v>
      </c>
      <c r="K69" s="398">
        <v>348.84</v>
      </c>
    </row>
    <row r="70" spans="1:11" ht="14.4" customHeight="1" x14ac:dyDescent="0.3">
      <c r="A70" s="393" t="s">
        <v>448</v>
      </c>
      <c r="B70" s="394" t="s">
        <v>450</v>
      </c>
      <c r="C70" s="395" t="s">
        <v>456</v>
      </c>
      <c r="D70" s="396" t="s">
        <v>457</v>
      </c>
      <c r="E70" s="395" t="s">
        <v>2199</v>
      </c>
      <c r="F70" s="396" t="s">
        <v>2200</v>
      </c>
      <c r="G70" s="395" t="s">
        <v>2343</v>
      </c>
      <c r="H70" s="395" t="s">
        <v>2344</v>
      </c>
      <c r="I70" s="397">
        <v>17.822222222222223</v>
      </c>
      <c r="J70" s="397">
        <v>1150</v>
      </c>
      <c r="K70" s="398">
        <v>20450.5</v>
      </c>
    </row>
    <row r="71" spans="1:11" ht="14.4" customHeight="1" x14ac:dyDescent="0.3">
      <c r="A71" s="393" t="s">
        <v>448</v>
      </c>
      <c r="B71" s="394" t="s">
        <v>450</v>
      </c>
      <c r="C71" s="395" t="s">
        <v>456</v>
      </c>
      <c r="D71" s="396" t="s">
        <v>457</v>
      </c>
      <c r="E71" s="395" t="s">
        <v>2199</v>
      </c>
      <c r="F71" s="396" t="s">
        <v>2200</v>
      </c>
      <c r="G71" s="395" t="s">
        <v>2345</v>
      </c>
      <c r="H71" s="395" t="s">
        <v>2346</v>
      </c>
      <c r="I71" s="397">
        <v>17.861666666666668</v>
      </c>
      <c r="J71" s="397">
        <v>3950</v>
      </c>
      <c r="K71" s="398">
        <v>70327.5</v>
      </c>
    </row>
    <row r="72" spans="1:11" ht="14.4" customHeight="1" x14ac:dyDescent="0.3">
      <c r="A72" s="393" t="s">
        <v>448</v>
      </c>
      <c r="B72" s="394" t="s">
        <v>450</v>
      </c>
      <c r="C72" s="395" t="s">
        <v>456</v>
      </c>
      <c r="D72" s="396" t="s">
        <v>457</v>
      </c>
      <c r="E72" s="395" t="s">
        <v>2199</v>
      </c>
      <c r="F72" s="396" t="s">
        <v>2200</v>
      </c>
      <c r="G72" s="395" t="s">
        <v>2347</v>
      </c>
      <c r="H72" s="395" t="s">
        <v>2348</v>
      </c>
      <c r="I72" s="397">
        <v>14.97</v>
      </c>
      <c r="J72" s="397">
        <v>30</v>
      </c>
      <c r="K72" s="398">
        <v>449.1</v>
      </c>
    </row>
    <row r="73" spans="1:11" ht="14.4" customHeight="1" x14ac:dyDescent="0.3">
      <c r="A73" s="393" t="s">
        <v>448</v>
      </c>
      <c r="B73" s="394" t="s">
        <v>450</v>
      </c>
      <c r="C73" s="395" t="s">
        <v>456</v>
      </c>
      <c r="D73" s="396" t="s">
        <v>457</v>
      </c>
      <c r="E73" s="395" t="s">
        <v>2199</v>
      </c>
      <c r="F73" s="396" t="s">
        <v>2200</v>
      </c>
      <c r="G73" s="395" t="s">
        <v>2349</v>
      </c>
      <c r="H73" s="395" t="s">
        <v>2350</v>
      </c>
      <c r="I73" s="397">
        <v>25.53</v>
      </c>
      <c r="J73" s="397">
        <v>50</v>
      </c>
      <c r="K73" s="398">
        <v>1276.5</v>
      </c>
    </row>
    <row r="74" spans="1:11" ht="14.4" customHeight="1" x14ac:dyDescent="0.3">
      <c r="A74" s="393" t="s">
        <v>448</v>
      </c>
      <c r="B74" s="394" t="s">
        <v>450</v>
      </c>
      <c r="C74" s="395" t="s">
        <v>456</v>
      </c>
      <c r="D74" s="396" t="s">
        <v>457</v>
      </c>
      <c r="E74" s="395" t="s">
        <v>2199</v>
      </c>
      <c r="F74" s="396" t="s">
        <v>2200</v>
      </c>
      <c r="G74" s="395" t="s">
        <v>2351</v>
      </c>
      <c r="H74" s="395" t="s">
        <v>2352</v>
      </c>
      <c r="I74" s="397">
        <v>8.9516666666666662</v>
      </c>
      <c r="J74" s="397">
        <v>600</v>
      </c>
      <c r="K74" s="398">
        <v>5370.9</v>
      </c>
    </row>
    <row r="75" spans="1:11" ht="14.4" customHeight="1" x14ac:dyDescent="0.3">
      <c r="A75" s="393" t="s">
        <v>448</v>
      </c>
      <c r="B75" s="394" t="s">
        <v>450</v>
      </c>
      <c r="C75" s="395" t="s">
        <v>456</v>
      </c>
      <c r="D75" s="396" t="s">
        <v>457</v>
      </c>
      <c r="E75" s="395" t="s">
        <v>2199</v>
      </c>
      <c r="F75" s="396" t="s">
        <v>2200</v>
      </c>
      <c r="G75" s="395" t="s">
        <v>2353</v>
      </c>
      <c r="H75" s="395" t="s">
        <v>2354</v>
      </c>
      <c r="I75" s="397">
        <v>2.8258333333333332</v>
      </c>
      <c r="J75" s="397">
        <v>3750</v>
      </c>
      <c r="K75" s="398">
        <v>10568.5</v>
      </c>
    </row>
    <row r="76" spans="1:11" ht="14.4" customHeight="1" x14ac:dyDescent="0.3">
      <c r="A76" s="393" t="s">
        <v>448</v>
      </c>
      <c r="B76" s="394" t="s">
        <v>450</v>
      </c>
      <c r="C76" s="395" t="s">
        <v>456</v>
      </c>
      <c r="D76" s="396" t="s">
        <v>457</v>
      </c>
      <c r="E76" s="395" t="s">
        <v>2199</v>
      </c>
      <c r="F76" s="396" t="s">
        <v>2200</v>
      </c>
      <c r="G76" s="395" t="s">
        <v>2355</v>
      </c>
      <c r="H76" s="395" t="s">
        <v>2356</v>
      </c>
      <c r="I76" s="397">
        <v>13.137499999999998</v>
      </c>
      <c r="J76" s="397">
        <v>90</v>
      </c>
      <c r="K76" s="398">
        <v>1182.2</v>
      </c>
    </row>
    <row r="77" spans="1:11" ht="14.4" customHeight="1" x14ac:dyDescent="0.3">
      <c r="A77" s="393" t="s">
        <v>448</v>
      </c>
      <c r="B77" s="394" t="s">
        <v>450</v>
      </c>
      <c r="C77" s="395" t="s">
        <v>456</v>
      </c>
      <c r="D77" s="396" t="s">
        <v>457</v>
      </c>
      <c r="E77" s="395" t="s">
        <v>2199</v>
      </c>
      <c r="F77" s="396" t="s">
        <v>2200</v>
      </c>
      <c r="G77" s="395" t="s">
        <v>2357</v>
      </c>
      <c r="H77" s="395" t="s">
        <v>2358</v>
      </c>
      <c r="I77" s="397">
        <v>13.18</v>
      </c>
      <c r="J77" s="397">
        <v>20</v>
      </c>
      <c r="K77" s="398">
        <v>263.60000000000002</v>
      </c>
    </row>
    <row r="78" spans="1:11" ht="14.4" customHeight="1" x14ac:dyDescent="0.3">
      <c r="A78" s="393" t="s">
        <v>448</v>
      </c>
      <c r="B78" s="394" t="s">
        <v>450</v>
      </c>
      <c r="C78" s="395" t="s">
        <v>456</v>
      </c>
      <c r="D78" s="396" t="s">
        <v>457</v>
      </c>
      <c r="E78" s="395" t="s">
        <v>2199</v>
      </c>
      <c r="F78" s="396" t="s">
        <v>2200</v>
      </c>
      <c r="G78" s="395" t="s">
        <v>2359</v>
      </c>
      <c r="H78" s="395" t="s">
        <v>2360</v>
      </c>
      <c r="I78" s="397">
        <v>13.184999999999999</v>
      </c>
      <c r="J78" s="397">
        <v>50</v>
      </c>
      <c r="K78" s="398">
        <v>659.1</v>
      </c>
    </row>
    <row r="79" spans="1:11" ht="14.4" customHeight="1" x14ac:dyDescent="0.3">
      <c r="A79" s="393" t="s">
        <v>448</v>
      </c>
      <c r="B79" s="394" t="s">
        <v>450</v>
      </c>
      <c r="C79" s="395" t="s">
        <v>456</v>
      </c>
      <c r="D79" s="396" t="s">
        <v>457</v>
      </c>
      <c r="E79" s="395" t="s">
        <v>2199</v>
      </c>
      <c r="F79" s="396" t="s">
        <v>2200</v>
      </c>
      <c r="G79" s="395" t="s">
        <v>2361</v>
      </c>
      <c r="H79" s="395" t="s">
        <v>2362</v>
      </c>
      <c r="I79" s="397">
        <v>1.55</v>
      </c>
      <c r="J79" s="397">
        <v>150</v>
      </c>
      <c r="K79" s="398">
        <v>232.5</v>
      </c>
    </row>
    <row r="80" spans="1:11" ht="14.4" customHeight="1" x14ac:dyDescent="0.3">
      <c r="A80" s="393" t="s">
        <v>448</v>
      </c>
      <c r="B80" s="394" t="s">
        <v>450</v>
      </c>
      <c r="C80" s="395" t="s">
        <v>456</v>
      </c>
      <c r="D80" s="396" t="s">
        <v>457</v>
      </c>
      <c r="E80" s="395" t="s">
        <v>2199</v>
      </c>
      <c r="F80" s="396" t="s">
        <v>2200</v>
      </c>
      <c r="G80" s="395" t="s">
        <v>2363</v>
      </c>
      <c r="H80" s="395" t="s">
        <v>2364</v>
      </c>
      <c r="I80" s="397">
        <v>21.233333333333334</v>
      </c>
      <c r="J80" s="397">
        <v>75</v>
      </c>
      <c r="K80" s="398">
        <v>1592.5500000000002</v>
      </c>
    </row>
    <row r="81" spans="1:11" ht="14.4" customHeight="1" x14ac:dyDescent="0.3">
      <c r="A81" s="393" t="s">
        <v>448</v>
      </c>
      <c r="B81" s="394" t="s">
        <v>450</v>
      </c>
      <c r="C81" s="395" t="s">
        <v>456</v>
      </c>
      <c r="D81" s="396" t="s">
        <v>457</v>
      </c>
      <c r="E81" s="395" t="s">
        <v>2199</v>
      </c>
      <c r="F81" s="396" t="s">
        <v>2200</v>
      </c>
      <c r="G81" s="395" t="s">
        <v>2365</v>
      </c>
      <c r="H81" s="395" t="s">
        <v>2366</v>
      </c>
      <c r="I81" s="397">
        <v>21.011428571428574</v>
      </c>
      <c r="J81" s="397">
        <v>450</v>
      </c>
      <c r="K81" s="398">
        <v>9399</v>
      </c>
    </row>
    <row r="82" spans="1:11" ht="14.4" customHeight="1" x14ac:dyDescent="0.3">
      <c r="A82" s="393" t="s">
        <v>448</v>
      </c>
      <c r="B82" s="394" t="s">
        <v>450</v>
      </c>
      <c r="C82" s="395" t="s">
        <v>456</v>
      </c>
      <c r="D82" s="396" t="s">
        <v>457</v>
      </c>
      <c r="E82" s="395" t="s">
        <v>2199</v>
      </c>
      <c r="F82" s="396" t="s">
        <v>2200</v>
      </c>
      <c r="G82" s="395" t="s">
        <v>2367</v>
      </c>
      <c r="H82" s="395" t="s">
        <v>2368</v>
      </c>
      <c r="I82" s="397">
        <v>11.39</v>
      </c>
      <c r="J82" s="397">
        <v>300</v>
      </c>
      <c r="K82" s="398">
        <v>3412.5</v>
      </c>
    </row>
    <row r="83" spans="1:11" ht="14.4" customHeight="1" x14ac:dyDescent="0.3">
      <c r="A83" s="393" t="s">
        <v>448</v>
      </c>
      <c r="B83" s="394" t="s">
        <v>450</v>
      </c>
      <c r="C83" s="395" t="s">
        <v>456</v>
      </c>
      <c r="D83" s="396" t="s">
        <v>457</v>
      </c>
      <c r="E83" s="395" t="s">
        <v>2199</v>
      </c>
      <c r="F83" s="396" t="s">
        <v>2200</v>
      </c>
      <c r="G83" s="395" t="s">
        <v>2369</v>
      </c>
      <c r="H83" s="395" t="s">
        <v>2370</v>
      </c>
      <c r="I83" s="397">
        <v>0.47</v>
      </c>
      <c r="J83" s="397">
        <v>200</v>
      </c>
      <c r="K83" s="398">
        <v>94</v>
      </c>
    </row>
    <row r="84" spans="1:11" ht="14.4" customHeight="1" x14ac:dyDescent="0.3">
      <c r="A84" s="393" t="s">
        <v>448</v>
      </c>
      <c r="B84" s="394" t="s">
        <v>450</v>
      </c>
      <c r="C84" s="395" t="s">
        <v>456</v>
      </c>
      <c r="D84" s="396" t="s">
        <v>457</v>
      </c>
      <c r="E84" s="395" t="s">
        <v>2199</v>
      </c>
      <c r="F84" s="396" t="s">
        <v>2200</v>
      </c>
      <c r="G84" s="395" t="s">
        <v>2371</v>
      </c>
      <c r="H84" s="395" t="s">
        <v>2372</v>
      </c>
      <c r="I84" s="397">
        <v>0.46749999999999997</v>
      </c>
      <c r="J84" s="397">
        <v>2500</v>
      </c>
      <c r="K84" s="398">
        <v>1169</v>
      </c>
    </row>
    <row r="85" spans="1:11" ht="14.4" customHeight="1" x14ac:dyDescent="0.3">
      <c r="A85" s="393" t="s">
        <v>448</v>
      </c>
      <c r="B85" s="394" t="s">
        <v>450</v>
      </c>
      <c r="C85" s="395" t="s">
        <v>456</v>
      </c>
      <c r="D85" s="396" t="s">
        <v>457</v>
      </c>
      <c r="E85" s="395" t="s">
        <v>2199</v>
      </c>
      <c r="F85" s="396" t="s">
        <v>2200</v>
      </c>
      <c r="G85" s="395" t="s">
        <v>2373</v>
      </c>
      <c r="H85" s="395" t="s">
        <v>2374</v>
      </c>
      <c r="I85" s="397">
        <v>649.77</v>
      </c>
      <c r="J85" s="397">
        <v>2</v>
      </c>
      <c r="K85" s="398">
        <v>1299.54</v>
      </c>
    </row>
    <row r="86" spans="1:11" ht="14.4" customHeight="1" x14ac:dyDescent="0.3">
      <c r="A86" s="393" t="s">
        <v>448</v>
      </c>
      <c r="B86" s="394" t="s">
        <v>450</v>
      </c>
      <c r="C86" s="395" t="s">
        <v>456</v>
      </c>
      <c r="D86" s="396" t="s">
        <v>457</v>
      </c>
      <c r="E86" s="395" t="s">
        <v>2199</v>
      </c>
      <c r="F86" s="396" t="s">
        <v>2200</v>
      </c>
      <c r="G86" s="395" t="s">
        <v>2375</v>
      </c>
      <c r="H86" s="395" t="s">
        <v>2376</v>
      </c>
      <c r="I86" s="397">
        <v>33.35</v>
      </c>
      <c r="J86" s="397">
        <v>12</v>
      </c>
      <c r="K86" s="398">
        <v>400.2</v>
      </c>
    </row>
    <row r="87" spans="1:11" ht="14.4" customHeight="1" x14ac:dyDescent="0.3">
      <c r="A87" s="393" t="s">
        <v>448</v>
      </c>
      <c r="B87" s="394" t="s">
        <v>450</v>
      </c>
      <c r="C87" s="395" t="s">
        <v>456</v>
      </c>
      <c r="D87" s="396" t="s">
        <v>457</v>
      </c>
      <c r="E87" s="395" t="s">
        <v>2199</v>
      </c>
      <c r="F87" s="396" t="s">
        <v>2200</v>
      </c>
      <c r="G87" s="395" t="s">
        <v>2377</v>
      </c>
      <c r="H87" s="395" t="s">
        <v>2378</v>
      </c>
      <c r="I87" s="397">
        <v>29.04</v>
      </c>
      <c r="J87" s="397">
        <v>12</v>
      </c>
      <c r="K87" s="398">
        <v>348.48</v>
      </c>
    </row>
    <row r="88" spans="1:11" ht="14.4" customHeight="1" x14ac:dyDescent="0.3">
      <c r="A88" s="393" t="s">
        <v>448</v>
      </c>
      <c r="B88" s="394" t="s">
        <v>450</v>
      </c>
      <c r="C88" s="395" t="s">
        <v>456</v>
      </c>
      <c r="D88" s="396" t="s">
        <v>457</v>
      </c>
      <c r="E88" s="395" t="s">
        <v>2199</v>
      </c>
      <c r="F88" s="396" t="s">
        <v>2200</v>
      </c>
      <c r="G88" s="395" t="s">
        <v>2379</v>
      </c>
      <c r="H88" s="395" t="s">
        <v>2368</v>
      </c>
      <c r="I88" s="397">
        <v>8.57</v>
      </c>
      <c r="J88" s="397">
        <v>50</v>
      </c>
      <c r="K88" s="398">
        <v>428.5</v>
      </c>
    </row>
    <row r="89" spans="1:11" ht="14.4" customHeight="1" x14ac:dyDescent="0.3">
      <c r="A89" s="393" t="s">
        <v>448</v>
      </c>
      <c r="B89" s="394" t="s">
        <v>450</v>
      </c>
      <c r="C89" s="395" t="s">
        <v>456</v>
      </c>
      <c r="D89" s="396" t="s">
        <v>457</v>
      </c>
      <c r="E89" s="395" t="s">
        <v>2203</v>
      </c>
      <c r="F89" s="396" t="s">
        <v>2204</v>
      </c>
      <c r="G89" s="395" t="s">
        <v>2380</v>
      </c>
      <c r="H89" s="395" t="s">
        <v>2381</v>
      </c>
      <c r="I89" s="397">
        <v>8.1</v>
      </c>
      <c r="J89" s="397">
        <v>2110</v>
      </c>
      <c r="K89" s="398">
        <v>17072.599999999999</v>
      </c>
    </row>
    <row r="90" spans="1:11" ht="14.4" customHeight="1" x14ac:dyDescent="0.3">
      <c r="A90" s="393" t="s">
        <v>448</v>
      </c>
      <c r="B90" s="394" t="s">
        <v>450</v>
      </c>
      <c r="C90" s="395" t="s">
        <v>456</v>
      </c>
      <c r="D90" s="396" t="s">
        <v>457</v>
      </c>
      <c r="E90" s="395" t="s">
        <v>2205</v>
      </c>
      <c r="F90" s="396" t="s">
        <v>2206</v>
      </c>
      <c r="G90" s="395" t="s">
        <v>2382</v>
      </c>
      <c r="H90" s="395" t="s">
        <v>2383</v>
      </c>
      <c r="I90" s="397">
        <v>36.549999999999997</v>
      </c>
      <c r="J90" s="397">
        <v>72</v>
      </c>
      <c r="K90" s="398">
        <v>2564.46</v>
      </c>
    </row>
    <row r="91" spans="1:11" ht="14.4" customHeight="1" x14ac:dyDescent="0.3">
      <c r="A91" s="393" t="s">
        <v>448</v>
      </c>
      <c r="B91" s="394" t="s">
        <v>450</v>
      </c>
      <c r="C91" s="395" t="s">
        <v>456</v>
      </c>
      <c r="D91" s="396" t="s">
        <v>457</v>
      </c>
      <c r="E91" s="395" t="s">
        <v>2205</v>
      </c>
      <c r="F91" s="396" t="s">
        <v>2206</v>
      </c>
      <c r="G91" s="395" t="s">
        <v>2384</v>
      </c>
      <c r="H91" s="395" t="s">
        <v>2385</v>
      </c>
      <c r="I91" s="397">
        <v>33.729999999999997</v>
      </c>
      <c r="J91" s="397">
        <v>72</v>
      </c>
      <c r="K91" s="398">
        <v>2428.52</v>
      </c>
    </row>
    <row r="92" spans="1:11" ht="14.4" customHeight="1" x14ac:dyDescent="0.3">
      <c r="A92" s="393" t="s">
        <v>448</v>
      </c>
      <c r="B92" s="394" t="s">
        <v>450</v>
      </c>
      <c r="C92" s="395" t="s">
        <v>456</v>
      </c>
      <c r="D92" s="396" t="s">
        <v>457</v>
      </c>
      <c r="E92" s="395" t="s">
        <v>2205</v>
      </c>
      <c r="F92" s="396" t="s">
        <v>2206</v>
      </c>
      <c r="G92" s="395" t="s">
        <v>2386</v>
      </c>
      <c r="H92" s="395" t="s">
        <v>2387</v>
      </c>
      <c r="I92" s="397">
        <v>50.11</v>
      </c>
      <c r="J92" s="397">
        <v>36</v>
      </c>
      <c r="K92" s="398">
        <v>1803.96</v>
      </c>
    </row>
    <row r="93" spans="1:11" ht="14.4" customHeight="1" x14ac:dyDescent="0.3">
      <c r="A93" s="393" t="s">
        <v>448</v>
      </c>
      <c r="B93" s="394" t="s">
        <v>450</v>
      </c>
      <c r="C93" s="395" t="s">
        <v>456</v>
      </c>
      <c r="D93" s="396" t="s">
        <v>457</v>
      </c>
      <c r="E93" s="395" t="s">
        <v>2205</v>
      </c>
      <c r="F93" s="396" t="s">
        <v>2206</v>
      </c>
      <c r="G93" s="395" t="s">
        <v>2388</v>
      </c>
      <c r="H93" s="395" t="s">
        <v>2389</v>
      </c>
      <c r="I93" s="397">
        <v>38.200000000000003</v>
      </c>
      <c r="J93" s="397">
        <v>72</v>
      </c>
      <c r="K93" s="398">
        <v>2750.62</v>
      </c>
    </row>
    <row r="94" spans="1:11" ht="14.4" customHeight="1" x14ac:dyDescent="0.3">
      <c r="A94" s="393" t="s">
        <v>448</v>
      </c>
      <c r="B94" s="394" t="s">
        <v>450</v>
      </c>
      <c r="C94" s="395" t="s">
        <v>456</v>
      </c>
      <c r="D94" s="396" t="s">
        <v>457</v>
      </c>
      <c r="E94" s="395" t="s">
        <v>2205</v>
      </c>
      <c r="F94" s="396" t="s">
        <v>2206</v>
      </c>
      <c r="G94" s="395" t="s">
        <v>2390</v>
      </c>
      <c r="H94" s="395" t="s">
        <v>2391</v>
      </c>
      <c r="I94" s="397">
        <v>34.119999999999997</v>
      </c>
      <c r="J94" s="397">
        <v>288</v>
      </c>
      <c r="K94" s="398">
        <v>9826.68</v>
      </c>
    </row>
    <row r="95" spans="1:11" ht="14.4" customHeight="1" x14ac:dyDescent="0.3">
      <c r="A95" s="393" t="s">
        <v>448</v>
      </c>
      <c r="B95" s="394" t="s">
        <v>450</v>
      </c>
      <c r="C95" s="395" t="s">
        <v>456</v>
      </c>
      <c r="D95" s="396" t="s">
        <v>457</v>
      </c>
      <c r="E95" s="395" t="s">
        <v>2207</v>
      </c>
      <c r="F95" s="396" t="s">
        <v>2208</v>
      </c>
      <c r="G95" s="395" t="s">
        <v>2392</v>
      </c>
      <c r="H95" s="395" t="s">
        <v>2393</v>
      </c>
      <c r="I95" s="397">
        <v>0.29499999999999998</v>
      </c>
      <c r="J95" s="397">
        <v>1300</v>
      </c>
      <c r="K95" s="398">
        <v>386</v>
      </c>
    </row>
    <row r="96" spans="1:11" ht="14.4" customHeight="1" x14ac:dyDescent="0.3">
      <c r="A96" s="393" t="s">
        <v>448</v>
      </c>
      <c r="B96" s="394" t="s">
        <v>450</v>
      </c>
      <c r="C96" s="395" t="s">
        <v>456</v>
      </c>
      <c r="D96" s="396" t="s">
        <v>457</v>
      </c>
      <c r="E96" s="395" t="s">
        <v>2207</v>
      </c>
      <c r="F96" s="396" t="s">
        <v>2208</v>
      </c>
      <c r="G96" s="395" t="s">
        <v>2394</v>
      </c>
      <c r="H96" s="395" t="s">
        <v>2395</v>
      </c>
      <c r="I96" s="397">
        <v>0.29333333333333333</v>
      </c>
      <c r="J96" s="397">
        <v>4900</v>
      </c>
      <c r="K96" s="398">
        <v>1435</v>
      </c>
    </row>
    <row r="97" spans="1:11" ht="14.4" customHeight="1" x14ac:dyDescent="0.3">
      <c r="A97" s="393" t="s">
        <v>448</v>
      </c>
      <c r="B97" s="394" t="s">
        <v>450</v>
      </c>
      <c r="C97" s="395" t="s">
        <v>456</v>
      </c>
      <c r="D97" s="396" t="s">
        <v>457</v>
      </c>
      <c r="E97" s="395" t="s">
        <v>2207</v>
      </c>
      <c r="F97" s="396" t="s">
        <v>2208</v>
      </c>
      <c r="G97" s="395" t="s">
        <v>2396</v>
      </c>
      <c r="H97" s="395" t="s">
        <v>2397</v>
      </c>
      <c r="I97" s="397">
        <v>0.29833333333333334</v>
      </c>
      <c r="J97" s="397">
        <v>4500</v>
      </c>
      <c r="K97" s="398">
        <v>1337</v>
      </c>
    </row>
    <row r="98" spans="1:11" ht="14.4" customHeight="1" x14ac:dyDescent="0.3">
      <c r="A98" s="393" t="s">
        <v>448</v>
      </c>
      <c r="B98" s="394" t="s">
        <v>450</v>
      </c>
      <c r="C98" s="395" t="s">
        <v>456</v>
      </c>
      <c r="D98" s="396" t="s">
        <v>457</v>
      </c>
      <c r="E98" s="395" t="s">
        <v>2207</v>
      </c>
      <c r="F98" s="396" t="s">
        <v>2208</v>
      </c>
      <c r="G98" s="395" t="s">
        <v>2398</v>
      </c>
      <c r="H98" s="395" t="s">
        <v>2399</v>
      </c>
      <c r="I98" s="397">
        <v>0.29333333333333339</v>
      </c>
      <c r="J98" s="397">
        <v>700</v>
      </c>
      <c r="K98" s="398">
        <v>204</v>
      </c>
    </row>
    <row r="99" spans="1:11" ht="14.4" customHeight="1" x14ac:dyDescent="0.3">
      <c r="A99" s="393" t="s">
        <v>448</v>
      </c>
      <c r="B99" s="394" t="s">
        <v>450</v>
      </c>
      <c r="C99" s="395" t="s">
        <v>456</v>
      </c>
      <c r="D99" s="396" t="s">
        <v>457</v>
      </c>
      <c r="E99" s="395" t="s">
        <v>2207</v>
      </c>
      <c r="F99" s="396" t="s">
        <v>2208</v>
      </c>
      <c r="G99" s="395" t="s">
        <v>2400</v>
      </c>
      <c r="H99" s="395" t="s">
        <v>2401</v>
      </c>
      <c r="I99" s="397">
        <v>0.48</v>
      </c>
      <c r="J99" s="397">
        <v>100</v>
      </c>
      <c r="K99" s="398">
        <v>48</v>
      </c>
    </row>
    <row r="100" spans="1:11" ht="14.4" customHeight="1" x14ac:dyDescent="0.3">
      <c r="A100" s="393" t="s">
        <v>448</v>
      </c>
      <c r="B100" s="394" t="s">
        <v>450</v>
      </c>
      <c r="C100" s="395" t="s">
        <v>456</v>
      </c>
      <c r="D100" s="396" t="s">
        <v>457</v>
      </c>
      <c r="E100" s="395" t="s">
        <v>2207</v>
      </c>
      <c r="F100" s="396" t="s">
        <v>2208</v>
      </c>
      <c r="G100" s="395" t="s">
        <v>2402</v>
      </c>
      <c r="H100" s="395" t="s">
        <v>2403</v>
      </c>
      <c r="I100" s="397">
        <v>0.29833333333333334</v>
      </c>
      <c r="J100" s="397">
        <v>3900</v>
      </c>
      <c r="K100" s="398">
        <v>1160</v>
      </c>
    </row>
    <row r="101" spans="1:11" ht="14.4" customHeight="1" x14ac:dyDescent="0.3">
      <c r="A101" s="393" t="s">
        <v>448</v>
      </c>
      <c r="B101" s="394" t="s">
        <v>450</v>
      </c>
      <c r="C101" s="395" t="s">
        <v>456</v>
      </c>
      <c r="D101" s="396" t="s">
        <v>457</v>
      </c>
      <c r="E101" s="395" t="s">
        <v>2207</v>
      </c>
      <c r="F101" s="396" t="s">
        <v>2208</v>
      </c>
      <c r="G101" s="395" t="s">
        <v>2404</v>
      </c>
      <c r="H101" s="395" t="s">
        <v>2405</v>
      </c>
      <c r="I101" s="397">
        <v>48.37</v>
      </c>
      <c r="J101" s="397">
        <v>20</v>
      </c>
      <c r="K101" s="398">
        <v>967.4</v>
      </c>
    </row>
    <row r="102" spans="1:11" ht="14.4" customHeight="1" x14ac:dyDescent="0.3">
      <c r="A102" s="393" t="s">
        <v>448</v>
      </c>
      <c r="B102" s="394" t="s">
        <v>450</v>
      </c>
      <c r="C102" s="395" t="s">
        <v>456</v>
      </c>
      <c r="D102" s="396" t="s">
        <v>457</v>
      </c>
      <c r="E102" s="395" t="s">
        <v>2207</v>
      </c>
      <c r="F102" s="396" t="s">
        <v>2208</v>
      </c>
      <c r="G102" s="395" t="s">
        <v>2406</v>
      </c>
      <c r="H102" s="395" t="s">
        <v>2407</v>
      </c>
      <c r="I102" s="397">
        <v>113.26</v>
      </c>
      <c r="J102" s="397">
        <v>20</v>
      </c>
      <c r="K102" s="398">
        <v>2265.15</v>
      </c>
    </row>
    <row r="103" spans="1:11" ht="14.4" customHeight="1" x14ac:dyDescent="0.3">
      <c r="A103" s="393" t="s">
        <v>448</v>
      </c>
      <c r="B103" s="394" t="s">
        <v>450</v>
      </c>
      <c r="C103" s="395" t="s">
        <v>456</v>
      </c>
      <c r="D103" s="396" t="s">
        <v>457</v>
      </c>
      <c r="E103" s="395" t="s">
        <v>2209</v>
      </c>
      <c r="F103" s="396" t="s">
        <v>2210</v>
      </c>
      <c r="G103" s="395" t="s">
        <v>2408</v>
      </c>
      <c r="H103" s="395" t="s">
        <v>2409</v>
      </c>
      <c r="I103" s="397">
        <v>0.77750000000000008</v>
      </c>
      <c r="J103" s="397">
        <v>8200</v>
      </c>
      <c r="K103" s="398">
        <v>6381</v>
      </c>
    </row>
    <row r="104" spans="1:11" ht="14.4" customHeight="1" x14ac:dyDescent="0.3">
      <c r="A104" s="393" t="s">
        <v>448</v>
      </c>
      <c r="B104" s="394" t="s">
        <v>450</v>
      </c>
      <c r="C104" s="395" t="s">
        <v>456</v>
      </c>
      <c r="D104" s="396" t="s">
        <v>457</v>
      </c>
      <c r="E104" s="395" t="s">
        <v>2209</v>
      </c>
      <c r="F104" s="396" t="s">
        <v>2210</v>
      </c>
      <c r="G104" s="395" t="s">
        <v>2410</v>
      </c>
      <c r="H104" s="395" t="s">
        <v>2411</v>
      </c>
      <c r="I104" s="397">
        <v>0.65</v>
      </c>
      <c r="J104" s="397">
        <v>1800</v>
      </c>
      <c r="K104" s="398">
        <v>1170</v>
      </c>
    </row>
    <row r="105" spans="1:11" ht="14.4" customHeight="1" x14ac:dyDescent="0.3">
      <c r="A105" s="393" t="s">
        <v>448</v>
      </c>
      <c r="B105" s="394" t="s">
        <v>450</v>
      </c>
      <c r="C105" s="395" t="s">
        <v>456</v>
      </c>
      <c r="D105" s="396" t="s">
        <v>457</v>
      </c>
      <c r="E105" s="395" t="s">
        <v>2209</v>
      </c>
      <c r="F105" s="396" t="s">
        <v>2210</v>
      </c>
      <c r="G105" s="395" t="s">
        <v>2412</v>
      </c>
      <c r="H105" s="395" t="s">
        <v>2413</v>
      </c>
      <c r="I105" s="397">
        <v>7.48</v>
      </c>
      <c r="J105" s="397">
        <v>150</v>
      </c>
      <c r="K105" s="398">
        <v>1121</v>
      </c>
    </row>
    <row r="106" spans="1:11" ht="14.4" customHeight="1" x14ac:dyDescent="0.3">
      <c r="A106" s="393" t="s">
        <v>448</v>
      </c>
      <c r="B106" s="394" t="s">
        <v>450</v>
      </c>
      <c r="C106" s="395" t="s">
        <v>456</v>
      </c>
      <c r="D106" s="396" t="s">
        <v>457</v>
      </c>
      <c r="E106" s="395" t="s">
        <v>2209</v>
      </c>
      <c r="F106" s="396" t="s">
        <v>2210</v>
      </c>
      <c r="G106" s="395" t="s">
        <v>2414</v>
      </c>
      <c r="H106" s="395" t="s">
        <v>2415</v>
      </c>
      <c r="I106" s="397">
        <v>7.51</v>
      </c>
      <c r="J106" s="397">
        <v>100</v>
      </c>
      <c r="K106" s="398">
        <v>751</v>
      </c>
    </row>
    <row r="107" spans="1:11" ht="14.4" customHeight="1" x14ac:dyDescent="0.3">
      <c r="A107" s="393" t="s">
        <v>448</v>
      </c>
      <c r="B107" s="394" t="s">
        <v>450</v>
      </c>
      <c r="C107" s="395" t="s">
        <v>456</v>
      </c>
      <c r="D107" s="396" t="s">
        <v>457</v>
      </c>
      <c r="E107" s="395" t="s">
        <v>2209</v>
      </c>
      <c r="F107" s="396" t="s">
        <v>2210</v>
      </c>
      <c r="G107" s="395" t="s">
        <v>2416</v>
      </c>
      <c r="H107" s="395" t="s">
        <v>2417</v>
      </c>
      <c r="I107" s="397">
        <v>10.99</v>
      </c>
      <c r="J107" s="397">
        <v>40</v>
      </c>
      <c r="K107" s="398">
        <v>439.6</v>
      </c>
    </row>
    <row r="108" spans="1:11" ht="14.4" customHeight="1" x14ac:dyDescent="0.3">
      <c r="A108" s="393" t="s">
        <v>448</v>
      </c>
      <c r="B108" s="394" t="s">
        <v>450</v>
      </c>
      <c r="C108" s="395" t="s">
        <v>456</v>
      </c>
      <c r="D108" s="396" t="s">
        <v>457</v>
      </c>
      <c r="E108" s="395" t="s">
        <v>2209</v>
      </c>
      <c r="F108" s="396" t="s">
        <v>2210</v>
      </c>
      <c r="G108" s="395" t="s">
        <v>2418</v>
      </c>
      <c r="H108" s="395" t="s">
        <v>2419</v>
      </c>
      <c r="I108" s="397">
        <v>0.8007692307692309</v>
      </c>
      <c r="J108" s="397">
        <v>32000</v>
      </c>
      <c r="K108" s="398">
        <v>25431</v>
      </c>
    </row>
    <row r="109" spans="1:11" ht="14.4" customHeight="1" x14ac:dyDescent="0.3">
      <c r="A109" s="393" t="s">
        <v>448</v>
      </c>
      <c r="B109" s="394" t="s">
        <v>450</v>
      </c>
      <c r="C109" s="395" t="s">
        <v>456</v>
      </c>
      <c r="D109" s="396" t="s">
        <v>457</v>
      </c>
      <c r="E109" s="395" t="s">
        <v>2211</v>
      </c>
      <c r="F109" s="396" t="s">
        <v>2212</v>
      </c>
      <c r="G109" s="395" t="s">
        <v>2420</v>
      </c>
      <c r="H109" s="395" t="s">
        <v>2421</v>
      </c>
      <c r="I109" s="397">
        <v>188.18799999999999</v>
      </c>
      <c r="J109" s="397">
        <v>5</v>
      </c>
      <c r="K109" s="398">
        <v>940.93999999999994</v>
      </c>
    </row>
    <row r="110" spans="1:11" ht="14.4" customHeight="1" x14ac:dyDescent="0.3">
      <c r="A110" s="393" t="s">
        <v>448</v>
      </c>
      <c r="B110" s="394" t="s">
        <v>450</v>
      </c>
      <c r="C110" s="395" t="s">
        <v>460</v>
      </c>
      <c r="D110" s="396" t="s">
        <v>461</v>
      </c>
      <c r="E110" s="395" t="s">
        <v>2197</v>
      </c>
      <c r="F110" s="396" t="s">
        <v>2198</v>
      </c>
      <c r="G110" s="395" t="s">
        <v>2233</v>
      </c>
      <c r="H110" s="395" t="s">
        <v>2234</v>
      </c>
      <c r="I110" s="397">
        <v>26.679999999999996</v>
      </c>
      <c r="J110" s="397">
        <v>96</v>
      </c>
      <c r="K110" s="398">
        <v>2566.5600000000004</v>
      </c>
    </row>
    <row r="111" spans="1:11" ht="14.4" customHeight="1" x14ac:dyDescent="0.3">
      <c r="A111" s="393" t="s">
        <v>448</v>
      </c>
      <c r="B111" s="394" t="s">
        <v>450</v>
      </c>
      <c r="C111" s="395" t="s">
        <v>460</v>
      </c>
      <c r="D111" s="396" t="s">
        <v>461</v>
      </c>
      <c r="E111" s="395" t="s">
        <v>2197</v>
      </c>
      <c r="F111" s="396" t="s">
        <v>2198</v>
      </c>
      <c r="G111" s="395" t="s">
        <v>2237</v>
      </c>
      <c r="H111" s="395" t="s">
        <v>2238</v>
      </c>
      <c r="I111" s="397">
        <v>22.21</v>
      </c>
      <c r="J111" s="397">
        <v>50</v>
      </c>
      <c r="K111" s="398">
        <v>1110.5</v>
      </c>
    </row>
    <row r="112" spans="1:11" ht="14.4" customHeight="1" x14ac:dyDescent="0.3">
      <c r="A112" s="393" t="s">
        <v>448</v>
      </c>
      <c r="B112" s="394" t="s">
        <v>450</v>
      </c>
      <c r="C112" s="395" t="s">
        <v>460</v>
      </c>
      <c r="D112" s="396" t="s">
        <v>461</v>
      </c>
      <c r="E112" s="395" t="s">
        <v>2197</v>
      </c>
      <c r="F112" s="396" t="s">
        <v>2198</v>
      </c>
      <c r="G112" s="395" t="s">
        <v>2243</v>
      </c>
      <c r="H112" s="395" t="s">
        <v>2244</v>
      </c>
      <c r="I112" s="397">
        <v>1.4</v>
      </c>
      <c r="J112" s="397">
        <v>800</v>
      </c>
      <c r="K112" s="398">
        <v>1120</v>
      </c>
    </row>
    <row r="113" spans="1:11" ht="14.4" customHeight="1" x14ac:dyDescent="0.3">
      <c r="A113" s="393" t="s">
        <v>448</v>
      </c>
      <c r="B113" s="394" t="s">
        <v>450</v>
      </c>
      <c r="C113" s="395" t="s">
        <v>460</v>
      </c>
      <c r="D113" s="396" t="s">
        <v>461</v>
      </c>
      <c r="E113" s="395" t="s">
        <v>2197</v>
      </c>
      <c r="F113" s="396" t="s">
        <v>2198</v>
      </c>
      <c r="G113" s="395" t="s">
        <v>2245</v>
      </c>
      <c r="H113" s="395" t="s">
        <v>2246</v>
      </c>
      <c r="I113" s="397">
        <v>0.6</v>
      </c>
      <c r="J113" s="397">
        <v>1000</v>
      </c>
      <c r="K113" s="398">
        <v>600</v>
      </c>
    </row>
    <row r="114" spans="1:11" ht="14.4" customHeight="1" x14ac:dyDescent="0.3">
      <c r="A114" s="393" t="s">
        <v>448</v>
      </c>
      <c r="B114" s="394" t="s">
        <v>450</v>
      </c>
      <c r="C114" s="395" t="s">
        <v>460</v>
      </c>
      <c r="D114" s="396" t="s">
        <v>461</v>
      </c>
      <c r="E114" s="395" t="s">
        <v>2197</v>
      </c>
      <c r="F114" s="396" t="s">
        <v>2198</v>
      </c>
      <c r="G114" s="395" t="s">
        <v>2251</v>
      </c>
      <c r="H114" s="395" t="s">
        <v>2252</v>
      </c>
      <c r="I114" s="397">
        <v>27.076666666666668</v>
      </c>
      <c r="J114" s="397">
        <v>40</v>
      </c>
      <c r="K114" s="398">
        <v>1080.04</v>
      </c>
    </row>
    <row r="115" spans="1:11" ht="14.4" customHeight="1" x14ac:dyDescent="0.3">
      <c r="A115" s="393" t="s">
        <v>448</v>
      </c>
      <c r="B115" s="394" t="s">
        <v>450</v>
      </c>
      <c r="C115" s="395" t="s">
        <v>460</v>
      </c>
      <c r="D115" s="396" t="s">
        <v>461</v>
      </c>
      <c r="E115" s="395" t="s">
        <v>2197</v>
      </c>
      <c r="F115" s="396" t="s">
        <v>2198</v>
      </c>
      <c r="G115" s="395" t="s">
        <v>2422</v>
      </c>
      <c r="H115" s="395" t="s">
        <v>2423</v>
      </c>
      <c r="I115" s="397">
        <v>18.75</v>
      </c>
      <c r="J115" s="397">
        <v>30</v>
      </c>
      <c r="K115" s="398">
        <v>562.59</v>
      </c>
    </row>
    <row r="116" spans="1:11" ht="14.4" customHeight="1" x14ac:dyDescent="0.3">
      <c r="A116" s="393" t="s">
        <v>448</v>
      </c>
      <c r="B116" s="394" t="s">
        <v>450</v>
      </c>
      <c r="C116" s="395" t="s">
        <v>460</v>
      </c>
      <c r="D116" s="396" t="s">
        <v>461</v>
      </c>
      <c r="E116" s="395" t="s">
        <v>2197</v>
      </c>
      <c r="F116" s="396" t="s">
        <v>2198</v>
      </c>
      <c r="G116" s="395" t="s">
        <v>2279</v>
      </c>
      <c r="H116" s="395" t="s">
        <v>2280</v>
      </c>
      <c r="I116" s="397">
        <v>2.78</v>
      </c>
      <c r="J116" s="397">
        <v>50</v>
      </c>
      <c r="K116" s="398">
        <v>139.15</v>
      </c>
    </row>
    <row r="117" spans="1:11" ht="14.4" customHeight="1" x14ac:dyDescent="0.3">
      <c r="A117" s="393" t="s">
        <v>448</v>
      </c>
      <c r="B117" s="394" t="s">
        <v>450</v>
      </c>
      <c r="C117" s="395" t="s">
        <v>460</v>
      </c>
      <c r="D117" s="396" t="s">
        <v>461</v>
      </c>
      <c r="E117" s="395" t="s">
        <v>2199</v>
      </c>
      <c r="F117" s="396" t="s">
        <v>2200</v>
      </c>
      <c r="G117" s="395" t="s">
        <v>2424</v>
      </c>
      <c r="H117" s="395" t="s">
        <v>2425</v>
      </c>
      <c r="I117" s="397">
        <v>46.81</v>
      </c>
      <c r="J117" s="397">
        <v>50</v>
      </c>
      <c r="K117" s="398">
        <v>2340.3000000000002</v>
      </c>
    </row>
    <row r="118" spans="1:11" ht="14.4" customHeight="1" x14ac:dyDescent="0.3">
      <c r="A118" s="393" t="s">
        <v>448</v>
      </c>
      <c r="B118" s="394" t="s">
        <v>450</v>
      </c>
      <c r="C118" s="395" t="s">
        <v>460</v>
      </c>
      <c r="D118" s="396" t="s">
        <v>461</v>
      </c>
      <c r="E118" s="395" t="s">
        <v>2199</v>
      </c>
      <c r="F118" s="396" t="s">
        <v>2200</v>
      </c>
      <c r="G118" s="395" t="s">
        <v>2426</v>
      </c>
      <c r="H118" s="395" t="s">
        <v>2427</v>
      </c>
      <c r="I118" s="397">
        <v>46.81</v>
      </c>
      <c r="J118" s="397">
        <v>60</v>
      </c>
      <c r="K118" s="398">
        <v>2808.3</v>
      </c>
    </row>
    <row r="119" spans="1:11" ht="14.4" customHeight="1" x14ac:dyDescent="0.3">
      <c r="A119" s="393" t="s">
        <v>448</v>
      </c>
      <c r="B119" s="394" t="s">
        <v>450</v>
      </c>
      <c r="C119" s="395" t="s">
        <v>460</v>
      </c>
      <c r="D119" s="396" t="s">
        <v>461</v>
      </c>
      <c r="E119" s="395" t="s">
        <v>2199</v>
      </c>
      <c r="F119" s="396" t="s">
        <v>2200</v>
      </c>
      <c r="G119" s="395" t="s">
        <v>2428</v>
      </c>
      <c r="H119" s="395" t="s">
        <v>2429</v>
      </c>
      <c r="I119" s="397">
        <v>2.89</v>
      </c>
      <c r="J119" s="397">
        <v>100</v>
      </c>
      <c r="K119" s="398">
        <v>289</v>
      </c>
    </row>
    <row r="120" spans="1:11" ht="14.4" customHeight="1" x14ac:dyDescent="0.3">
      <c r="A120" s="393" t="s">
        <v>448</v>
      </c>
      <c r="B120" s="394" t="s">
        <v>450</v>
      </c>
      <c r="C120" s="395" t="s">
        <v>460</v>
      </c>
      <c r="D120" s="396" t="s">
        <v>461</v>
      </c>
      <c r="E120" s="395" t="s">
        <v>2199</v>
      </c>
      <c r="F120" s="396" t="s">
        <v>2200</v>
      </c>
      <c r="G120" s="395" t="s">
        <v>2430</v>
      </c>
      <c r="H120" s="395" t="s">
        <v>2431</v>
      </c>
      <c r="I120" s="397">
        <v>18.39</v>
      </c>
      <c r="J120" s="397">
        <v>24</v>
      </c>
      <c r="K120" s="398">
        <v>441.41</v>
      </c>
    </row>
    <row r="121" spans="1:11" ht="14.4" customHeight="1" x14ac:dyDescent="0.3">
      <c r="A121" s="393" t="s">
        <v>448</v>
      </c>
      <c r="B121" s="394" t="s">
        <v>450</v>
      </c>
      <c r="C121" s="395" t="s">
        <v>460</v>
      </c>
      <c r="D121" s="396" t="s">
        <v>461</v>
      </c>
      <c r="E121" s="395" t="s">
        <v>2199</v>
      </c>
      <c r="F121" s="396" t="s">
        <v>2200</v>
      </c>
      <c r="G121" s="395" t="s">
        <v>2285</v>
      </c>
      <c r="H121" s="395" t="s">
        <v>2286</v>
      </c>
      <c r="I121" s="397">
        <v>11.07</v>
      </c>
      <c r="J121" s="397">
        <v>200</v>
      </c>
      <c r="K121" s="398">
        <v>2217.5</v>
      </c>
    </row>
    <row r="122" spans="1:11" ht="14.4" customHeight="1" x14ac:dyDescent="0.3">
      <c r="A122" s="393" t="s">
        <v>448</v>
      </c>
      <c r="B122" s="394" t="s">
        <v>450</v>
      </c>
      <c r="C122" s="395" t="s">
        <v>460</v>
      </c>
      <c r="D122" s="396" t="s">
        <v>461</v>
      </c>
      <c r="E122" s="395" t="s">
        <v>2199</v>
      </c>
      <c r="F122" s="396" t="s">
        <v>2200</v>
      </c>
      <c r="G122" s="395" t="s">
        <v>2295</v>
      </c>
      <c r="H122" s="395" t="s">
        <v>2296</v>
      </c>
      <c r="I122" s="397">
        <v>3.13</v>
      </c>
      <c r="J122" s="397">
        <v>100</v>
      </c>
      <c r="K122" s="398">
        <v>313</v>
      </c>
    </row>
    <row r="123" spans="1:11" ht="14.4" customHeight="1" x14ac:dyDescent="0.3">
      <c r="A123" s="393" t="s">
        <v>448</v>
      </c>
      <c r="B123" s="394" t="s">
        <v>450</v>
      </c>
      <c r="C123" s="395" t="s">
        <v>460</v>
      </c>
      <c r="D123" s="396" t="s">
        <v>461</v>
      </c>
      <c r="E123" s="395" t="s">
        <v>2199</v>
      </c>
      <c r="F123" s="396" t="s">
        <v>2200</v>
      </c>
      <c r="G123" s="395" t="s">
        <v>2305</v>
      </c>
      <c r="H123" s="395" t="s">
        <v>2306</v>
      </c>
      <c r="I123" s="397">
        <v>4.4800000000000004</v>
      </c>
      <c r="J123" s="397">
        <v>400</v>
      </c>
      <c r="K123" s="398">
        <v>1792</v>
      </c>
    </row>
    <row r="124" spans="1:11" ht="14.4" customHeight="1" x14ac:dyDescent="0.3">
      <c r="A124" s="393" t="s">
        <v>448</v>
      </c>
      <c r="B124" s="394" t="s">
        <v>450</v>
      </c>
      <c r="C124" s="395" t="s">
        <v>460</v>
      </c>
      <c r="D124" s="396" t="s">
        <v>461</v>
      </c>
      <c r="E124" s="395" t="s">
        <v>2199</v>
      </c>
      <c r="F124" s="396" t="s">
        <v>2200</v>
      </c>
      <c r="G124" s="395" t="s">
        <v>2309</v>
      </c>
      <c r="H124" s="395" t="s">
        <v>2310</v>
      </c>
      <c r="I124" s="397">
        <v>1.78</v>
      </c>
      <c r="J124" s="397">
        <v>300</v>
      </c>
      <c r="K124" s="398">
        <v>534</v>
      </c>
    </row>
    <row r="125" spans="1:11" ht="14.4" customHeight="1" x14ac:dyDescent="0.3">
      <c r="A125" s="393" t="s">
        <v>448</v>
      </c>
      <c r="B125" s="394" t="s">
        <v>450</v>
      </c>
      <c r="C125" s="395" t="s">
        <v>460</v>
      </c>
      <c r="D125" s="396" t="s">
        <v>461</v>
      </c>
      <c r="E125" s="395" t="s">
        <v>2199</v>
      </c>
      <c r="F125" s="396" t="s">
        <v>2200</v>
      </c>
      <c r="G125" s="395" t="s">
        <v>2315</v>
      </c>
      <c r="H125" s="395" t="s">
        <v>2316</v>
      </c>
      <c r="I125" s="397">
        <v>1.76</v>
      </c>
      <c r="J125" s="397">
        <v>100</v>
      </c>
      <c r="K125" s="398">
        <v>176</v>
      </c>
    </row>
    <row r="126" spans="1:11" ht="14.4" customHeight="1" x14ac:dyDescent="0.3">
      <c r="A126" s="393" t="s">
        <v>448</v>
      </c>
      <c r="B126" s="394" t="s">
        <v>450</v>
      </c>
      <c r="C126" s="395" t="s">
        <v>460</v>
      </c>
      <c r="D126" s="396" t="s">
        <v>461</v>
      </c>
      <c r="E126" s="395" t="s">
        <v>2199</v>
      </c>
      <c r="F126" s="396" t="s">
        <v>2200</v>
      </c>
      <c r="G126" s="395" t="s">
        <v>2317</v>
      </c>
      <c r="H126" s="395" t="s">
        <v>2318</v>
      </c>
      <c r="I126" s="397">
        <v>4.7300000000000004</v>
      </c>
      <c r="J126" s="397">
        <v>1200</v>
      </c>
      <c r="K126" s="398">
        <v>5681</v>
      </c>
    </row>
    <row r="127" spans="1:11" ht="14.4" customHeight="1" x14ac:dyDescent="0.3">
      <c r="A127" s="393" t="s">
        <v>448</v>
      </c>
      <c r="B127" s="394" t="s">
        <v>450</v>
      </c>
      <c r="C127" s="395" t="s">
        <v>460</v>
      </c>
      <c r="D127" s="396" t="s">
        <v>461</v>
      </c>
      <c r="E127" s="395" t="s">
        <v>2199</v>
      </c>
      <c r="F127" s="396" t="s">
        <v>2200</v>
      </c>
      <c r="G127" s="395" t="s">
        <v>2319</v>
      </c>
      <c r="H127" s="395" t="s">
        <v>2320</v>
      </c>
      <c r="I127" s="397">
        <v>1.99</v>
      </c>
      <c r="J127" s="397">
        <v>500</v>
      </c>
      <c r="K127" s="398">
        <v>995</v>
      </c>
    </row>
    <row r="128" spans="1:11" ht="14.4" customHeight="1" x14ac:dyDescent="0.3">
      <c r="A128" s="393" t="s">
        <v>448</v>
      </c>
      <c r="B128" s="394" t="s">
        <v>450</v>
      </c>
      <c r="C128" s="395" t="s">
        <v>460</v>
      </c>
      <c r="D128" s="396" t="s">
        <v>461</v>
      </c>
      <c r="E128" s="395" t="s">
        <v>2199</v>
      </c>
      <c r="F128" s="396" t="s">
        <v>2200</v>
      </c>
      <c r="G128" s="395" t="s">
        <v>2321</v>
      </c>
      <c r="H128" s="395" t="s">
        <v>2322</v>
      </c>
      <c r="I128" s="397">
        <v>2.4</v>
      </c>
      <c r="J128" s="397">
        <v>300</v>
      </c>
      <c r="K128" s="398">
        <v>720</v>
      </c>
    </row>
    <row r="129" spans="1:11" ht="14.4" customHeight="1" x14ac:dyDescent="0.3">
      <c r="A129" s="393" t="s">
        <v>448</v>
      </c>
      <c r="B129" s="394" t="s">
        <v>450</v>
      </c>
      <c r="C129" s="395" t="s">
        <v>460</v>
      </c>
      <c r="D129" s="396" t="s">
        <v>461</v>
      </c>
      <c r="E129" s="395" t="s">
        <v>2199</v>
      </c>
      <c r="F129" s="396" t="s">
        <v>2200</v>
      </c>
      <c r="G129" s="395" t="s">
        <v>2325</v>
      </c>
      <c r="H129" s="395" t="s">
        <v>2326</v>
      </c>
      <c r="I129" s="397">
        <v>35.090000000000003</v>
      </c>
      <c r="J129" s="397">
        <v>24</v>
      </c>
      <c r="K129" s="398">
        <v>842.16</v>
      </c>
    </row>
    <row r="130" spans="1:11" ht="14.4" customHeight="1" x14ac:dyDescent="0.3">
      <c r="A130" s="393" t="s">
        <v>448</v>
      </c>
      <c r="B130" s="394" t="s">
        <v>450</v>
      </c>
      <c r="C130" s="395" t="s">
        <v>460</v>
      </c>
      <c r="D130" s="396" t="s">
        <v>461</v>
      </c>
      <c r="E130" s="395" t="s">
        <v>2199</v>
      </c>
      <c r="F130" s="396" t="s">
        <v>2200</v>
      </c>
      <c r="G130" s="395" t="s">
        <v>2432</v>
      </c>
      <c r="H130" s="395" t="s">
        <v>2433</v>
      </c>
      <c r="I130" s="397">
        <v>2.895</v>
      </c>
      <c r="J130" s="397">
        <v>400</v>
      </c>
      <c r="K130" s="398">
        <v>1158</v>
      </c>
    </row>
    <row r="131" spans="1:11" ht="14.4" customHeight="1" x14ac:dyDescent="0.3">
      <c r="A131" s="393" t="s">
        <v>448</v>
      </c>
      <c r="B131" s="394" t="s">
        <v>450</v>
      </c>
      <c r="C131" s="395" t="s">
        <v>460</v>
      </c>
      <c r="D131" s="396" t="s">
        <v>461</v>
      </c>
      <c r="E131" s="395" t="s">
        <v>2199</v>
      </c>
      <c r="F131" s="396" t="s">
        <v>2200</v>
      </c>
      <c r="G131" s="395" t="s">
        <v>2331</v>
      </c>
      <c r="H131" s="395" t="s">
        <v>2332</v>
      </c>
      <c r="I131" s="397">
        <v>1.57</v>
      </c>
      <c r="J131" s="397">
        <v>300</v>
      </c>
      <c r="K131" s="398">
        <v>471</v>
      </c>
    </row>
    <row r="132" spans="1:11" ht="14.4" customHeight="1" x14ac:dyDescent="0.3">
      <c r="A132" s="393" t="s">
        <v>448</v>
      </c>
      <c r="B132" s="394" t="s">
        <v>450</v>
      </c>
      <c r="C132" s="395" t="s">
        <v>460</v>
      </c>
      <c r="D132" s="396" t="s">
        <v>461</v>
      </c>
      <c r="E132" s="395" t="s">
        <v>2199</v>
      </c>
      <c r="F132" s="396" t="s">
        <v>2200</v>
      </c>
      <c r="G132" s="395" t="s">
        <v>2333</v>
      </c>
      <c r="H132" s="395" t="s">
        <v>2334</v>
      </c>
      <c r="I132" s="397">
        <v>29.04</v>
      </c>
      <c r="J132" s="397">
        <v>24</v>
      </c>
      <c r="K132" s="398">
        <v>696.97</v>
      </c>
    </row>
    <row r="133" spans="1:11" ht="14.4" customHeight="1" x14ac:dyDescent="0.3">
      <c r="A133" s="393" t="s">
        <v>448</v>
      </c>
      <c r="B133" s="394" t="s">
        <v>450</v>
      </c>
      <c r="C133" s="395" t="s">
        <v>460</v>
      </c>
      <c r="D133" s="396" t="s">
        <v>461</v>
      </c>
      <c r="E133" s="395" t="s">
        <v>2199</v>
      </c>
      <c r="F133" s="396" t="s">
        <v>2200</v>
      </c>
      <c r="G133" s="395" t="s">
        <v>2335</v>
      </c>
      <c r="H133" s="395" t="s">
        <v>2336</v>
      </c>
      <c r="I133" s="397">
        <v>29.04</v>
      </c>
      <c r="J133" s="397">
        <v>24</v>
      </c>
      <c r="K133" s="398">
        <v>696.97</v>
      </c>
    </row>
    <row r="134" spans="1:11" ht="14.4" customHeight="1" x14ac:dyDescent="0.3">
      <c r="A134" s="393" t="s">
        <v>448</v>
      </c>
      <c r="B134" s="394" t="s">
        <v>450</v>
      </c>
      <c r="C134" s="395" t="s">
        <v>460</v>
      </c>
      <c r="D134" s="396" t="s">
        <v>461</v>
      </c>
      <c r="E134" s="395" t="s">
        <v>2199</v>
      </c>
      <c r="F134" s="396" t="s">
        <v>2200</v>
      </c>
      <c r="G134" s="395" t="s">
        <v>2434</v>
      </c>
      <c r="H134" s="395" t="s">
        <v>2435</v>
      </c>
      <c r="I134" s="397">
        <v>2.83</v>
      </c>
      <c r="J134" s="397">
        <v>100</v>
      </c>
      <c r="K134" s="398">
        <v>283</v>
      </c>
    </row>
    <row r="135" spans="1:11" ht="14.4" customHeight="1" x14ac:dyDescent="0.3">
      <c r="A135" s="393" t="s">
        <v>448</v>
      </c>
      <c r="B135" s="394" t="s">
        <v>450</v>
      </c>
      <c r="C135" s="395" t="s">
        <v>460</v>
      </c>
      <c r="D135" s="396" t="s">
        <v>461</v>
      </c>
      <c r="E135" s="395" t="s">
        <v>2199</v>
      </c>
      <c r="F135" s="396" t="s">
        <v>2200</v>
      </c>
      <c r="G135" s="395" t="s">
        <v>2436</v>
      </c>
      <c r="H135" s="395" t="s">
        <v>2437</v>
      </c>
      <c r="I135" s="397">
        <v>2.74</v>
      </c>
      <c r="J135" s="397">
        <v>100</v>
      </c>
      <c r="K135" s="398">
        <v>274</v>
      </c>
    </row>
    <row r="136" spans="1:11" ht="14.4" customHeight="1" x14ac:dyDescent="0.3">
      <c r="A136" s="393" t="s">
        <v>448</v>
      </c>
      <c r="B136" s="394" t="s">
        <v>450</v>
      </c>
      <c r="C136" s="395" t="s">
        <v>460</v>
      </c>
      <c r="D136" s="396" t="s">
        <v>461</v>
      </c>
      <c r="E136" s="395" t="s">
        <v>2199</v>
      </c>
      <c r="F136" s="396" t="s">
        <v>2200</v>
      </c>
      <c r="G136" s="395" t="s">
        <v>2337</v>
      </c>
      <c r="H136" s="395" t="s">
        <v>2338</v>
      </c>
      <c r="I136" s="397">
        <v>5.04</v>
      </c>
      <c r="J136" s="397">
        <v>200</v>
      </c>
      <c r="K136" s="398">
        <v>1008</v>
      </c>
    </row>
    <row r="137" spans="1:11" ht="14.4" customHeight="1" x14ac:dyDescent="0.3">
      <c r="A137" s="393" t="s">
        <v>448</v>
      </c>
      <c r="B137" s="394" t="s">
        <v>450</v>
      </c>
      <c r="C137" s="395" t="s">
        <v>460</v>
      </c>
      <c r="D137" s="396" t="s">
        <v>461</v>
      </c>
      <c r="E137" s="395" t="s">
        <v>2199</v>
      </c>
      <c r="F137" s="396" t="s">
        <v>2200</v>
      </c>
      <c r="G137" s="395" t="s">
        <v>2345</v>
      </c>
      <c r="H137" s="395" t="s">
        <v>2346</v>
      </c>
      <c r="I137" s="397">
        <v>17.907500000000002</v>
      </c>
      <c r="J137" s="397">
        <v>650</v>
      </c>
      <c r="K137" s="398">
        <v>11656.5</v>
      </c>
    </row>
    <row r="138" spans="1:11" ht="14.4" customHeight="1" x14ac:dyDescent="0.3">
      <c r="A138" s="393" t="s">
        <v>448</v>
      </c>
      <c r="B138" s="394" t="s">
        <v>450</v>
      </c>
      <c r="C138" s="395" t="s">
        <v>460</v>
      </c>
      <c r="D138" s="396" t="s">
        <v>461</v>
      </c>
      <c r="E138" s="395" t="s">
        <v>2199</v>
      </c>
      <c r="F138" s="396" t="s">
        <v>2200</v>
      </c>
      <c r="G138" s="395" t="s">
        <v>2347</v>
      </c>
      <c r="H138" s="395" t="s">
        <v>2348</v>
      </c>
      <c r="I138" s="397">
        <v>15</v>
      </c>
      <c r="J138" s="397">
        <v>20</v>
      </c>
      <c r="K138" s="398">
        <v>300</v>
      </c>
    </row>
    <row r="139" spans="1:11" ht="14.4" customHeight="1" x14ac:dyDescent="0.3">
      <c r="A139" s="393" t="s">
        <v>448</v>
      </c>
      <c r="B139" s="394" t="s">
        <v>450</v>
      </c>
      <c r="C139" s="395" t="s">
        <v>460</v>
      </c>
      <c r="D139" s="396" t="s">
        <v>461</v>
      </c>
      <c r="E139" s="395" t="s">
        <v>2199</v>
      </c>
      <c r="F139" s="396" t="s">
        <v>2200</v>
      </c>
      <c r="G139" s="395" t="s">
        <v>2349</v>
      </c>
      <c r="H139" s="395" t="s">
        <v>2350</v>
      </c>
      <c r="I139" s="397">
        <v>25.53</v>
      </c>
      <c r="J139" s="397">
        <v>15</v>
      </c>
      <c r="K139" s="398">
        <v>382.95</v>
      </c>
    </row>
    <row r="140" spans="1:11" ht="14.4" customHeight="1" x14ac:dyDescent="0.3">
      <c r="A140" s="393" t="s">
        <v>448</v>
      </c>
      <c r="B140" s="394" t="s">
        <v>450</v>
      </c>
      <c r="C140" s="395" t="s">
        <v>460</v>
      </c>
      <c r="D140" s="396" t="s">
        <v>461</v>
      </c>
      <c r="E140" s="395" t="s">
        <v>2199</v>
      </c>
      <c r="F140" s="396" t="s">
        <v>2200</v>
      </c>
      <c r="G140" s="395" t="s">
        <v>2351</v>
      </c>
      <c r="H140" s="395" t="s">
        <v>2352</v>
      </c>
      <c r="I140" s="397">
        <v>8.9499999999999993</v>
      </c>
      <c r="J140" s="397">
        <v>100</v>
      </c>
      <c r="K140" s="398">
        <v>895</v>
      </c>
    </row>
    <row r="141" spans="1:11" ht="14.4" customHeight="1" x14ac:dyDescent="0.3">
      <c r="A141" s="393" t="s">
        <v>448</v>
      </c>
      <c r="B141" s="394" t="s">
        <v>450</v>
      </c>
      <c r="C141" s="395" t="s">
        <v>460</v>
      </c>
      <c r="D141" s="396" t="s">
        <v>461</v>
      </c>
      <c r="E141" s="395" t="s">
        <v>2199</v>
      </c>
      <c r="F141" s="396" t="s">
        <v>2200</v>
      </c>
      <c r="G141" s="395" t="s">
        <v>2438</v>
      </c>
      <c r="H141" s="395" t="s">
        <v>2439</v>
      </c>
      <c r="I141" s="397">
        <v>18.39</v>
      </c>
      <c r="J141" s="397">
        <v>12</v>
      </c>
      <c r="K141" s="398">
        <v>220.7</v>
      </c>
    </row>
    <row r="142" spans="1:11" ht="14.4" customHeight="1" x14ac:dyDescent="0.3">
      <c r="A142" s="393" t="s">
        <v>448</v>
      </c>
      <c r="B142" s="394" t="s">
        <v>450</v>
      </c>
      <c r="C142" s="395" t="s">
        <v>460</v>
      </c>
      <c r="D142" s="396" t="s">
        <v>461</v>
      </c>
      <c r="E142" s="395" t="s">
        <v>2199</v>
      </c>
      <c r="F142" s="396" t="s">
        <v>2200</v>
      </c>
      <c r="G142" s="395" t="s">
        <v>2353</v>
      </c>
      <c r="H142" s="395" t="s">
        <v>2354</v>
      </c>
      <c r="I142" s="397">
        <v>2.84</v>
      </c>
      <c r="J142" s="397">
        <v>250</v>
      </c>
      <c r="K142" s="398">
        <v>710</v>
      </c>
    </row>
    <row r="143" spans="1:11" ht="14.4" customHeight="1" x14ac:dyDescent="0.3">
      <c r="A143" s="393" t="s">
        <v>448</v>
      </c>
      <c r="B143" s="394" t="s">
        <v>450</v>
      </c>
      <c r="C143" s="395" t="s">
        <v>460</v>
      </c>
      <c r="D143" s="396" t="s">
        <v>461</v>
      </c>
      <c r="E143" s="395" t="s">
        <v>2199</v>
      </c>
      <c r="F143" s="396" t="s">
        <v>2200</v>
      </c>
      <c r="G143" s="395" t="s">
        <v>2355</v>
      </c>
      <c r="H143" s="395" t="s">
        <v>2356</v>
      </c>
      <c r="I143" s="397">
        <v>13.2</v>
      </c>
      <c r="J143" s="397">
        <v>60</v>
      </c>
      <c r="K143" s="398">
        <v>792</v>
      </c>
    </row>
    <row r="144" spans="1:11" ht="14.4" customHeight="1" x14ac:dyDescent="0.3">
      <c r="A144" s="393" t="s">
        <v>448</v>
      </c>
      <c r="B144" s="394" t="s">
        <v>450</v>
      </c>
      <c r="C144" s="395" t="s">
        <v>460</v>
      </c>
      <c r="D144" s="396" t="s">
        <v>461</v>
      </c>
      <c r="E144" s="395" t="s">
        <v>2199</v>
      </c>
      <c r="F144" s="396" t="s">
        <v>2200</v>
      </c>
      <c r="G144" s="395" t="s">
        <v>2357</v>
      </c>
      <c r="H144" s="395" t="s">
        <v>2358</v>
      </c>
      <c r="I144" s="397">
        <v>13.2</v>
      </c>
      <c r="J144" s="397">
        <v>30</v>
      </c>
      <c r="K144" s="398">
        <v>396</v>
      </c>
    </row>
    <row r="145" spans="1:11" ht="14.4" customHeight="1" x14ac:dyDescent="0.3">
      <c r="A145" s="393" t="s">
        <v>448</v>
      </c>
      <c r="B145" s="394" t="s">
        <v>450</v>
      </c>
      <c r="C145" s="395" t="s">
        <v>460</v>
      </c>
      <c r="D145" s="396" t="s">
        <v>461</v>
      </c>
      <c r="E145" s="395" t="s">
        <v>2199</v>
      </c>
      <c r="F145" s="396" t="s">
        <v>2200</v>
      </c>
      <c r="G145" s="395" t="s">
        <v>2440</v>
      </c>
      <c r="H145" s="395" t="s">
        <v>2441</v>
      </c>
      <c r="I145" s="397">
        <v>13.2</v>
      </c>
      <c r="J145" s="397">
        <v>10</v>
      </c>
      <c r="K145" s="398">
        <v>132</v>
      </c>
    </row>
    <row r="146" spans="1:11" ht="14.4" customHeight="1" x14ac:dyDescent="0.3">
      <c r="A146" s="393" t="s">
        <v>448</v>
      </c>
      <c r="B146" s="394" t="s">
        <v>450</v>
      </c>
      <c r="C146" s="395" t="s">
        <v>460</v>
      </c>
      <c r="D146" s="396" t="s">
        <v>461</v>
      </c>
      <c r="E146" s="395" t="s">
        <v>2199</v>
      </c>
      <c r="F146" s="396" t="s">
        <v>2200</v>
      </c>
      <c r="G146" s="395" t="s">
        <v>2363</v>
      </c>
      <c r="H146" s="395" t="s">
        <v>2364</v>
      </c>
      <c r="I146" s="397">
        <v>21.189999999999998</v>
      </c>
      <c r="J146" s="397">
        <v>45</v>
      </c>
      <c r="K146" s="398">
        <v>954.30000000000007</v>
      </c>
    </row>
    <row r="147" spans="1:11" ht="14.4" customHeight="1" x14ac:dyDescent="0.3">
      <c r="A147" s="393" t="s">
        <v>448</v>
      </c>
      <c r="B147" s="394" t="s">
        <v>450</v>
      </c>
      <c r="C147" s="395" t="s">
        <v>460</v>
      </c>
      <c r="D147" s="396" t="s">
        <v>461</v>
      </c>
      <c r="E147" s="395" t="s">
        <v>2199</v>
      </c>
      <c r="F147" s="396" t="s">
        <v>2200</v>
      </c>
      <c r="G147" s="395" t="s">
        <v>2371</v>
      </c>
      <c r="H147" s="395" t="s">
        <v>2372</v>
      </c>
      <c r="I147" s="397">
        <v>0.46499999999999997</v>
      </c>
      <c r="J147" s="397">
        <v>900</v>
      </c>
      <c r="K147" s="398">
        <v>420</v>
      </c>
    </row>
    <row r="148" spans="1:11" ht="14.4" customHeight="1" x14ac:dyDescent="0.3">
      <c r="A148" s="393" t="s">
        <v>448</v>
      </c>
      <c r="B148" s="394" t="s">
        <v>450</v>
      </c>
      <c r="C148" s="395" t="s">
        <v>460</v>
      </c>
      <c r="D148" s="396" t="s">
        <v>461</v>
      </c>
      <c r="E148" s="395" t="s">
        <v>2199</v>
      </c>
      <c r="F148" s="396" t="s">
        <v>2200</v>
      </c>
      <c r="G148" s="395" t="s">
        <v>2442</v>
      </c>
      <c r="H148" s="395" t="s">
        <v>2443</v>
      </c>
      <c r="I148" s="397">
        <v>364</v>
      </c>
      <c r="J148" s="397">
        <v>2</v>
      </c>
      <c r="K148" s="398">
        <v>727.99</v>
      </c>
    </row>
    <row r="149" spans="1:11" ht="14.4" customHeight="1" x14ac:dyDescent="0.3">
      <c r="A149" s="393" t="s">
        <v>448</v>
      </c>
      <c r="B149" s="394" t="s">
        <v>450</v>
      </c>
      <c r="C149" s="395" t="s">
        <v>460</v>
      </c>
      <c r="D149" s="396" t="s">
        <v>461</v>
      </c>
      <c r="E149" s="395" t="s">
        <v>2199</v>
      </c>
      <c r="F149" s="396" t="s">
        <v>2200</v>
      </c>
      <c r="G149" s="395" t="s">
        <v>2444</v>
      </c>
      <c r="H149" s="395" t="s">
        <v>2445</v>
      </c>
      <c r="I149" s="397">
        <v>488.44</v>
      </c>
      <c r="J149" s="397">
        <v>1</v>
      </c>
      <c r="K149" s="398">
        <v>488.44</v>
      </c>
    </row>
    <row r="150" spans="1:11" ht="14.4" customHeight="1" x14ac:dyDescent="0.3">
      <c r="A150" s="393" t="s">
        <v>448</v>
      </c>
      <c r="B150" s="394" t="s">
        <v>450</v>
      </c>
      <c r="C150" s="395" t="s">
        <v>460</v>
      </c>
      <c r="D150" s="396" t="s">
        <v>461</v>
      </c>
      <c r="E150" s="395" t="s">
        <v>2199</v>
      </c>
      <c r="F150" s="396" t="s">
        <v>2200</v>
      </c>
      <c r="G150" s="395" t="s">
        <v>2446</v>
      </c>
      <c r="H150" s="395" t="s">
        <v>2447</v>
      </c>
      <c r="I150" s="397">
        <v>774</v>
      </c>
      <c r="J150" s="397">
        <v>2</v>
      </c>
      <c r="K150" s="398">
        <v>1548</v>
      </c>
    </row>
    <row r="151" spans="1:11" ht="14.4" customHeight="1" x14ac:dyDescent="0.3">
      <c r="A151" s="393" t="s">
        <v>448</v>
      </c>
      <c r="B151" s="394" t="s">
        <v>450</v>
      </c>
      <c r="C151" s="395" t="s">
        <v>460</v>
      </c>
      <c r="D151" s="396" t="s">
        <v>461</v>
      </c>
      <c r="E151" s="395" t="s">
        <v>2199</v>
      </c>
      <c r="F151" s="396" t="s">
        <v>2200</v>
      </c>
      <c r="G151" s="395" t="s">
        <v>2448</v>
      </c>
      <c r="H151" s="395" t="s">
        <v>2449</v>
      </c>
      <c r="I151" s="397">
        <v>916.74</v>
      </c>
      <c r="J151" s="397">
        <v>2</v>
      </c>
      <c r="K151" s="398">
        <v>1833.47</v>
      </c>
    </row>
    <row r="152" spans="1:11" ht="14.4" customHeight="1" x14ac:dyDescent="0.3">
      <c r="A152" s="393" t="s">
        <v>448</v>
      </c>
      <c r="B152" s="394" t="s">
        <v>450</v>
      </c>
      <c r="C152" s="395" t="s">
        <v>460</v>
      </c>
      <c r="D152" s="396" t="s">
        <v>461</v>
      </c>
      <c r="E152" s="395" t="s">
        <v>2199</v>
      </c>
      <c r="F152" s="396" t="s">
        <v>2200</v>
      </c>
      <c r="G152" s="395" t="s">
        <v>2373</v>
      </c>
      <c r="H152" s="395" t="s">
        <v>2374</v>
      </c>
      <c r="I152" s="397">
        <v>254.1</v>
      </c>
      <c r="J152" s="397">
        <v>4</v>
      </c>
      <c r="K152" s="398">
        <v>1016.4</v>
      </c>
    </row>
    <row r="153" spans="1:11" ht="14.4" customHeight="1" x14ac:dyDescent="0.3">
      <c r="A153" s="393" t="s">
        <v>448</v>
      </c>
      <c r="B153" s="394" t="s">
        <v>450</v>
      </c>
      <c r="C153" s="395" t="s">
        <v>460</v>
      </c>
      <c r="D153" s="396" t="s">
        <v>461</v>
      </c>
      <c r="E153" s="395" t="s">
        <v>2199</v>
      </c>
      <c r="F153" s="396" t="s">
        <v>2200</v>
      </c>
      <c r="G153" s="395" t="s">
        <v>2450</v>
      </c>
      <c r="H153" s="395" t="s">
        <v>2451</v>
      </c>
      <c r="I153" s="397">
        <v>40.36</v>
      </c>
      <c r="J153" s="397">
        <v>20</v>
      </c>
      <c r="K153" s="398">
        <v>807.3</v>
      </c>
    </row>
    <row r="154" spans="1:11" ht="14.4" customHeight="1" x14ac:dyDescent="0.3">
      <c r="A154" s="393" t="s">
        <v>448</v>
      </c>
      <c r="B154" s="394" t="s">
        <v>450</v>
      </c>
      <c r="C154" s="395" t="s">
        <v>460</v>
      </c>
      <c r="D154" s="396" t="s">
        <v>461</v>
      </c>
      <c r="E154" s="395" t="s">
        <v>2199</v>
      </c>
      <c r="F154" s="396" t="s">
        <v>2200</v>
      </c>
      <c r="G154" s="395" t="s">
        <v>2375</v>
      </c>
      <c r="H154" s="395" t="s">
        <v>2376</v>
      </c>
      <c r="I154" s="397">
        <v>35.090000000000003</v>
      </c>
      <c r="J154" s="397">
        <v>12</v>
      </c>
      <c r="K154" s="398">
        <v>421.08</v>
      </c>
    </row>
    <row r="155" spans="1:11" ht="14.4" customHeight="1" x14ac:dyDescent="0.3">
      <c r="A155" s="393" t="s">
        <v>448</v>
      </c>
      <c r="B155" s="394" t="s">
        <v>450</v>
      </c>
      <c r="C155" s="395" t="s">
        <v>460</v>
      </c>
      <c r="D155" s="396" t="s">
        <v>461</v>
      </c>
      <c r="E155" s="395" t="s">
        <v>2199</v>
      </c>
      <c r="F155" s="396" t="s">
        <v>2200</v>
      </c>
      <c r="G155" s="395" t="s">
        <v>2452</v>
      </c>
      <c r="H155" s="395" t="s">
        <v>2453</v>
      </c>
      <c r="I155" s="397">
        <v>2.82</v>
      </c>
      <c r="J155" s="397">
        <v>100</v>
      </c>
      <c r="K155" s="398">
        <v>282</v>
      </c>
    </row>
    <row r="156" spans="1:11" ht="14.4" customHeight="1" x14ac:dyDescent="0.3">
      <c r="A156" s="393" t="s">
        <v>448</v>
      </c>
      <c r="B156" s="394" t="s">
        <v>450</v>
      </c>
      <c r="C156" s="395" t="s">
        <v>460</v>
      </c>
      <c r="D156" s="396" t="s">
        <v>461</v>
      </c>
      <c r="E156" s="395" t="s">
        <v>2199</v>
      </c>
      <c r="F156" s="396" t="s">
        <v>2200</v>
      </c>
      <c r="G156" s="395" t="s">
        <v>2454</v>
      </c>
      <c r="H156" s="395" t="s">
        <v>2455</v>
      </c>
      <c r="I156" s="397">
        <v>278.3</v>
      </c>
      <c r="J156" s="397">
        <v>3</v>
      </c>
      <c r="K156" s="398">
        <v>834.9</v>
      </c>
    </row>
    <row r="157" spans="1:11" ht="14.4" customHeight="1" x14ac:dyDescent="0.3">
      <c r="A157" s="393" t="s">
        <v>448</v>
      </c>
      <c r="B157" s="394" t="s">
        <v>450</v>
      </c>
      <c r="C157" s="395" t="s">
        <v>460</v>
      </c>
      <c r="D157" s="396" t="s">
        <v>461</v>
      </c>
      <c r="E157" s="395" t="s">
        <v>2207</v>
      </c>
      <c r="F157" s="396" t="s">
        <v>2208</v>
      </c>
      <c r="G157" s="395" t="s">
        <v>2394</v>
      </c>
      <c r="H157" s="395" t="s">
        <v>2395</v>
      </c>
      <c r="I157" s="397">
        <v>0.3</v>
      </c>
      <c r="J157" s="397">
        <v>900</v>
      </c>
      <c r="K157" s="398">
        <v>270</v>
      </c>
    </row>
    <row r="158" spans="1:11" ht="14.4" customHeight="1" x14ac:dyDescent="0.3">
      <c r="A158" s="393" t="s">
        <v>448</v>
      </c>
      <c r="B158" s="394" t="s">
        <v>450</v>
      </c>
      <c r="C158" s="395" t="s">
        <v>460</v>
      </c>
      <c r="D158" s="396" t="s">
        <v>461</v>
      </c>
      <c r="E158" s="395" t="s">
        <v>2207</v>
      </c>
      <c r="F158" s="396" t="s">
        <v>2208</v>
      </c>
      <c r="G158" s="395" t="s">
        <v>2396</v>
      </c>
      <c r="H158" s="395" t="s">
        <v>2397</v>
      </c>
      <c r="I158" s="397">
        <v>0.3</v>
      </c>
      <c r="J158" s="397">
        <v>500</v>
      </c>
      <c r="K158" s="398">
        <v>150</v>
      </c>
    </row>
    <row r="159" spans="1:11" ht="14.4" customHeight="1" x14ac:dyDescent="0.3">
      <c r="A159" s="393" t="s">
        <v>448</v>
      </c>
      <c r="B159" s="394" t="s">
        <v>450</v>
      </c>
      <c r="C159" s="395" t="s">
        <v>460</v>
      </c>
      <c r="D159" s="396" t="s">
        <v>461</v>
      </c>
      <c r="E159" s="395" t="s">
        <v>2207</v>
      </c>
      <c r="F159" s="396" t="s">
        <v>2208</v>
      </c>
      <c r="G159" s="395" t="s">
        <v>2402</v>
      </c>
      <c r="H159" s="395" t="s">
        <v>2403</v>
      </c>
      <c r="I159" s="397">
        <v>0.31</v>
      </c>
      <c r="J159" s="397">
        <v>600</v>
      </c>
      <c r="K159" s="398">
        <v>186</v>
      </c>
    </row>
    <row r="160" spans="1:11" ht="14.4" customHeight="1" x14ac:dyDescent="0.3">
      <c r="A160" s="393" t="s">
        <v>448</v>
      </c>
      <c r="B160" s="394" t="s">
        <v>450</v>
      </c>
      <c r="C160" s="395" t="s">
        <v>460</v>
      </c>
      <c r="D160" s="396" t="s">
        <v>461</v>
      </c>
      <c r="E160" s="395" t="s">
        <v>2209</v>
      </c>
      <c r="F160" s="396" t="s">
        <v>2210</v>
      </c>
      <c r="G160" s="395" t="s">
        <v>2408</v>
      </c>
      <c r="H160" s="395" t="s">
        <v>2409</v>
      </c>
      <c r="I160" s="397">
        <v>0.78</v>
      </c>
      <c r="J160" s="397">
        <v>4000</v>
      </c>
      <c r="K160" s="398">
        <v>3220</v>
      </c>
    </row>
    <row r="161" spans="1:11" ht="14.4" customHeight="1" x14ac:dyDescent="0.3">
      <c r="A161" s="393" t="s">
        <v>448</v>
      </c>
      <c r="B161" s="394" t="s">
        <v>450</v>
      </c>
      <c r="C161" s="395" t="s">
        <v>460</v>
      </c>
      <c r="D161" s="396" t="s">
        <v>461</v>
      </c>
      <c r="E161" s="395" t="s">
        <v>2209</v>
      </c>
      <c r="F161" s="396" t="s">
        <v>2210</v>
      </c>
      <c r="G161" s="395" t="s">
        <v>2456</v>
      </c>
      <c r="H161" s="395" t="s">
        <v>2457</v>
      </c>
      <c r="I161" s="397">
        <v>7.5</v>
      </c>
      <c r="J161" s="397">
        <v>50</v>
      </c>
      <c r="K161" s="398">
        <v>375</v>
      </c>
    </row>
    <row r="162" spans="1:11" ht="14.4" customHeight="1" x14ac:dyDescent="0.3">
      <c r="A162" s="393" t="s">
        <v>448</v>
      </c>
      <c r="B162" s="394" t="s">
        <v>450</v>
      </c>
      <c r="C162" s="395" t="s">
        <v>460</v>
      </c>
      <c r="D162" s="396" t="s">
        <v>461</v>
      </c>
      <c r="E162" s="395" t="s">
        <v>2209</v>
      </c>
      <c r="F162" s="396" t="s">
        <v>2210</v>
      </c>
      <c r="G162" s="395" t="s">
        <v>2458</v>
      </c>
      <c r="H162" s="395" t="s">
        <v>2459</v>
      </c>
      <c r="I162" s="397">
        <v>10.93</v>
      </c>
      <c r="J162" s="397">
        <v>120</v>
      </c>
      <c r="K162" s="398">
        <v>1308.8</v>
      </c>
    </row>
    <row r="163" spans="1:11" ht="14.4" customHeight="1" x14ac:dyDescent="0.3">
      <c r="A163" s="393" t="s">
        <v>448</v>
      </c>
      <c r="B163" s="394" t="s">
        <v>450</v>
      </c>
      <c r="C163" s="395" t="s">
        <v>460</v>
      </c>
      <c r="D163" s="396" t="s">
        <v>461</v>
      </c>
      <c r="E163" s="395" t="s">
        <v>2209</v>
      </c>
      <c r="F163" s="396" t="s">
        <v>2210</v>
      </c>
      <c r="G163" s="395" t="s">
        <v>2416</v>
      </c>
      <c r="H163" s="395" t="s">
        <v>2417</v>
      </c>
      <c r="I163" s="397">
        <v>10.685</v>
      </c>
      <c r="J163" s="397">
        <v>80</v>
      </c>
      <c r="K163" s="398">
        <v>854.8</v>
      </c>
    </row>
    <row r="164" spans="1:11" ht="14.4" customHeight="1" x14ac:dyDescent="0.3">
      <c r="A164" s="393" t="s">
        <v>448</v>
      </c>
      <c r="B164" s="394" t="s">
        <v>450</v>
      </c>
      <c r="C164" s="395" t="s">
        <v>460</v>
      </c>
      <c r="D164" s="396" t="s">
        <v>461</v>
      </c>
      <c r="E164" s="395" t="s">
        <v>2209</v>
      </c>
      <c r="F164" s="396" t="s">
        <v>2210</v>
      </c>
      <c r="G164" s="395" t="s">
        <v>2418</v>
      </c>
      <c r="H164" s="395" t="s">
        <v>2419</v>
      </c>
      <c r="I164" s="397">
        <v>0.78</v>
      </c>
      <c r="J164" s="397">
        <v>2900</v>
      </c>
      <c r="K164" s="398">
        <v>2258</v>
      </c>
    </row>
    <row r="165" spans="1:11" ht="14.4" customHeight="1" x14ac:dyDescent="0.3">
      <c r="A165" s="393" t="s">
        <v>448</v>
      </c>
      <c r="B165" s="394" t="s">
        <v>450</v>
      </c>
      <c r="C165" s="395" t="s">
        <v>460</v>
      </c>
      <c r="D165" s="396" t="s">
        <v>461</v>
      </c>
      <c r="E165" s="395" t="s">
        <v>2211</v>
      </c>
      <c r="F165" s="396" t="s">
        <v>2212</v>
      </c>
      <c r="G165" s="395" t="s">
        <v>2420</v>
      </c>
      <c r="H165" s="395" t="s">
        <v>2421</v>
      </c>
      <c r="I165" s="397">
        <v>188.76</v>
      </c>
      <c r="J165" s="397">
        <v>2</v>
      </c>
      <c r="K165" s="398">
        <v>377.52</v>
      </c>
    </row>
    <row r="166" spans="1:11" ht="14.4" customHeight="1" x14ac:dyDescent="0.3">
      <c r="A166" s="393" t="s">
        <v>448</v>
      </c>
      <c r="B166" s="394" t="s">
        <v>450</v>
      </c>
      <c r="C166" s="395" t="s">
        <v>462</v>
      </c>
      <c r="D166" s="396" t="s">
        <v>463</v>
      </c>
      <c r="E166" s="395" t="s">
        <v>2197</v>
      </c>
      <c r="F166" s="396" t="s">
        <v>2198</v>
      </c>
      <c r="G166" s="395" t="s">
        <v>2221</v>
      </c>
      <c r="H166" s="395" t="s">
        <v>2222</v>
      </c>
      <c r="I166" s="397">
        <v>2.3816666666666673</v>
      </c>
      <c r="J166" s="397">
        <v>1500</v>
      </c>
      <c r="K166" s="398">
        <v>3573</v>
      </c>
    </row>
    <row r="167" spans="1:11" ht="14.4" customHeight="1" x14ac:dyDescent="0.3">
      <c r="A167" s="393" t="s">
        <v>448</v>
      </c>
      <c r="B167" s="394" t="s">
        <v>450</v>
      </c>
      <c r="C167" s="395" t="s">
        <v>462</v>
      </c>
      <c r="D167" s="396" t="s">
        <v>463</v>
      </c>
      <c r="E167" s="395" t="s">
        <v>2197</v>
      </c>
      <c r="F167" s="396" t="s">
        <v>2198</v>
      </c>
      <c r="G167" s="395" t="s">
        <v>2223</v>
      </c>
      <c r="H167" s="395" t="s">
        <v>2224</v>
      </c>
      <c r="I167" s="397">
        <v>3.0928571428571425</v>
      </c>
      <c r="J167" s="397">
        <v>1800</v>
      </c>
      <c r="K167" s="398">
        <v>5566</v>
      </c>
    </row>
    <row r="168" spans="1:11" ht="14.4" customHeight="1" x14ac:dyDescent="0.3">
      <c r="A168" s="393" t="s">
        <v>448</v>
      </c>
      <c r="B168" s="394" t="s">
        <v>450</v>
      </c>
      <c r="C168" s="395" t="s">
        <v>462</v>
      </c>
      <c r="D168" s="396" t="s">
        <v>463</v>
      </c>
      <c r="E168" s="395" t="s">
        <v>2197</v>
      </c>
      <c r="F168" s="396" t="s">
        <v>2198</v>
      </c>
      <c r="G168" s="395" t="s">
        <v>2225</v>
      </c>
      <c r="H168" s="395" t="s">
        <v>2226</v>
      </c>
      <c r="I168" s="397">
        <v>3.7766666666666668</v>
      </c>
      <c r="J168" s="397">
        <v>1300</v>
      </c>
      <c r="K168" s="398">
        <v>4907</v>
      </c>
    </row>
    <row r="169" spans="1:11" ht="14.4" customHeight="1" x14ac:dyDescent="0.3">
      <c r="A169" s="393" t="s">
        <v>448</v>
      </c>
      <c r="B169" s="394" t="s">
        <v>450</v>
      </c>
      <c r="C169" s="395" t="s">
        <v>462</v>
      </c>
      <c r="D169" s="396" t="s">
        <v>463</v>
      </c>
      <c r="E169" s="395" t="s">
        <v>2197</v>
      </c>
      <c r="F169" s="396" t="s">
        <v>2198</v>
      </c>
      <c r="G169" s="395" t="s">
        <v>2460</v>
      </c>
      <c r="H169" s="395" t="s">
        <v>2461</v>
      </c>
      <c r="I169" s="397">
        <v>7.31</v>
      </c>
      <c r="J169" s="397">
        <v>100</v>
      </c>
      <c r="K169" s="398">
        <v>731</v>
      </c>
    </row>
    <row r="170" spans="1:11" ht="14.4" customHeight="1" x14ac:dyDescent="0.3">
      <c r="A170" s="393" t="s">
        <v>448</v>
      </c>
      <c r="B170" s="394" t="s">
        <v>450</v>
      </c>
      <c r="C170" s="395" t="s">
        <v>462</v>
      </c>
      <c r="D170" s="396" t="s">
        <v>463</v>
      </c>
      <c r="E170" s="395" t="s">
        <v>2197</v>
      </c>
      <c r="F170" s="396" t="s">
        <v>2198</v>
      </c>
      <c r="G170" s="395" t="s">
        <v>2462</v>
      </c>
      <c r="H170" s="395" t="s">
        <v>2463</v>
      </c>
      <c r="I170" s="397">
        <v>12.094999999999999</v>
      </c>
      <c r="J170" s="397">
        <v>60</v>
      </c>
      <c r="K170" s="398">
        <v>725.7</v>
      </c>
    </row>
    <row r="171" spans="1:11" ht="14.4" customHeight="1" x14ac:dyDescent="0.3">
      <c r="A171" s="393" t="s">
        <v>448</v>
      </c>
      <c r="B171" s="394" t="s">
        <v>450</v>
      </c>
      <c r="C171" s="395" t="s">
        <v>462</v>
      </c>
      <c r="D171" s="396" t="s">
        <v>463</v>
      </c>
      <c r="E171" s="395" t="s">
        <v>2197</v>
      </c>
      <c r="F171" s="396" t="s">
        <v>2198</v>
      </c>
      <c r="G171" s="395" t="s">
        <v>2464</v>
      </c>
      <c r="H171" s="395" t="s">
        <v>2465</v>
      </c>
      <c r="I171" s="397">
        <v>9.7514285714285709</v>
      </c>
      <c r="J171" s="397">
        <v>450</v>
      </c>
      <c r="K171" s="398">
        <v>4388</v>
      </c>
    </row>
    <row r="172" spans="1:11" ht="14.4" customHeight="1" x14ac:dyDescent="0.3">
      <c r="A172" s="393" t="s">
        <v>448</v>
      </c>
      <c r="B172" s="394" t="s">
        <v>450</v>
      </c>
      <c r="C172" s="395" t="s">
        <v>462</v>
      </c>
      <c r="D172" s="396" t="s">
        <v>463</v>
      </c>
      <c r="E172" s="395" t="s">
        <v>2197</v>
      </c>
      <c r="F172" s="396" t="s">
        <v>2198</v>
      </c>
      <c r="G172" s="395" t="s">
        <v>2466</v>
      </c>
      <c r="H172" s="395" t="s">
        <v>2467</v>
      </c>
      <c r="I172" s="397">
        <v>17.57375</v>
      </c>
      <c r="J172" s="397">
        <v>1680</v>
      </c>
      <c r="K172" s="398">
        <v>29506.320000000003</v>
      </c>
    </row>
    <row r="173" spans="1:11" ht="14.4" customHeight="1" x14ac:dyDescent="0.3">
      <c r="A173" s="393" t="s">
        <v>448</v>
      </c>
      <c r="B173" s="394" t="s">
        <v>450</v>
      </c>
      <c r="C173" s="395" t="s">
        <v>462</v>
      </c>
      <c r="D173" s="396" t="s">
        <v>463</v>
      </c>
      <c r="E173" s="395" t="s">
        <v>2197</v>
      </c>
      <c r="F173" s="396" t="s">
        <v>2198</v>
      </c>
      <c r="G173" s="395" t="s">
        <v>2468</v>
      </c>
      <c r="H173" s="395" t="s">
        <v>2469</v>
      </c>
      <c r="I173" s="397">
        <v>7.597142857142857</v>
      </c>
      <c r="J173" s="397">
        <v>432</v>
      </c>
      <c r="K173" s="398">
        <v>3282.12</v>
      </c>
    </row>
    <row r="174" spans="1:11" ht="14.4" customHeight="1" x14ac:dyDescent="0.3">
      <c r="A174" s="393" t="s">
        <v>448</v>
      </c>
      <c r="B174" s="394" t="s">
        <v>450</v>
      </c>
      <c r="C174" s="395" t="s">
        <v>462</v>
      </c>
      <c r="D174" s="396" t="s">
        <v>463</v>
      </c>
      <c r="E174" s="395" t="s">
        <v>2197</v>
      </c>
      <c r="F174" s="396" t="s">
        <v>2198</v>
      </c>
      <c r="G174" s="395" t="s">
        <v>2233</v>
      </c>
      <c r="H174" s="395" t="s">
        <v>2234</v>
      </c>
      <c r="I174" s="397">
        <v>26.954000000000001</v>
      </c>
      <c r="J174" s="397">
        <v>168</v>
      </c>
      <c r="K174" s="398">
        <v>4542.4800000000005</v>
      </c>
    </row>
    <row r="175" spans="1:11" ht="14.4" customHeight="1" x14ac:dyDescent="0.3">
      <c r="A175" s="393" t="s">
        <v>448</v>
      </c>
      <c r="B175" s="394" t="s">
        <v>450</v>
      </c>
      <c r="C175" s="395" t="s">
        <v>462</v>
      </c>
      <c r="D175" s="396" t="s">
        <v>463</v>
      </c>
      <c r="E175" s="395" t="s">
        <v>2197</v>
      </c>
      <c r="F175" s="396" t="s">
        <v>2198</v>
      </c>
      <c r="G175" s="395" t="s">
        <v>2235</v>
      </c>
      <c r="H175" s="395" t="s">
        <v>2236</v>
      </c>
      <c r="I175" s="397">
        <v>39.659999999999997</v>
      </c>
      <c r="J175" s="397">
        <v>6</v>
      </c>
      <c r="K175" s="398">
        <v>237.96</v>
      </c>
    </row>
    <row r="176" spans="1:11" ht="14.4" customHeight="1" x14ac:dyDescent="0.3">
      <c r="A176" s="393" t="s">
        <v>448</v>
      </c>
      <c r="B176" s="394" t="s">
        <v>450</v>
      </c>
      <c r="C176" s="395" t="s">
        <v>462</v>
      </c>
      <c r="D176" s="396" t="s">
        <v>463</v>
      </c>
      <c r="E176" s="395" t="s">
        <v>2197</v>
      </c>
      <c r="F176" s="396" t="s">
        <v>2198</v>
      </c>
      <c r="G176" s="395" t="s">
        <v>2237</v>
      </c>
      <c r="H176" s="395" t="s">
        <v>2238</v>
      </c>
      <c r="I176" s="397">
        <v>23.25375</v>
      </c>
      <c r="J176" s="397">
        <v>450</v>
      </c>
      <c r="K176" s="398">
        <v>10409.5</v>
      </c>
    </row>
    <row r="177" spans="1:11" ht="14.4" customHeight="1" x14ac:dyDescent="0.3">
      <c r="A177" s="393" t="s">
        <v>448</v>
      </c>
      <c r="B177" s="394" t="s">
        <v>450</v>
      </c>
      <c r="C177" s="395" t="s">
        <v>462</v>
      </c>
      <c r="D177" s="396" t="s">
        <v>463</v>
      </c>
      <c r="E177" s="395" t="s">
        <v>2197</v>
      </c>
      <c r="F177" s="396" t="s">
        <v>2198</v>
      </c>
      <c r="G177" s="395" t="s">
        <v>2239</v>
      </c>
      <c r="H177" s="395" t="s">
        <v>2240</v>
      </c>
      <c r="I177" s="397">
        <v>30.138749999999998</v>
      </c>
      <c r="J177" s="397">
        <v>430</v>
      </c>
      <c r="K177" s="398">
        <v>12961.1</v>
      </c>
    </row>
    <row r="178" spans="1:11" ht="14.4" customHeight="1" x14ac:dyDescent="0.3">
      <c r="A178" s="393" t="s">
        <v>448</v>
      </c>
      <c r="B178" s="394" t="s">
        <v>450</v>
      </c>
      <c r="C178" s="395" t="s">
        <v>462</v>
      </c>
      <c r="D178" s="396" t="s">
        <v>463</v>
      </c>
      <c r="E178" s="395" t="s">
        <v>2197</v>
      </c>
      <c r="F178" s="396" t="s">
        <v>2198</v>
      </c>
      <c r="G178" s="395" t="s">
        <v>2241</v>
      </c>
      <c r="H178" s="395" t="s">
        <v>2242</v>
      </c>
      <c r="I178" s="397">
        <v>1.1599999999999999</v>
      </c>
      <c r="J178" s="397">
        <v>5000</v>
      </c>
      <c r="K178" s="398">
        <v>5800</v>
      </c>
    </row>
    <row r="179" spans="1:11" ht="14.4" customHeight="1" x14ac:dyDescent="0.3">
      <c r="A179" s="393" t="s">
        <v>448</v>
      </c>
      <c r="B179" s="394" t="s">
        <v>450</v>
      </c>
      <c r="C179" s="395" t="s">
        <v>462</v>
      </c>
      <c r="D179" s="396" t="s">
        <v>463</v>
      </c>
      <c r="E179" s="395" t="s">
        <v>2197</v>
      </c>
      <c r="F179" s="396" t="s">
        <v>2198</v>
      </c>
      <c r="G179" s="395" t="s">
        <v>2243</v>
      </c>
      <c r="H179" s="395" t="s">
        <v>2244</v>
      </c>
      <c r="I179" s="397">
        <v>1.5866666666666667</v>
      </c>
      <c r="J179" s="397">
        <v>2200</v>
      </c>
      <c r="K179" s="398">
        <v>3486</v>
      </c>
    </row>
    <row r="180" spans="1:11" ht="14.4" customHeight="1" x14ac:dyDescent="0.3">
      <c r="A180" s="393" t="s">
        <v>448</v>
      </c>
      <c r="B180" s="394" t="s">
        <v>450</v>
      </c>
      <c r="C180" s="395" t="s">
        <v>462</v>
      </c>
      <c r="D180" s="396" t="s">
        <v>463</v>
      </c>
      <c r="E180" s="395" t="s">
        <v>2197</v>
      </c>
      <c r="F180" s="396" t="s">
        <v>2198</v>
      </c>
      <c r="G180" s="395" t="s">
        <v>2245</v>
      </c>
      <c r="H180" s="395" t="s">
        <v>2246</v>
      </c>
      <c r="I180" s="397">
        <v>0.59</v>
      </c>
      <c r="J180" s="397">
        <v>1800</v>
      </c>
      <c r="K180" s="398">
        <v>1062</v>
      </c>
    </row>
    <row r="181" spans="1:11" ht="14.4" customHeight="1" x14ac:dyDescent="0.3">
      <c r="A181" s="393" t="s">
        <v>448</v>
      </c>
      <c r="B181" s="394" t="s">
        <v>450</v>
      </c>
      <c r="C181" s="395" t="s">
        <v>462</v>
      </c>
      <c r="D181" s="396" t="s">
        <v>463</v>
      </c>
      <c r="E181" s="395" t="s">
        <v>2197</v>
      </c>
      <c r="F181" s="396" t="s">
        <v>2198</v>
      </c>
      <c r="G181" s="395" t="s">
        <v>2247</v>
      </c>
      <c r="H181" s="395" t="s">
        <v>2248</v>
      </c>
      <c r="I181" s="397">
        <v>4.25</v>
      </c>
      <c r="J181" s="397">
        <v>1000</v>
      </c>
      <c r="K181" s="398">
        <v>4250</v>
      </c>
    </row>
    <row r="182" spans="1:11" ht="14.4" customHeight="1" x14ac:dyDescent="0.3">
      <c r="A182" s="393" t="s">
        <v>448</v>
      </c>
      <c r="B182" s="394" t="s">
        <v>450</v>
      </c>
      <c r="C182" s="395" t="s">
        <v>462</v>
      </c>
      <c r="D182" s="396" t="s">
        <v>463</v>
      </c>
      <c r="E182" s="395" t="s">
        <v>2197</v>
      </c>
      <c r="F182" s="396" t="s">
        <v>2198</v>
      </c>
      <c r="G182" s="395" t="s">
        <v>2249</v>
      </c>
      <c r="H182" s="395" t="s">
        <v>2250</v>
      </c>
      <c r="I182" s="397">
        <v>8.6100000000000012</v>
      </c>
      <c r="J182" s="397">
        <v>420</v>
      </c>
      <c r="K182" s="398">
        <v>3616.2</v>
      </c>
    </row>
    <row r="183" spans="1:11" ht="14.4" customHeight="1" x14ac:dyDescent="0.3">
      <c r="A183" s="393" t="s">
        <v>448</v>
      </c>
      <c r="B183" s="394" t="s">
        <v>450</v>
      </c>
      <c r="C183" s="395" t="s">
        <v>462</v>
      </c>
      <c r="D183" s="396" t="s">
        <v>463</v>
      </c>
      <c r="E183" s="395" t="s">
        <v>2197</v>
      </c>
      <c r="F183" s="396" t="s">
        <v>2198</v>
      </c>
      <c r="G183" s="395" t="s">
        <v>2251</v>
      </c>
      <c r="H183" s="395" t="s">
        <v>2252</v>
      </c>
      <c r="I183" s="397">
        <v>26.324999999999999</v>
      </c>
      <c r="J183" s="397">
        <v>48</v>
      </c>
      <c r="K183" s="398">
        <v>1263.5999999999999</v>
      </c>
    </row>
    <row r="184" spans="1:11" ht="14.4" customHeight="1" x14ac:dyDescent="0.3">
      <c r="A184" s="393" t="s">
        <v>448</v>
      </c>
      <c r="B184" s="394" t="s">
        <v>450</v>
      </c>
      <c r="C184" s="395" t="s">
        <v>462</v>
      </c>
      <c r="D184" s="396" t="s">
        <v>463</v>
      </c>
      <c r="E184" s="395" t="s">
        <v>2197</v>
      </c>
      <c r="F184" s="396" t="s">
        <v>2198</v>
      </c>
      <c r="G184" s="395" t="s">
        <v>2253</v>
      </c>
      <c r="H184" s="395" t="s">
        <v>2254</v>
      </c>
      <c r="I184" s="397">
        <v>11.96</v>
      </c>
      <c r="J184" s="397">
        <v>120</v>
      </c>
      <c r="K184" s="398">
        <v>1435.3000000000002</v>
      </c>
    </row>
    <row r="185" spans="1:11" ht="14.4" customHeight="1" x14ac:dyDescent="0.3">
      <c r="A185" s="393" t="s">
        <v>448</v>
      </c>
      <c r="B185" s="394" t="s">
        <v>450</v>
      </c>
      <c r="C185" s="395" t="s">
        <v>462</v>
      </c>
      <c r="D185" s="396" t="s">
        <v>463</v>
      </c>
      <c r="E185" s="395" t="s">
        <v>2197</v>
      </c>
      <c r="F185" s="396" t="s">
        <v>2198</v>
      </c>
      <c r="G185" s="395" t="s">
        <v>2255</v>
      </c>
      <c r="H185" s="395" t="s">
        <v>2256</v>
      </c>
      <c r="I185" s="397">
        <v>7.57</v>
      </c>
      <c r="J185" s="397">
        <v>70</v>
      </c>
      <c r="K185" s="398">
        <v>529.61</v>
      </c>
    </row>
    <row r="186" spans="1:11" ht="14.4" customHeight="1" x14ac:dyDescent="0.3">
      <c r="A186" s="393" t="s">
        <v>448</v>
      </c>
      <c r="B186" s="394" t="s">
        <v>450</v>
      </c>
      <c r="C186" s="395" t="s">
        <v>462</v>
      </c>
      <c r="D186" s="396" t="s">
        <v>463</v>
      </c>
      <c r="E186" s="395" t="s">
        <v>2197</v>
      </c>
      <c r="F186" s="396" t="s">
        <v>2198</v>
      </c>
      <c r="G186" s="395" t="s">
        <v>2470</v>
      </c>
      <c r="H186" s="395" t="s">
        <v>2471</v>
      </c>
      <c r="I186" s="397">
        <v>27.74</v>
      </c>
      <c r="J186" s="397">
        <v>30</v>
      </c>
      <c r="K186" s="398">
        <v>832.14</v>
      </c>
    </row>
    <row r="187" spans="1:11" ht="14.4" customHeight="1" x14ac:dyDescent="0.3">
      <c r="A187" s="393" t="s">
        <v>448</v>
      </c>
      <c r="B187" s="394" t="s">
        <v>450</v>
      </c>
      <c r="C187" s="395" t="s">
        <v>462</v>
      </c>
      <c r="D187" s="396" t="s">
        <v>463</v>
      </c>
      <c r="E187" s="395" t="s">
        <v>2197</v>
      </c>
      <c r="F187" s="396" t="s">
        <v>2198</v>
      </c>
      <c r="G187" s="395" t="s">
        <v>2257</v>
      </c>
      <c r="H187" s="395" t="s">
        <v>2258</v>
      </c>
      <c r="I187" s="397">
        <v>17.46</v>
      </c>
      <c r="J187" s="397">
        <v>30</v>
      </c>
      <c r="K187" s="398">
        <v>523.70000000000005</v>
      </c>
    </row>
    <row r="188" spans="1:11" ht="14.4" customHeight="1" x14ac:dyDescent="0.3">
      <c r="A188" s="393" t="s">
        <v>448</v>
      </c>
      <c r="B188" s="394" t="s">
        <v>450</v>
      </c>
      <c r="C188" s="395" t="s">
        <v>462</v>
      </c>
      <c r="D188" s="396" t="s">
        <v>463</v>
      </c>
      <c r="E188" s="395" t="s">
        <v>2197</v>
      </c>
      <c r="F188" s="396" t="s">
        <v>2198</v>
      </c>
      <c r="G188" s="395" t="s">
        <v>2472</v>
      </c>
      <c r="H188" s="395" t="s">
        <v>2473</v>
      </c>
      <c r="I188" s="397">
        <v>11.183333333333332</v>
      </c>
      <c r="J188" s="397">
        <v>720</v>
      </c>
      <c r="K188" s="398">
        <v>8050.6500000000005</v>
      </c>
    </row>
    <row r="189" spans="1:11" ht="14.4" customHeight="1" x14ac:dyDescent="0.3">
      <c r="A189" s="393" t="s">
        <v>448</v>
      </c>
      <c r="B189" s="394" t="s">
        <v>450</v>
      </c>
      <c r="C189" s="395" t="s">
        <v>462</v>
      </c>
      <c r="D189" s="396" t="s">
        <v>463</v>
      </c>
      <c r="E189" s="395" t="s">
        <v>2197</v>
      </c>
      <c r="F189" s="396" t="s">
        <v>2198</v>
      </c>
      <c r="G189" s="395" t="s">
        <v>2474</v>
      </c>
      <c r="H189" s="395" t="s">
        <v>2475</v>
      </c>
      <c r="I189" s="397">
        <v>1.23</v>
      </c>
      <c r="J189" s="397">
        <v>3500</v>
      </c>
      <c r="K189" s="398">
        <v>4305</v>
      </c>
    </row>
    <row r="190" spans="1:11" ht="14.4" customHeight="1" x14ac:dyDescent="0.3">
      <c r="A190" s="393" t="s">
        <v>448</v>
      </c>
      <c r="B190" s="394" t="s">
        <v>450</v>
      </c>
      <c r="C190" s="395" t="s">
        <v>462</v>
      </c>
      <c r="D190" s="396" t="s">
        <v>463</v>
      </c>
      <c r="E190" s="395" t="s">
        <v>2197</v>
      </c>
      <c r="F190" s="396" t="s">
        <v>2198</v>
      </c>
      <c r="G190" s="395" t="s">
        <v>2476</v>
      </c>
      <c r="H190" s="395" t="s">
        <v>2477</v>
      </c>
      <c r="I190" s="397">
        <v>9.6312499999999996</v>
      </c>
      <c r="J190" s="397">
        <v>1080</v>
      </c>
      <c r="K190" s="398">
        <v>10415.709999999999</v>
      </c>
    </row>
    <row r="191" spans="1:11" ht="14.4" customHeight="1" x14ac:dyDescent="0.3">
      <c r="A191" s="393" t="s">
        <v>448</v>
      </c>
      <c r="B191" s="394" t="s">
        <v>450</v>
      </c>
      <c r="C191" s="395" t="s">
        <v>462</v>
      </c>
      <c r="D191" s="396" t="s">
        <v>463</v>
      </c>
      <c r="E191" s="395" t="s">
        <v>2197</v>
      </c>
      <c r="F191" s="396" t="s">
        <v>2198</v>
      </c>
      <c r="G191" s="395" t="s">
        <v>2478</v>
      </c>
      <c r="H191" s="395" t="s">
        <v>2479</v>
      </c>
      <c r="I191" s="397">
        <v>9.98</v>
      </c>
      <c r="J191" s="397">
        <v>300</v>
      </c>
      <c r="K191" s="398">
        <v>2994</v>
      </c>
    </row>
    <row r="192" spans="1:11" ht="14.4" customHeight="1" x14ac:dyDescent="0.3">
      <c r="A192" s="393" t="s">
        <v>448</v>
      </c>
      <c r="B192" s="394" t="s">
        <v>450</v>
      </c>
      <c r="C192" s="395" t="s">
        <v>462</v>
      </c>
      <c r="D192" s="396" t="s">
        <v>463</v>
      </c>
      <c r="E192" s="395" t="s">
        <v>2197</v>
      </c>
      <c r="F192" s="396" t="s">
        <v>2198</v>
      </c>
      <c r="G192" s="395" t="s">
        <v>2259</v>
      </c>
      <c r="H192" s="395" t="s">
        <v>2260</v>
      </c>
      <c r="I192" s="397">
        <v>0.36499999999999999</v>
      </c>
      <c r="J192" s="397">
        <v>897</v>
      </c>
      <c r="K192" s="398">
        <v>325.77999999999997</v>
      </c>
    </row>
    <row r="193" spans="1:11" ht="14.4" customHeight="1" x14ac:dyDescent="0.3">
      <c r="A193" s="393" t="s">
        <v>448</v>
      </c>
      <c r="B193" s="394" t="s">
        <v>450</v>
      </c>
      <c r="C193" s="395" t="s">
        <v>462</v>
      </c>
      <c r="D193" s="396" t="s">
        <v>463</v>
      </c>
      <c r="E193" s="395" t="s">
        <v>2197</v>
      </c>
      <c r="F193" s="396" t="s">
        <v>2198</v>
      </c>
      <c r="G193" s="395" t="s">
        <v>2261</v>
      </c>
      <c r="H193" s="395" t="s">
        <v>2262</v>
      </c>
      <c r="I193" s="397">
        <v>19.809999999999999</v>
      </c>
      <c r="J193" s="397">
        <v>10</v>
      </c>
      <c r="K193" s="398">
        <v>198.1</v>
      </c>
    </row>
    <row r="194" spans="1:11" ht="14.4" customHeight="1" x14ac:dyDescent="0.3">
      <c r="A194" s="393" t="s">
        <v>448</v>
      </c>
      <c r="B194" s="394" t="s">
        <v>450</v>
      </c>
      <c r="C194" s="395" t="s">
        <v>462</v>
      </c>
      <c r="D194" s="396" t="s">
        <v>463</v>
      </c>
      <c r="E194" s="395" t="s">
        <v>2197</v>
      </c>
      <c r="F194" s="396" t="s">
        <v>2198</v>
      </c>
      <c r="G194" s="395" t="s">
        <v>2265</v>
      </c>
      <c r="H194" s="395" t="s">
        <v>2266</v>
      </c>
      <c r="I194" s="397">
        <v>0.56125000000000003</v>
      </c>
      <c r="J194" s="397">
        <v>18500</v>
      </c>
      <c r="K194" s="398">
        <v>10390</v>
      </c>
    </row>
    <row r="195" spans="1:11" ht="14.4" customHeight="1" x14ac:dyDescent="0.3">
      <c r="A195" s="393" t="s">
        <v>448</v>
      </c>
      <c r="B195" s="394" t="s">
        <v>450</v>
      </c>
      <c r="C195" s="395" t="s">
        <v>462</v>
      </c>
      <c r="D195" s="396" t="s">
        <v>463</v>
      </c>
      <c r="E195" s="395" t="s">
        <v>2197</v>
      </c>
      <c r="F195" s="396" t="s">
        <v>2198</v>
      </c>
      <c r="G195" s="395" t="s">
        <v>2480</v>
      </c>
      <c r="H195" s="395" t="s">
        <v>2481</v>
      </c>
      <c r="I195" s="397">
        <v>0.85</v>
      </c>
      <c r="J195" s="397">
        <v>200</v>
      </c>
      <c r="K195" s="398">
        <v>170</v>
      </c>
    </row>
    <row r="196" spans="1:11" ht="14.4" customHeight="1" x14ac:dyDescent="0.3">
      <c r="A196" s="393" t="s">
        <v>448</v>
      </c>
      <c r="B196" s="394" t="s">
        <v>450</v>
      </c>
      <c r="C196" s="395" t="s">
        <v>462</v>
      </c>
      <c r="D196" s="396" t="s">
        <v>463</v>
      </c>
      <c r="E196" s="395" t="s">
        <v>2197</v>
      </c>
      <c r="F196" s="396" t="s">
        <v>2198</v>
      </c>
      <c r="G196" s="395" t="s">
        <v>2267</v>
      </c>
      <c r="H196" s="395" t="s">
        <v>2268</v>
      </c>
      <c r="I196" s="397">
        <v>1.52</v>
      </c>
      <c r="J196" s="397">
        <v>300</v>
      </c>
      <c r="K196" s="398">
        <v>456</v>
      </c>
    </row>
    <row r="197" spans="1:11" ht="14.4" customHeight="1" x14ac:dyDescent="0.3">
      <c r="A197" s="393" t="s">
        <v>448</v>
      </c>
      <c r="B197" s="394" t="s">
        <v>450</v>
      </c>
      <c r="C197" s="395" t="s">
        <v>462</v>
      </c>
      <c r="D197" s="396" t="s">
        <v>463</v>
      </c>
      <c r="E197" s="395" t="s">
        <v>2197</v>
      </c>
      <c r="F197" s="396" t="s">
        <v>2198</v>
      </c>
      <c r="G197" s="395" t="s">
        <v>2482</v>
      </c>
      <c r="H197" s="395" t="s">
        <v>2483</v>
      </c>
      <c r="I197" s="397">
        <v>187.41666666666666</v>
      </c>
      <c r="J197" s="397">
        <v>59</v>
      </c>
      <c r="K197" s="398">
        <v>11042.889999999998</v>
      </c>
    </row>
    <row r="198" spans="1:11" ht="14.4" customHeight="1" x14ac:dyDescent="0.3">
      <c r="A198" s="393" t="s">
        <v>448</v>
      </c>
      <c r="B198" s="394" t="s">
        <v>450</v>
      </c>
      <c r="C198" s="395" t="s">
        <v>462</v>
      </c>
      <c r="D198" s="396" t="s">
        <v>463</v>
      </c>
      <c r="E198" s="395" t="s">
        <v>2197</v>
      </c>
      <c r="F198" s="396" t="s">
        <v>2198</v>
      </c>
      <c r="G198" s="395" t="s">
        <v>2484</v>
      </c>
      <c r="H198" s="395" t="s">
        <v>2485</v>
      </c>
      <c r="I198" s="397">
        <v>60.45</v>
      </c>
      <c r="J198" s="397">
        <v>20</v>
      </c>
      <c r="K198" s="398">
        <v>1209</v>
      </c>
    </row>
    <row r="199" spans="1:11" ht="14.4" customHeight="1" x14ac:dyDescent="0.3">
      <c r="A199" s="393" t="s">
        <v>448</v>
      </c>
      <c r="B199" s="394" t="s">
        <v>450</v>
      </c>
      <c r="C199" s="395" t="s">
        <v>462</v>
      </c>
      <c r="D199" s="396" t="s">
        <v>463</v>
      </c>
      <c r="E199" s="395" t="s">
        <v>2197</v>
      </c>
      <c r="F199" s="396" t="s">
        <v>2198</v>
      </c>
      <c r="G199" s="395" t="s">
        <v>2271</v>
      </c>
      <c r="H199" s="395" t="s">
        <v>2272</v>
      </c>
      <c r="I199" s="397">
        <v>31.320000000000004</v>
      </c>
      <c r="J199" s="397">
        <v>1150</v>
      </c>
      <c r="K199" s="398">
        <v>35869.4</v>
      </c>
    </row>
    <row r="200" spans="1:11" ht="14.4" customHeight="1" x14ac:dyDescent="0.3">
      <c r="A200" s="393" t="s">
        <v>448</v>
      </c>
      <c r="B200" s="394" t="s">
        <v>450</v>
      </c>
      <c r="C200" s="395" t="s">
        <v>462</v>
      </c>
      <c r="D200" s="396" t="s">
        <v>463</v>
      </c>
      <c r="E200" s="395" t="s">
        <v>2197</v>
      </c>
      <c r="F200" s="396" t="s">
        <v>2198</v>
      </c>
      <c r="G200" s="395" t="s">
        <v>2486</v>
      </c>
      <c r="H200" s="395" t="s">
        <v>2487</v>
      </c>
      <c r="I200" s="397">
        <v>15.511428571428569</v>
      </c>
      <c r="J200" s="397">
        <v>920</v>
      </c>
      <c r="K200" s="398">
        <v>14274.849999999999</v>
      </c>
    </row>
    <row r="201" spans="1:11" ht="14.4" customHeight="1" x14ac:dyDescent="0.3">
      <c r="A201" s="393" t="s">
        <v>448</v>
      </c>
      <c r="B201" s="394" t="s">
        <v>450</v>
      </c>
      <c r="C201" s="395" t="s">
        <v>462</v>
      </c>
      <c r="D201" s="396" t="s">
        <v>463</v>
      </c>
      <c r="E201" s="395" t="s">
        <v>2197</v>
      </c>
      <c r="F201" s="396" t="s">
        <v>2198</v>
      </c>
      <c r="G201" s="395" t="s">
        <v>2488</v>
      </c>
      <c r="H201" s="395" t="s">
        <v>2489</v>
      </c>
      <c r="I201" s="397">
        <v>13.89</v>
      </c>
      <c r="J201" s="397">
        <v>888</v>
      </c>
      <c r="K201" s="398">
        <v>12336.89</v>
      </c>
    </row>
    <row r="202" spans="1:11" ht="14.4" customHeight="1" x14ac:dyDescent="0.3">
      <c r="A202" s="393" t="s">
        <v>448</v>
      </c>
      <c r="B202" s="394" t="s">
        <v>450</v>
      </c>
      <c r="C202" s="395" t="s">
        <v>462</v>
      </c>
      <c r="D202" s="396" t="s">
        <v>463</v>
      </c>
      <c r="E202" s="395" t="s">
        <v>2197</v>
      </c>
      <c r="F202" s="396" t="s">
        <v>2198</v>
      </c>
      <c r="G202" s="395" t="s">
        <v>2490</v>
      </c>
      <c r="H202" s="395" t="s">
        <v>2491</v>
      </c>
      <c r="I202" s="397">
        <v>11.31</v>
      </c>
      <c r="J202" s="397">
        <v>420</v>
      </c>
      <c r="K202" s="398">
        <v>4750.95</v>
      </c>
    </row>
    <row r="203" spans="1:11" ht="14.4" customHeight="1" x14ac:dyDescent="0.3">
      <c r="A203" s="393" t="s">
        <v>448</v>
      </c>
      <c r="B203" s="394" t="s">
        <v>450</v>
      </c>
      <c r="C203" s="395" t="s">
        <v>462</v>
      </c>
      <c r="D203" s="396" t="s">
        <v>463</v>
      </c>
      <c r="E203" s="395" t="s">
        <v>2197</v>
      </c>
      <c r="F203" s="396" t="s">
        <v>2198</v>
      </c>
      <c r="G203" s="395" t="s">
        <v>2281</v>
      </c>
      <c r="H203" s="395" t="s">
        <v>2282</v>
      </c>
      <c r="I203" s="397">
        <v>1.1724999999999999</v>
      </c>
      <c r="J203" s="397">
        <v>3500</v>
      </c>
      <c r="K203" s="398">
        <v>4107.3500000000004</v>
      </c>
    </row>
    <row r="204" spans="1:11" ht="14.4" customHeight="1" x14ac:dyDescent="0.3">
      <c r="A204" s="393" t="s">
        <v>448</v>
      </c>
      <c r="B204" s="394" t="s">
        <v>450</v>
      </c>
      <c r="C204" s="395" t="s">
        <v>462</v>
      </c>
      <c r="D204" s="396" t="s">
        <v>463</v>
      </c>
      <c r="E204" s="395" t="s">
        <v>2197</v>
      </c>
      <c r="F204" s="396" t="s">
        <v>2198</v>
      </c>
      <c r="G204" s="395" t="s">
        <v>2492</v>
      </c>
      <c r="H204" s="395" t="s">
        <v>2493</v>
      </c>
      <c r="I204" s="397">
        <v>5.18</v>
      </c>
      <c r="J204" s="397">
        <v>100</v>
      </c>
      <c r="K204" s="398">
        <v>517.5</v>
      </c>
    </row>
    <row r="205" spans="1:11" ht="14.4" customHeight="1" x14ac:dyDescent="0.3">
      <c r="A205" s="393" t="s">
        <v>448</v>
      </c>
      <c r="B205" s="394" t="s">
        <v>450</v>
      </c>
      <c r="C205" s="395" t="s">
        <v>462</v>
      </c>
      <c r="D205" s="396" t="s">
        <v>463</v>
      </c>
      <c r="E205" s="395" t="s">
        <v>2197</v>
      </c>
      <c r="F205" s="396" t="s">
        <v>2198</v>
      </c>
      <c r="G205" s="395" t="s">
        <v>2494</v>
      </c>
      <c r="H205" s="395" t="s">
        <v>2495</v>
      </c>
      <c r="I205" s="397">
        <v>9.7799999999999994</v>
      </c>
      <c r="J205" s="397">
        <v>50</v>
      </c>
      <c r="K205" s="398">
        <v>488.75</v>
      </c>
    </row>
    <row r="206" spans="1:11" ht="14.4" customHeight="1" x14ac:dyDescent="0.3">
      <c r="A206" s="393" t="s">
        <v>448</v>
      </c>
      <c r="B206" s="394" t="s">
        <v>450</v>
      </c>
      <c r="C206" s="395" t="s">
        <v>462</v>
      </c>
      <c r="D206" s="396" t="s">
        <v>463</v>
      </c>
      <c r="E206" s="395" t="s">
        <v>2197</v>
      </c>
      <c r="F206" s="396" t="s">
        <v>2198</v>
      </c>
      <c r="G206" s="395" t="s">
        <v>2496</v>
      </c>
      <c r="H206" s="395" t="s">
        <v>2497</v>
      </c>
      <c r="I206" s="397">
        <v>0.31</v>
      </c>
      <c r="J206" s="397">
        <v>100</v>
      </c>
      <c r="K206" s="398">
        <v>31</v>
      </c>
    </row>
    <row r="207" spans="1:11" ht="14.4" customHeight="1" x14ac:dyDescent="0.3">
      <c r="A207" s="393" t="s">
        <v>448</v>
      </c>
      <c r="B207" s="394" t="s">
        <v>450</v>
      </c>
      <c r="C207" s="395" t="s">
        <v>462</v>
      </c>
      <c r="D207" s="396" t="s">
        <v>463</v>
      </c>
      <c r="E207" s="395" t="s">
        <v>2199</v>
      </c>
      <c r="F207" s="396" t="s">
        <v>2200</v>
      </c>
      <c r="G207" s="395" t="s">
        <v>2424</v>
      </c>
      <c r="H207" s="395" t="s">
        <v>2425</v>
      </c>
      <c r="I207" s="397">
        <v>46.81</v>
      </c>
      <c r="J207" s="397">
        <v>50</v>
      </c>
      <c r="K207" s="398">
        <v>2340.25</v>
      </c>
    </row>
    <row r="208" spans="1:11" ht="14.4" customHeight="1" x14ac:dyDescent="0.3">
      <c r="A208" s="393" t="s">
        <v>448</v>
      </c>
      <c r="B208" s="394" t="s">
        <v>450</v>
      </c>
      <c r="C208" s="395" t="s">
        <v>462</v>
      </c>
      <c r="D208" s="396" t="s">
        <v>463</v>
      </c>
      <c r="E208" s="395" t="s">
        <v>2199</v>
      </c>
      <c r="F208" s="396" t="s">
        <v>2200</v>
      </c>
      <c r="G208" s="395" t="s">
        <v>2426</v>
      </c>
      <c r="H208" s="395" t="s">
        <v>2427</v>
      </c>
      <c r="I208" s="397">
        <v>46.81</v>
      </c>
      <c r="J208" s="397">
        <v>50</v>
      </c>
      <c r="K208" s="398">
        <v>2340.25</v>
      </c>
    </row>
    <row r="209" spans="1:11" ht="14.4" customHeight="1" x14ac:dyDescent="0.3">
      <c r="A209" s="393" t="s">
        <v>448</v>
      </c>
      <c r="B209" s="394" t="s">
        <v>450</v>
      </c>
      <c r="C209" s="395" t="s">
        <v>462</v>
      </c>
      <c r="D209" s="396" t="s">
        <v>463</v>
      </c>
      <c r="E209" s="395" t="s">
        <v>2199</v>
      </c>
      <c r="F209" s="396" t="s">
        <v>2200</v>
      </c>
      <c r="G209" s="395" t="s">
        <v>2498</v>
      </c>
      <c r="H209" s="395" t="s">
        <v>2499</v>
      </c>
      <c r="I209" s="397">
        <v>18.39</v>
      </c>
      <c r="J209" s="397">
        <v>12</v>
      </c>
      <c r="K209" s="398">
        <v>220.7</v>
      </c>
    </row>
    <row r="210" spans="1:11" ht="14.4" customHeight="1" x14ac:dyDescent="0.3">
      <c r="A210" s="393" t="s">
        <v>448</v>
      </c>
      <c r="B210" s="394" t="s">
        <v>450</v>
      </c>
      <c r="C210" s="395" t="s">
        <v>462</v>
      </c>
      <c r="D210" s="396" t="s">
        <v>463</v>
      </c>
      <c r="E210" s="395" t="s">
        <v>2199</v>
      </c>
      <c r="F210" s="396" t="s">
        <v>2200</v>
      </c>
      <c r="G210" s="395" t="s">
        <v>2283</v>
      </c>
      <c r="H210" s="395" t="s">
        <v>2284</v>
      </c>
      <c r="I210" s="397">
        <v>0.21</v>
      </c>
      <c r="J210" s="397">
        <v>1200</v>
      </c>
      <c r="K210" s="398">
        <v>252</v>
      </c>
    </row>
    <row r="211" spans="1:11" ht="14.4" customHeight="1" x14ac:dyDescent="0.3">
      <c r="A211" s="393" t="s">
        <v>448</v>
      </c>
      <c r="B211" s="394" t="s">
        <v>450</v>
      </c>
      <c r="C211" s="395" t="s">
        <v>462</v>
      </c>
      <c r="D211" s="396" t="s">
        <v>463</v>
      </c>
      <c r="E211" s="395" t="s">
        <v>2199</v>
      </c>
      <c r="F211" s="396" t="s">
        <v>2200</v>
      </c>
      <c r="G211" s="395" t="s">
        <v>2285</v>
      </c>
      <c r="H211" s="395" t="s">
        <v>2286</v>
      </c>
      <c r="I211" s="397">
        <v>11.13</v>
      </c>
      <c r="J211" s="397">
        <v>300</v>
      </c>
      <c r="K211" s="398">
        <v>3337.5</v>
      </c>
    </row>
    <row r="212" spans="1:11" ht="14.4" customHeight="1" x14ac:dyDescent="0.3">
      <c r="A212" s="393" t="s">
        <v>448</v>
      </c>
      <c r="B212" s="394" t="s">
        <v>450</v>
      </c>
      <c r="C212" s="395" t="s">
        <v>462</v>
      </c>
      <c r="D212" s="396" t="s">
        <v>463</v>
      </c>
      <c r="E212" s="395" t="s">
        <v>2199</v>
      </c>
      <c r="F212" s="396" t="s">
        <v>2200</v>
      </c>
      <c r="G212" s="395" t="s">
        <v>2287</v>
      </c>
      <c r="H212" s="395" t="s">
        <v>2288</v>
      </c>
      <c r="I212" s="397">
        <v>0.92666666666666675</v>
      </c>
      <c r="J212" s="397">
        <v>4900</v>
      </c>
      <c r="K212" s="398">
        <v>4541</v>
      </c>
    </row>
    <row r="213" spans="1:11" ht="14.4" customHeight="1" x14ac:dyDescent="0.3">
      <c r="A213" s="393" t="s">
        <v>448</v>
      </c>
      <c r="B213" s="394" t="s">
        <v>450</v>
      </c>
      <c r="C213" s="395" t="s">
        <v>462</v>
      </c>
      <c r="D213" s="396" t="s">
        <v>463</v>
      </c>
      <c r="E213" s="395" t="s">
        <v>2199</v>
      </c>
      <c r="F213" s="396" t="s">
        <v>2200</v>
      </c>
      <c r="G213" s="395" t="s">
        <v>2289</v>
      </c>
      <c r="H213" s="395" t="s">
        <v>2290</v>
      </c>
      <c r="I213" s="397">
        <v>1.4350000000000001</v>
      </c>
      <c r="J213" s="397">
        <v>600</v>
      </c>
      <c r="K213" s="398">
        <v>860</v>
      </c>
    </row>
    <row r="214" spans="1:11" ht="14.4" customHeight="1" x14ac:dyDescent="0.3">
      <c r="A214" s="393" t="s">
        <v>448</v>
      </c>
      <c r="B214" s="394" t="s">
        <v>450</v>
      </c>
      <c r="C214" s="395" t="s">
        <v>462</v>
      </c>
      <c r="D214" s="396" t="s">
        <v>463</v>
      </c>
      <c r="E214" s="395" t="s">
        <v>2199</v>
      </c>
      <c r="F214" s="396" t="s">
        <v>2200</v>
      </c>
      <c r="G214" s="395" t="s">
        <v>2291</v>
      </c>
      <c r="H214" s="395" t="s">
        <v>2292</v>
      </c>
      <c r="I214" s="397">
        <v>0.41499999999999998</v>
      </c>
      <c r="J214" s="397">
        <v>1200</v>
      </c>
      <c r="K214" s="398">
        <v>498</v>
      </c>
    </row>
    <row r="215" spans="1:11" ht="14.4" customHeight="1" x14ac:dyDescent="0.3">
      <c r="A215" s="393" t="s">
        <v>448</v>
      </c>
      <c r="B215" s="394" t="s">
        <v>450</v>
      </c>
      <c r="C215" s="395" t="s">
        <v>462</v>
      </c>
      <c r="D215" s="396" t="s">
        <v>463</v>
      </c>
      <c r="E215" s="395" t="s">
        <v>2199</v>
      </c>
      <c r="F215" s="396" t="s">
        <v>2200</v>
      </c>
      <c r="G215" s="395" t="s">
        <v>2293</v>
      </c>
      <c r="H215" s="395" t="s">
        <v>2294</v>
      </c>
      <c r="I215" s="397">
        <v>0.57666666666666666</v>
      </c>
      <c r="J215" s="397">
        <v>2200</v>
      </c>
      <c r="K215" s="398">
        <v>1268</v>
      </c>
    </row>
    <row r="216" spans="1:11" ht="14.4" customHeight="1" x14ac:dyDescent="0.3">
      <c r="A216" s="393" t="s">
        <v>448</v>
      </c>
      <c r="B216" s="394" t="s">
        <v>450</v>
      </c>
      <c r="C216" s="395" t="s">
        <v>462</v>
      </c>
      <c r="D216" s="396" t="s">
        <v>463</v>
      </c>
      <c r="E216" s="395" t="s">
        <v>2199</v>
      </c>
      <c r="F216" s="396" t="s">
        <v>2200</v>
      </c>
      <c r="G216" s="395" t="s">
        <v>2295</v>
      </c>
      <c r="H216" s="395" t="s">
        <v>2296</v>
      </c>
      <c r="I216" s="397">
        <v>2.99</v>
      </c>
      <c r="J216" s="397">
        <v>100</v>
      </c>
      <c r="K216" s="398">
        <v>299</v>
      </c>
    </row>
    <row r="217" spans="1:11" ht="14.4" customHeight="1" x14ac:dyDescent="0.3">
      <c r="A217" s="393" t="s">
        <v>448</v>
      </c>
      <c r="B217" s="394" t="s">
        <v>450</v>
      </c>
      <c r="C217" s="395" t="s">
        <v>462</v>
      </c>
      <c r="D217" s="396" t="s">
        <v>463</v>
      </c>
      <c r="E217" s="395" t="s">
        <v>2199</v>
      </c>
      <c r="F217" s="396" t="s">
        <v>2200</v>
      </c>
      <c r="G217" s="395" t="s">
        <v>2297</v>
      </c>
      <c r="H217" s="395" t="s">
        <v>2298</v>
      </c>
      <c r="I217" s="397">
        <v>6.23</v>
      </c>
      <c r="J217" s="397">
        <v>30</v>
      </c>
      <c r="K217" s="398">
        <v>186.9</v>
      </c>
    </row>
    <row r="218" spans="1:11" ht="14.4" customHeight="1" x14ac:dyDescent="0.3">
      <c r="A218" s="393" t="s">
        <v>448</v>
      </c>
      <c r="B218" s="394" t="s">
        <v>450</v>
      </c>
      <c r="C218" s="395" t="s">
        <v>462</v>
      </c>
      <c r="D218" s="396" t="s">
        <v>463</v>
      </c>
      <c r="E218" s="395" t="s">
        <v>2199</v>
      </c>
      <c r="F218" s="396" t="s">
        <v>2200</v>
      </c>
      <c r="G218" s="395" t="s">
        <v>2301</v>
      </c>
      <c r="H218" s="395" t="s">
        <v>2302</v>
      </c>
      <c r="I218" s="397">
        <v>66.94</v>
      </c>
      <c r="J218" s="397">
        <v>5</v>
      </c>
      <c r="K218" s="398">
        <v>334.7</v>
      </c>
    </row>
    <row r="219" spans="1:11" ht="14.4" customHeight="1" x14ac:dyDescent="0.3">
      <c r="A219" s="393" t="s">
        <v>448</v>
      </c>
      <c r="B219" s="394" t="s">
        <v>450</v>
      </c>
      <c r="C219" s="395" t="s">
        <v>462</v>
      </c>
      <c r="D219" s="396" t="s">
        <v>463</v>
      </c>
      <c r="E219" s="395" t="s">
        <v>2199</v>
      </c>
      <c r="F219" s="396" t="s">
        <v>2200</v>
      </c>
      <c r="G219" s="395" t="s">
        <v>2303</v>
      </c>
      <c r="H219" s="395" t="s">
        <v>2304</v>
      </c>
      <c r="I219" s="397">
        <v>5.55</v>
      </c>
      <c r="J219" s="397">
        <v>200</v>
      </c>
      <c r="K219" s="398">
        <v>1110</v>
      </c>
    </row>
    <row r="220" spans="1:11" ht="14.4" customHeight="1" x14ac:dyDescent="0.3">
      <c r="A220" s="393" t="s">
        <v>448</v>
      </c>
      <c r="B220" s="394" t="s">
        <v>450</v>
      </c>
      <c r="C220" s="395" t="s">
        <v>462</v>
      </c>
      <c r="D220" s="396" t="s">
        <v>463</v>
      </c>
      <c r="E220" s="395" t="s">
        <v>2199</v>
      </c>
      <c r="F220" s="396" t="s">
        <v>2200</v>
      </c>
      <c r="G220" s="395" t="s">
        <v>2305</v>
      </c>
      <c r="H220" s="395" t="s">
        <v>2306</v>
      </c>
      <c r="I220" s="397">
        <v>4.4800000000000004</v>
      </c>
      <c r="J220" s="397">
        <v>100</v>
      </c>
      <c r="K220" s="398">
        <v>448</v>
      </c>
    </row>
    <row r="221" spans="1:11" ht="14.4" customHeight="1" x14ac:dyDescent="0.3">
      <c r="A221" s="393" t="s">
        <v>448</v>
      </c>
      <c r="B221" s="394" t="s">
        <v>450</v>
      </c>
      <c r="C221" s="395" t="s">
        <v>462</v>
      </c>
      <c r="D221" s="396" t="s">
        <v>463</v>
      </c>
      <c r="E221" s="395" t="s">
        <v>2199</v>
      </c>
      <c r="F221" s="396" t="s">
        <v>2200</v>
      </c>
      <c r="G221" s="395" t="s">
        <v>2317</v>
      </c>
      <c r="H221" s="395" t="s">
        <v>2318</v>
      </c>
      <c r="I221" s="397">
        <v>4.6749999999999998</v>
      </c>
      <c r="J221" s="397">
        <v>700</v>
      </c>
      <c r="K221" s="398">
        <v>3259</v>
      </c>
    </row>
    <row r="222" spans="1:11" ht="14.4" customHeight="1" x14ac:dyDescent="0.3">
      <c r="A222" s="393" t="s">
        <v>448</v>
      </c>
      <c r="B222" s="394" t="s">
        <v>450</v>
      </c>
      <c r="C222" s="395" t="s">
        <v>462</v>
      </c>
      <c r="D222" s="396" t="s">
        <v>463</v>
      </c>
      <c r="E222" s="395" t="s">
        <v>2199</v>
      </c>
      <c r="F222" s="396" t="s">
        <v>2200</v>
      </c>
      <c r="G222" s="395" t="s">
        <v>2321</v>
      </c>
      <c r="H222" s="395" t="s">
        <v>2322</v>
      </c>
      <c r="I222" s="397">
        <v>2.38</v>
      </c>
      <c r="J222" s="397">
        <v>500</v>
      </c>
      <c r="K222" s="398">
        <v>1190</v>
      </c>
    </row>
    <row r="223" spans="1:11" ht="14.4" customHeight="1" x14ac:dyDescent="0.3">
      <c r="A223" s="393" t="s">
        <v>448</v>
      </c>
      <c r="B223" s="394" t="s">
        <v>450</v>
      </c>
      <c r="C223" s="395" t="s">
        <v>462</v>
      </c>
      <c r="D223" s="396" t="s">
        <v>463</v>
      </c>
      <c r="E223" s="395" t="s">
        <v>2199</v>
      </c>
      <c r="F223" s="396" t="s">
        <v>2200</v>
      </c>
      <c r="G223" s="395" t="s">
        <v>2323</v>
      </c>
      <c r="H223" s="395" t="s">
        <v>2324</v>
      </c>
      <c r="I223" s="397">
        <v>4.2300000000000004</v>
      </c>
      <c r="J223" s="397">
        <v>50</v>
      </c>
      <c r="K223" s="398">
        <v>211.5</v>
      </c>
    </row>
    <row r="224" spans="1:11" ht="14.4" customHeight="1" x14ac:dyDescent="0.3">
      <c r="A224" s="393" t="s">
        <v>448</v>
      </c>
      <c r="B224" s="394" t="s">
        <v>450</v>
      </c>
      <c r="C224" s="395" t="s">
        <v>462</v>
      </c>
      <c r="D224" s="396" t="s">
        <v>463</v>
      </c>
      <c r="E224" s="395" t="s">
        <v>2199</v>
      </c>
      <c r="F224" s="396" t="s">
        <v>2200</v>
      </c>
      <c r="G224" s="395" t="s">
        <v>2500</v>
      </c>
      <c r="H224" s="395" t="s">
        <v>2501</v>
      </c>
      <c r="I224" s="397">
        <v>35.119999999999997</v>
      </c>
      <c r="J224" s="397">
        <v>4</v>
      </c>
      <c r="K224" s="398">
        <v>140.47999999999999</v>
      </c>
    </row>
    <row r="225" spans="1:11" ht="14.4" customHeight="1" x14ac:dyDescent="0.3">
      <c r="A225" s="393" t="s">
        <v>448</v>
      </c>
      <c r="B225" s="394" t="s">
        <v>450</v>
      </c>
      <c r="C225" s="395" t="s">
        <v>462</v>
      </c>
      <c r="D225" s="396" t="s">
        <v>463</v>
      </c>
      <c r="E225" s="395" t="s">
        <v>2199</v>
      </c>
      <c r="F225" s="396" t="s">
        <v>2200</v>
      </c>
      <c r="G225" s="395" t="s">
        <v>2325</v>
      </c>
      <c r="H225" s="395" t="s">
        <v>2326</v>
      </c>
      <c r="I225" s="397">
        <v>35.090000000000003</v>
      </c>
      <c r="J225" s="397">
        <v>12</v>
      </c>
      <c r="K225" s="398">
        <v>421.08</v>
      </c>
    </row>
    <row r="226" spans="1:11" ht="14.4" customHeight="1" x14ac:dyDescent="0.3">
      <c r="A226" s="393" t="s">
        <v>448</v>
      </c>
      <c r="B226" s="394" t="s">
        <v>450</v>
      </c>
      <c r="C226" s="395" t="s">
        <v>462</v>
      </c>
      <c r="D226" s="396" t="s">
        <v>463</v>
      </c>
      <c r="E226" s="395" t="s">
        <v>2199</v>
      </c>
      <c r="F226" s="396" t="s">
        <v>2200</v>
      </c>
      <c r="G226" s="395" t="s">
        <v>2432</v>
      </c>
      <c r="H226" s="395" t="s">
        <v>2433</v>
      </c>
      <c r="I226" s="397">
        <v>2.91</v>
      </c>
      <c r="J226" s="397">
        <v>300</v>
      </c>
      <c r="K226" s="398">
        <v>873</v>
      </c>
    </row>
    <row r="227" spans="1:11" ht="14.4" customHeight="1" x14ac:dyDescent="0.3">
      <c r="A227" s="393" t="s">
        <v>448</v>
      </c>
      <c r="B227" s="394" t="s">
        <v>450</v>
      </c>
      <c r="C227" s="395" t="s">
        <v>462</v>
      </c>
      <c r="D227" s="396" t="s">
        <v>463</v>
      </c>
      <c r="E227" s="395" t="s">
        <v>2199</v>
      </c>
      <c r="F227" s="396" t="s">
        <v>2200</v>
      </c>
      <c r="G227" s="395" t="s">
        <v>2327</v>
      </c>
      <c r="H227" s="395" t="s">
        <v>2328</v>
      </c>
      <c r="I227" s="397">
        <v>29.8125</v>
      </c>
      <c r="J227" s="397">
        <v>200</v>
      </c>
      <c r="K227" s="398">
        <v>5962.5</v>
      </c>
    </row>
    <row r="228" spans="1:11" ht="14.4" customHeight="1" x14ac:dyDescent="0.3">
      <c r="A228" s="393" t="s">
        <v>448</v>
      </c>
      <c r="B228" s="394" t="s">
        <v>450</v>
      </c>
      <c r="C228" s="395" t="s">
        <v>462</v>
      </c>
      <c r="D228" s="396" t="s">
        <v>463</v>
      </c>
      <c r="E228" s="395" t="s">
        <v>2199</v>
      </c>
      <c r="F228" s="396" t="s">
        <v>2200</v>
      </c>
      <c r="G228" s="395" t="s">
        <v>2329</v>
      </c>
      <c r="H228" s="395" t="s">
        <v>2330</v>
      </c>
      <c r="I228" s="397">
        <v>0.66625000000000001</v>
      </c>
      <c r="J228" s="397">
        <v>19000</v>
      </c>
      <c r="K228" s="398">
        <v>12665</v>
      </c>
    </row>
    <row r="229" spans="1:11" ht="14.4" customHeight="1" x14ac:dyDescent="0.3">
      <c r="A229" s="393" t="s">
        <v>448</v>
      </c>
      <c r="B229" s="394" t="s">
        <v>450</v>
      </c>
      <c r="C229" s="395" t="s">
        <v>462</v>
      </c>
      <c r="D229" s="396" t="s">
        <v>463</v>
      </c>
      <c r="E229" s="395" t="s">
        <v>2199</v>
      </c>
      <c r="F229" s="396" t="s">
        <v>2200</v>
      </c>
      <c r="G229" s="395" t="s">
        <v>2331</v>
      </c>
      <c r="H229" s="395" t="s">
        <v>2332</v>
      </c>
      <c r="I229" s="397">
        <v>1.56</v>
      </c>
      <c r="J229" s="397">
        <v>500</v>
      </c>
      <c r="K229" s="398">
        <v>780</v>
      </c>
    </row>
    <row r="230" spans="1:11" ht="14.4" customHeight="1" x14ac:dyDescent="0.3">
      <c r="A230" s="393" t="s">
        <v>448</v>
      </c>
      <c r="B230" s="394" t="s">
        <v>450</v>
      </c>
      <c r="C230" s="395" t="s">
        <v>462</v>
      </c>
      <c r="D230" s="396" t="s">
        <v>463</v>
      </c>
      <c r="E230" s="395" t="s">
        <v>2199</v>
      </c>
      <c r="F230" s="396" t="s">
        <v>2200</v>
      </c>
      <c r="G230" s="395" t="s">
        <v>2335</v>
      </c>
      <c r="H230" s="395" t="s">
        <v>2336</v>
      </c>
      <c r="I230" s="397">
        <v>29.04</v>
      </c>
      <c r="J230" s="397">
        <v>24</v>
      </c>
      <c r="K230" s="398">
        <v>697</v>
      </c>
    </row>
    <row r="231" spans="1:11" ht="14.4" customHeight="1" x14ac:dyDescent="0.3">
      <c r="A231" s="393" t="s">
        <v>448</v>
      </c>
      <c r="B231" s="394" t="s">
        <v>450</v>
      </c>
      <c r="C231" s="395" t="s">
        <v>462</v>
      </c>
      <c r="D231" s="396" t="s">
        <v>463</v>
      </c>
      <c r="E231" s="395" t="s">
        <v>2199</v>
      </c>
      <c r="F231" s="396" t="s">
        <v>2200</v>
      </c>
      <c r="G231" s="395" t="s">
        <v>2337</v>
      </c>
      <c r="H231" s="395" t="s">
        <v>2338</v>
      </c>
      <c r="I231" s="397">
        <v>5.13</v>
      </c>
      <c r="J231" s="397">
        <v>600</v>
      </c>
      <c r="K231" s="398">
        <v>3078</v>
      </c>
    </row>
    <row r="232" spans="1:11" ht="14.4" customHeight="1" x14ac:dyDescent="0.3">
      <c r="A232" s="393" t="s">
        <v>448</v>
      </c>
      <c r="B232" s="394" t="s">
        <v>450</v>
      </c>
      <c r="C232" s="395" t="s">
        <v>462</v>
      </c>
      <c r="D232" s="396" t="s">
        <v>463</v>
      </c>
      <c r="E232" s="395" t="s">
        <v>2199</v>
      </c>
      <c r="F232" s="396" t="s">
        <v>2200</v>
      </c>
      <c r="G232" s="395" t="s">
        <v>2341</v>
      </c>
      <c r="H232" s="395" t="s">
        <v>2342</v>
      </c>
      <c r="I232" s="397">
        <v>120.92</v>
      </c>
      <c r="J232" s="397">
        <v>2</v>
      </c>
      <c r="K232" s="398">
        <v>241.84</v>
      </c>
    </row>
    <row r="233" spans="1:11" ht="14.4" customHeight="1" x14ac:dyDescent="0.3">
      <c r="A233" s="393" t="s">
        <v>448</v>
      </c>
      <c r="B233" s="394" t="s">
        <v>450</v>
      </c>
      <c r="C233" s="395" t="s">
        <v>462</v>
      </c>
      <c r="D233" s="396" t="s">
        <v>463</v>
      </c>
      <c r="E233" s="395" t="s">
        <v>2199</v>
      </c>
      <c r="F233" s="396" t="s">
        <v>2200</v>
      </c>
      <c r="G233" s="395" t="s">
        <v>2343</v>
      </c>
      <c r="H233" s="395" t="s">
        <v>2344</v>
      </c>
      <c r="I233" s="397">
        <v>17.97</v>
      </c>
      <c r="J233" s="397">
        <v>150</v>
      </c>
      <c r="K233" s="398">
        <v>2696</v>
      </c>
    </row>
    <row r="234" spans="1:11" ht="14.4" customHeight="1" x14ac:dyDescent="0.3">
      <c r="A234" s="393" t="s">
        <v>448</v>
      </c>
      <c r="B234" s="394" t="s">
        <v>450</v>
      </c>
      <c r="C234" s="395" t="s">
        <v>462</v>
      </c>
      <c r="D234" s="396" t="s">
        <v>463</v>
      </c>
      <c r="E234" s="395" t="s">
        <v>2199</v>
      </c>
      <c r="F234" s="396" t="s">
        <v>2200</v>
      </c>
      <c r="G234" s="395" t="s">
        <v>2345</v>
      </c>
      <c r="H234" s="395" t="s">
        <v>2346</v>
      </c>
      <c r="I234" s="397">
        <v>17.97666666666667</v>
      </c>
      <c r="J234" s="397">
        <v>500</v>
      </c>
      <c r="K234" s="398">
        <v>8989</v>
      </c>
    </row>
    <row r="235" spans="1:11" ht="14.4" customHeight="1" x14ac:dyDescent="0.3">
      <c r="A235" s="393" t="s">
        <v>448</v>
      </c>
      <c r="B235" s="394" t="s">
        <v>450</v>
      </c>
      <c r="C235" s="395" t="s">
        <v>462</v>
      </c>
      <c r="D235" s="396" t="s">
        <v>463</v>
      </c>
      <c r="E235" s="395" t="s">
        <v>2199</v>
      </c>
      <c r="F235" s="396" t="s">
        <v>2200</v>
      </c>
      <c r="G235" s="395" t="s">
        <v>2349</v>
      </c>
      <c r="H235" s="395" t="s">
        <v>2350</v>
      </c>
      <c r="I235" s="397">
        <v>25.32</v>
      </c>
      <c r="J235" s="397">
        <v>30</v>
      </c>
      <c r="K235" s="398">
        <v>759.6</v>
      </c>
    </row>
    <row r="236" spans="1:11" ht="14.4" customHeight="1" x14ac:dyDescent="0.3">
      <c r="A236" s="393" t="s">
        <v>448</v>
      </c>
      <c r="B236" s="394" t="s">
        <v>450</v>
      </c>
      <c r="C236" s="395" t="s">
        <v>462</v>
      </c>
      <c r="D236" s="396" t="s">
        <v>463</v>
      </c>
      <c r="E236" s="395" t="s">
        <v>2199</v>
      </c>
      <c r="F236" s="396" t="s">
        <v>2200</v>
      </c>
      <c r="G236" s="395" t="s">
        <v>2351</v>
      </c>
      <c r="H236" s="395" t="s">
        <v>2352</v>
      </c>
      <c r="I236" s="397">
        <v>8.9499999999999993</v>
      </c>
      <c r="J236" s="397">
        <v>100</v>
      </c>
      <c r="K236" s="398">
        <v>895</v>
      </c>
    </row>
    <row r="237" spans="1:11" ht="14.4" customHeight="1" x14ac:dyDescent="0.3">
      <c r="A237" s="393" t="s">
        <v>448</v>
      </c>
      <c r="B237" s="394" t="s">
        <v>450</v>
      </c>
      <c r="C237" s="395" t="s">
        <v>462</v>
      </c>
      <c r="D237" s="396" t="s">
        <v>463</v>
      </c>
      <c r="E237" s="395" t="s">
        <v>2199</v>
      </c>
      <c r="F237" s="396" t="s">
        <v>2200</v>
      </c>
      <c r="G237" s="395" t="s">
        <v>2357</v>
      </c>
      <c r="H237" s="395" t="s">
        <v>2358</v>
      </c>
      <c r="I237" s="397">
        <v>13.2</v>
      </c>
      <c r="J237" s="397">
        <v>20</v>
      </c>
      <c r="K237" s="398">
        <v>264</v>
      </c>
    </row>
    <row r="238" spans="1:11" ht="14.4" customHeight="1" x14ac:dyDescent="0.3">
      <c r="A238" s="393" t="s">
        <v>448</v>
      </c>
      <c r="B238" s="394" t="s">
        <v>450</v>
      </c>
      <c r="C238" s="395" t="s">
        <v>462</v>
      </c>
      <c r="D238" s="396" t="s">
        <v>463</v>
      </c>
      <c r="E238" s="395" t="s">
        <v>2199</v>
      </c>
      <c r="F238" s="396" t="s">
        <v>2200</v>
      </c>
      <c r="G238" s="395" t="s">
        <v>2361</v>
      </c>
      <c r="H238" s="395" t="s">
        <v>2362</v>
      </c>
      <c r="I238" s="397">
        <v>1.5466666666666666</v>
      </c>
      <c r="J238" s="397">
        <v>375</v>
      </c>
      <c r="K238" s="398">
        <v>580.5</v>
      </c>
    </row>
    <row r="239" spans="1:11" ht="14.4" customHeight="1" x14ac:dyDescent="0.3">
      <c r="A239" s="393" t="s">
        <v>448</v>
      </c>
      <c r="B239" s="394" t="s">
        <v>450</v>
      </c>
      <c r="C239" s="395" t="s">
        <v>462</v>
      </c>
      <c r="D239" s="396" t="s">
        <v>463</v>
      </c>
      <c r="E239" s="395" t="s">
        <v>2199</v>
      </c>
      <c r="F239" s="396" t="s">
        <v>2200</v>
      </c>
      <c r="G239" s="395" t="s">
        <v>2363</v>
      </c>
      <c r="H239" s="395" t="s">
        <v>2364</v>
      </c>
      <c r="I239" s="397">
        <v>21.169999999999998</v>
      </c>
      <c r="J239" s="397">
        <v>65</v>
      </c>
      <c r="K239" s="398">
        <v>1376.95</v>
      </c>
    </row>
    <row r="240" spans="1:11" ht="14.4" customHeight="1" x14ac:dyDescent="0.3">
      <c r="A240" s="393" t="s">
        <v>448</v>
      </c>
      <c r="B240" s="394" t="s">
        <v>450</v>
      </c>
      <c r="C240" s="395" t="s">
        <v>462</v>
      </c>
      <c r="D240" s="396" t="s">
        <v>463</v>
      </c>
      <c r="E240" s="395" t="s">
        <v>2199</v>
      </c>
      <c r="F240" s="396" t="s">
        <v>2200</v>
      </c>
      <c r="G240" s="395" t="s">
        <v>2367</v>
      </c>
      <c r="H240" s="395" t="s">
        <v>2368</v>
      </c>
      <c r="I240" s="397">
        <v>11.186666666666667</v>
      </c>
      <c r="J240" s="397">
        <v>250</v>
      </c>
      <c r="K240" s="398">
        <v>2816</v>
      </c>
    </row>
    <row r="241" spans="1:11" ht="14.4" customHeight="1" x14ac:dyDescent="0.3">
      <c r="A241" s="393" t="s">
        <v>448</v>
      </c>
      <c r="B241" s="394" t="s">
        <v>450</v>
      </c>
      <c r="C241" s="395" t="s">
        <v>462</v>
      </c>
      <c r="D241" s="396" t="s">
        <v>463</v>
      </c>
      <c r="E241" s="395" t="s">
        <v>2199</v>
      </c>
      <c r="F241" s="396" t="s">
        <v>2200</v>
      </c>
      <c r="G241" s="395" t="s">
        <v>2371</v>
      </c>
      <c r="H241" s="395" t="s">
        <v>2372</v>
      </c>
      <c r="I241" s="397">
        <v>0.45500000000000002</v>
      </c>
      <c r="J241" s="397">
        <v>2400</v>
      </c>
      <c r="K241" s="398">
        <v>1096</v>
      </c>
    </row>
    <row r="242" spans="1:11" ht="14.4" customHeight="1" x14ac:dyDescent="0.3">
      <c r="A242" s="393" t="s">
        <v>448</v>
      </c>
      <c r="B242" s="394" t="s">
        <v>450</v>
      </c>
      <c r="C242" s="395" t="s">
        <v>462</v>
      </c>
      <c r="D242" s="396" t="s">
        <v>463</v>
      </c>
      <c r="E242" s="395" t="s">
        <v>2199</v>
      </c>
      <c r="F242" s="396" t="s">
        <v>2200</v>
      </c>
      <c r="G242" s="395" t="s">
        <v>2502</v>
      </c>
      <c r="H242" s="395" t="s">
        <v>2503</v>
      </c>
      <c r="I242" s="397">
        <v>1.78</v>
      </c>
      <c r="J242" s="397">
        <v>100</v>
      </c>
      <c r="K242" s="398">
        <v>178</v>
      </c>
    </row>
    <row r="243" spans="1:11" ht="14.4" customHeight="1" x14ac:dyDescent="0.3">
      <c r="A243" s="393" t="s">
        <v>448</v>
      </c>
      <c r="B243" s="394" t="s">
        <v>450</v>
      </c>
      <c r="C243" s="395" t="s">
        <v>462</v>
      </c>
      <c r="D243" s="396" t="s">
        <v>463</v>
      </c>
      <c r="E243" s="395" t="s">
        <v>2199</v>
      </c>
      <c r="F243" s="396" t="s">
        <v>2200</v>
      </c>
      <c r="G243" s="395" t="s">
        <v>2450</v>
      </c>
      <c r="H243" s="395" t="s">
        <v>2451</v>
      </c>
      <c r="I243" s="397">
        <v>40.36</v>
      </c>
      <c r="J243" s="397">
        <v>20</v>
      </c>
      <c r="K243" s="398">
        <v>807.3</v>
      </c>
    </row>
    <row r="244" spans="1:11" ht="14.4" customHeight="1" x14ac:dyDescent="0.3">
      <c r="A244" s="393" t="s">
        <v>448</v>
      </c>
      <c r="B244" s="394" t="s">
        <v>450</v>
      </c>
      <c r="C244" s="395" t="s">
        <v>462</v>
      </c>
      <c r="D244" s="396" t="s">
        <v>463</v>
      </c>
      <c r="E244" s="395" t="s">
        <v>2199</v>
      </c>
      <c r="F244" s="396" t="s">
        <v>2200</v>
      </c>
      <c r="G244" s="395" t="s">
        <v>2375</v>
      </c>
      <c r="H244" s="395" t="s">
        <v>2376</v>
      </c>
      <c r="I244" s="397">
        <v>35.090000000000003</v>
      </c>
      <c r="J244" s="397">
        <v>12</v>
      </c>
      <c r="K244" s="398">
        <v>421.08</v>
      </c>
    </row>
    <row r="245" spans="1:11" ht="14.4" customHeight="1" x14ac:dyDescent="0.3">
      <c r="A245" s="393" t="s">
        <v>448</v>
      </c>
      <c r="B245" s="394" t="s">
        <v>450</v>
      </c>
      <c r="C245" s="395" t="s">
        <v>462</v>
      </c>
      <c r="D245" s="396" t="s">
        <v>463</v>
      </c>
      <c r="E245" s="395" t="s">
        <v>2199</v>
      </c>
      <c r="F245" s="396" t="s">
        <v>2200</v>
      </c>
      <c r="G245" s="395" t="s">
        <v>2377</v>
      </c>
      <c r="H245" s="395" t="s">
        <v>2378</v>
      </c>
      <c r="I245" s="397">
        <v>29.06</v>
      </c>
      <c r="J245" s="397">
        <v>12</v>
      </c>
      <c r="K245" s="398">
        <v>348.72</v>
      </c>
    </row>
    <row r="246" spans="1:11" ht="14.4" customHeight="1" x14ac:dyDescent="0.3">
      <c r="A246" s="393" t="s">
        <v>448</v>
      </c>
      <c r="B246" s="394" t="s">
        <v>450</v>
      </c>
      <c r="C246" s="395" t="s">
        <v>462</v>
      </c>
      <c r="D246" s="396" t="s">
        <v>463</v>
      </c>
      <c r="E246" s="395" t="s">
        <v>2203</v>
      </c>
      <c r="F246" s="396" t="s">
        <v>2204</v>
      </c>
      <c r="G246" s="395" t="s">
        <v>2380</v>
      </c>
      <c r="H246" s="395" t="s">
        <v>2381</v>
      </c>
      <c r="I246" s="397">
        <v>8.1319999999999997</v>
      </c>
      <c r="J246" s="397">
        <v>850</v>
      </c>
      <c r="K246" s="398">
        <v>6889</v>
      </c>
    </row>
    <row r="247" spans="1:11" ht="14.4" customHeight="1" x14ac:dyDescent="0.3">
      <c r="A247" s="393" t="s">
        <v>448</v>
      </c>
      <c r="B247" s="394" t="s">
        <v>450</v>
      </c>
      <c r="C247" s="395" t="s">
        <v>462</v>
      </c>
      <c r="D247" s="396" t="s">
        <v>463</v>
      </c>
      <c r="E247" s="395" t="s">
        <v>2205</v>
      </c>
      <c r="F247" s="396" t="s">
        <v>2206</v>
      </c>
      <c r="G247" s="395" t="s">
        <v>2384</v>
      </c>
      <c r="H247" s="395" t="s">
        <v>2385</v>
      </c>
      <c r="I247" s="397">
        <v>33.729999999999997</v>
      </c>
      <c r="J247" s="397">
        <v>288</v>
      </c>
      <c r="K247" s="398">
        <v>9714.0199999999986</v>
      </c>
    </row>
    <row r="248" spans="1:11" ht="14.4" customHeight="1" x14ac:dyDescent="0.3">
      <c r="A248" s="393" t="s">
        <v>448</v>
      </c>
      <c r="B248" s="394" t="s">
        <v>450</v>
      </c>
      <c r="C248" s="395" t="s">
        <v>462</v>
      </c>
      <c r="D248" s="396" t="s">
        <v>463</v>
      </c>
      <c r="E248" s="395" t="s">
        <v>2205</v>
      </c>
      <c r="F248" s="396" t="s">
        <v>2206</v>
      </c>
      <c r="G248" s="395" t="s">
        <v>2386</v>
      </c>
      <c r="H248" s="395" t="s">
        <v>2387</v>
      </c>
      <c r="I248" s="397">
        <v>50.12</v>
      </c>
      <c r="J248" s="397">
        <v>72</v>
      </c>
      <c r="K248" s="398">
        <v>3608.42</v>
      </c>
    </row>
    <row r="249" spans="1:11" ht="14.4" customHeight="1" x14ac:dyDescent="0.3">
      <c r="A249" s="393" t="s">
        <v>448</v>
      </c>
      <c r="B249" s="394" t="s">
        <v>450</v>
      </c>
      <c r="C249" s="395" t="s">
        <v>462</v>
      </c>
      <c r="D249" s="396" t="s">
        <v>463</v>
      </c>
      <c r="E249" s="395" t="s">
        <v>2205</v>
      </c>
      <c r="F249" s="396" t="s">
        <v>2206</v>
      </c>
      <c r="G249" s="395" t="s">
        <v>2504</v>
      </c>
      <c r="H249" s="395" t="s">
        <v>2505</v>
      </c>
      <c r="I249" s="397">
        <v>50.12</v>
      </c>
      <c r="J249" s="397">
        <v>36</v>
      </c>
      <c r="K249" s="398">
        <v>1804.21</v>
      </c>
    </row>
    <row r="250" spans="1:11" ht="14.4" customHeight="1" x14ac:dyDescent="0.3">
      <c r="A250" s="393" t="s">
        <v>448</v>
      </c>
      <c r="B250" s="394" t="s">
        <v>450</v>
      </c>
      <c r="C250" s="395" t="s">
        <v>462</v>
      </c>
      <c r="D250" s="396" t="s">
        <v>463</v>
      </c>
      <c r="E250" s="395" t="s">
        <v>2205</v>
      </c>
      <c r="F250" s="396" t="s">
        <v>2206</v>
      </c>
      <c r="G250" s="395" t="s">
        <v>2388</v>
      </c>
      <c r="H250" s="395" t="s">
        <v>2389</v>
      </c>
      <c r="I250" s="397">
        <v>38.200000000000003</v>
      </c>
      <c r="J250" s="397">
        <v>108</v>
      </c>
      <c r="K250" s="398">
        <v>4125.93</v>
      </c>
    </row>
    <row r="251" spans="1:11" ht="14.4" customHeight="1" x14ac:dyDescent="0.3">
      <c r="A251" s="393" t="s">
        <v>448</v>
      </c>
      <c r="B251" s="394" t="s">
        <v>450</v>
      </c>
      <c r="C251" s="395" t="s">
        <v>462</v>
      </c>
      <c r="D251" s="396" t="s">
        <v>463</v>
      </c>
      <c r="E251" s="395" t="s">
        <v>2205</v>
      </c>
      <c r="F251" s="396" t="s">
        <v>2206</v>
      </c>
      <c r="G251" s="395" t="s">
        <v>2390</v>
      </c>
      <c r="H251" s="395" t="s">
        <v>2391</v>
      </c>
      <c r="I251" s="397">
        <v>34.281818181818181</v>
      </c>
      <c r="J251" s="397">
        <v>1008</v>
      </c>
      <c r="K251" s="398">
        <v>34393.51</v>
      </c>
    </row>
    <row r="252" spans="1:11" ht="14.4" customHeight="1" x14ac:dyDescent="0.3">
      <c r="A252" s="393" t="s">
        <v>448</v>
      </c>
      <c r="B252" s="394" t="s">
        <v>450</v>
      </c>
      <c r="C252" s="395" t="s">
        <v>462</v>
      </c>
      <c r="D252" s="396" t="s">
        <v>463</v>
      </c>
      <c r="E252" s="395" t="s">
        <v>2205</v>
      </c>
      <c r="F252" s="396" t="s">
        <v>2206</v>
      </c>
      <c r="G252" s="395" t="s">
        <v>2506</v>
      </c>
      <c r="H252" s="395" t="s">
        <v>2507</v>
      </c>
      <c r="I252" s="397">
        <v>91.87</v>
      </c>
      <c r="J252" s="397">
        <v>36</v>
      </c>
      <c r="K252" s="398">
        <v>3143.2</v>
      </c>
    </row>
    <row r="253" spans="1:11" ht="14.4" customHeight="1" x14ac:dyDescent="0.3">
      <c r="A253" s="393" t="s">
        <v>448</v>
      </c>
      <c r="B253" s="394" t="s">
        <v>450</v>
      </c>
      <c r="C253" s="395" t="s">
        <v>462</v>
      </c>
      <c r="D253" s="396" t="s">
        <v>463</v>
      </c>
      <c r="E253" s="395" t="s">
        <v>2207</v>
      </c>
      <c r="F253" s="396" t="s">
        <v>2208</v>
      </c>
      <c r="G253" s="395" t="s">
        <v>2394</v>
      </c>
      <c r="H253" s="395" t="s">
        <v>2395</v>
      </c>
      <c r="I253" s="397">
        <v>0.3</v>
      </c>
      <c r="J253" s="397">
        <v>800</v>
      </c>
      <c r="K253" s="398">
        <v>240</v>
      </c>
    </row>
    <row r="254" spans="1:11" ht="14.4" customHeight="1" x14ac:dyDescent="0.3">
      <c r="A254" s="393" t="s">
        <v>448</v>
      </c>
      <c r="B254" s="394" t="s">
        <v>450</v>
      </c>
      <c r="C254" s="395" t="s">
        <v>462</v>
      </c>
      <c r="D254" s="396" t="s">
        <v>463</v>
      </c>
      <c r="E254" s="395" t="s">
        <v>2207</v>
      </c>
      <c r="F254" s="396" t="s">
        <v>2208</v>
      </c>
      <c r="G254" s="395" t="s">
        <v>2396</v>
      </c>
      <c r="H254" s="395" t="s">
        <v>2397</v>
      </c>
      <c r="I254" s="397">
        <v>0.31</v>
      </c>
      <c r="J254" s="397">
        <v>1000</v>
      </c>
      <c r="K254" s="398">
        <v>310</v>
      </c>
    </row>
    <row r="255" spans="1:11" ht="14.4" customHeight="1" x14ac:dyDescent="0.3">
      <c r="A255" s="393" t="s">
        <v>448</v>
      </c>
      <c r="B255" s="394" t="s">
        <v>450</v>
      </c>
      <c r="C255" s="395" t="s">
        <v>462</v>
      </c>
      <c r="D255" s="396" t="s">
        <v>463</v>
      </c>
      <c r="E255" s="395" t="s">
        <v>2207</v>
      </c>
      <c r="F255" s="396" t="s">
        <v>2208</v>
      </c>
      <c r="G255" s="395" t="s">
        <v>2402</v>
      </c>
      <c r="H255" s="395" t="s">
        <v>2403</v>
      </c>
      <c r="I255" s="397">
        <v>0.30499999999999999</v>
      </c>
      <c r="J255" s="397">
        <v>1100</v>
      </c>
      <c r="K255" s="398">
        <v>335</v>
      </c>
    </row>
    <row r="256" spans="1:11" ht="14.4" customHeight="1" x14ac:dyDescent="0.3">
      <c r="A256" s="393" t="s">
        <v>448</v>
      </c>
      <c r="B256" s="394" t="s">
        <v>450</v>
      </c>
      <c r="C256" s="395" t="s">
        <v>462</v>
      </c>
      <c r="D256" s="396" t="s">
        <v>463</v>
      </c>
      <c r="E256" s="395" t="s">
        <v>2207</v>
      </c>
      <c r="F256" s="396" t="s">
        <v>2208</v>
      </c>
      <c r="G256" s="395" t="s">
        <v>2406</v>
      </c>
      <c r="H256" s="395" t="s">
        <v>2407</v>
      </c>
      <c r="I256" s="397">
        <v>113.25</v>
      </c>
      <c r="J256" s="397">
        <v>20</v>
      </c>
      <c r="K256" s="398">
        <v>2265</v>
      </c>
    </row>
    <row r="257" spans="1:11" ht="14.4" customHeight="1" x14ac:dyDescent="0.3">
      <c r="A257" s="393" t="s">
        <v>448</v>
      </c>
      <c r="B257" s="394" t="s">
        <v>450</v>
      </c>
      <c r="C257" s="395" t="s">
        <v>462</v>
      </c>
      <c r="D257" s="396" t="s">
        <v>463</v>
      </c>
      <c r="E257" s="395" t="s">
        <v>2209</v>
      </c>
      <c r="F257" s="396" t="s">
        <v>2210</v>
      </c>
      <c r="G257" s="395" t="s">
        <v>2408</v>
      </c>
      <c r="H257" s="395" t="s">
        <v>2409</v>
      </c>
      <c r="I257" s="397">
        <v>0.82</v>
      </c>
      <c r="J257" s="397">
        <v>4000</v>
      </c>
      <c r="K257" s="398">
        <v>3280</v>
      </c>
    </row>
    <row r="258" spans="1:11" ht="14.4" customHeight="1" x14ac:dyDescent="0.3">
      <c r="A258" s="393" t="s">
        <v>448</v>
      </c>
      <c r="B258" s="394" t="s">
        <v>450</v>
      </c>
      <c r="C258" s="395" t="s">
        <v>462</v>
      </c>
      <c r="D258" s="396" t="s">
        <v>463</v>
      </c>
      <c r="E258" s="395" t="s">
        <v>2209</v>
      </c>
      <c r="F258" s="396" t="s">
        <v>2210</v>
      </c>
      <c r="G258" s="395" t="s">
        <v>2456</v>
      </c>
      <c r="H258" s="395" t="s">
        <v>2457</v>
      </c>
      <c r="I258" s="397">
        <v>7.3920000000000003</v>
      </c>
      <c r="J258" s="397">
        <v>400</v>
      </c>
      <c r="K258" s="398">
        <v>2970</v>
      </c>
    </row>
    <row r="259" spans="1:11" ht="14.4" customHeight="1" x14ac:dyDescent="0.3">
      <c r="A259" s="393" t="s">
        <v>448</v>
      </c>
      <c r="B259" s="394" t="s">
        <v>450</v>
      </c>
      <c r="C259" s="395" t="s">
        <v>462</v>
      </c>
      <c r="D259" s="396" t="s">
        <v>463</v>
      </c>
      <c r="E259" s="395" t="s">
        <v>2209</v>
      </c>
      <c r="F259" s="396" t="s">
        <v>2210</v>
      </c>
      <c r="G259" s="395" t="s">
        <v>2412</v>
      </c>
      <c r="H259" s="395" t="s">
        <v>2413</v>
      </c>
      <c r="I259" s="397">
        <v>7.3983333333333334</v>
      </c>
      <c r="J259" s="397">
        <v>550</v>
      </c>
      <c r="K259" s="398">
        <v>4064</v>
      </c>
    </row>
    <row r="260" spans="1:11" ht="14.4" customHeight="1" x14ac:dyDescent="0.3">
      <c r="A260" s="393" t="s">
        <v>448</v>
      </c>
      <c r="B260" s="394" t="s">
        <v>450</v>
      </c>
      <c r="C260" s="395" t="s">
        <v>462</v>
      </c>
      <c r="D260" s="396" t="s">
        <v>463</v>
      </c>
      <c r="E260" s="395" t="s">
        <v>2209</v>
      </c>
      <c r="F260" s="396" t="s">
        <v>2210</v>
      </c>
      <c r="G260" s="395" t="s">
        <v>2414</v>
      </c>
      <c r="H260" s="395" t="s">
        <v>2415</v>
      </c>
      <c r="I260" s="397">
        <v>7.5019999999999998</v>
      </c>
      <c r="J260" s="397">
        <v>550</v>
      </c>
      <c r="K260" s="398">
        <v>4126</v>
      </c>
    </row>
    <row r="261" spans="1:11" ht="14.4" customHeight="1" x14ac:dyDescent="0.3">
      <c r="A261" s="393" t="s">
        <v>448</v>
      </c>
      <c r="B261" s="394" t="s">
        <v>450</v>
      </c>
      <c r="C261" s="395" t="s">
        <v>462</v>
      </c>
      <c r="D261" s="396" t="s">
        <v>463</v>
      </c>
      <c r="E261" s="395" t="s">
        <v>2209</v>
      </c>
      <c r="F261" s="396" t="s">
        <v>2210</v>
      </c>
      <c r="G261" s="395" t="s">
        <v>2458</v>
      </c>
      <c r="H261" s="395" t="s">
        <v>2459</v>
      </c>
      <c r="I261" s="397">
        <v>10.984999999999999</v>
      </c>
      <c r="J261" s="397">
        <v>80</v>
      </c>
      <c r="K261" s="398">
        <v>878.8</v>
      </c>
    </row>
    <row r="262" spans="1:11" ht="14.4" customHeight="1" x14ac:dyDescent="0.3">
      <c r="A262" s="393" t="s">
        <v>448</v>
      </c>
      <c r="B262" s="394" t="s">
        <v>450</v>
      </c>
      <c r="C262" s="395" t="s">
        <v>462</v>
      </c>
      <c r="D262" s="396" t="s">
        <v>463</v>
      </c>
      <c r="E262" s="395" t="s">
        <v>2209</v>
      </c>
      <c r="F262" s="396" t="s">
        <v>2210</v>
      </c>
      <c r="G262" s="395" t="s">
        <v>2416</v>
      </c>
      <c r="H262" s="395" t="s">
        <v>2417</v>
      </c>
      <c r="I262" s="397">
        <v>10.68</v>
      </c>
      <c r="J262" s="397">
        <v>120</v>
      </c>
      <c r="K262" s="398">
        <v>1294</v>
      </c>
    </row>
    <row r="263" spans="1:11" ht="14.4" customHeight="1" x14ac:dyDescent="0.3">
      <c r="A263" s="393" t="s">
        <v>448</v>
      </c>
      <c r="B263" s="394" t="s">
        <v>450</v>
      </c>
      <c r="C263" s="395" t="s">
        <v>462</v>
      </c>
      <c r="D263" s="396" t="s">
        <v>463</v>
      </c>
      <c r="E263" s="395" t="s">
        <v>2209</v>
      </c>
      <c r="F263" s="396" t="s">
        <v>2210</v>
      </c>
      <c r="G263" s="395" t="s">
        <v>2418</v>
      </c>
      <c r="H263" s="395" t="s">
        <v>2419</v>
      </c>
      <c r="I263" s="397">
        <v>0.76800000000000002</v>
      </c>
      <c r="J263" s="397">
        <v>9200</v>
      </c>
      <c r="K263" s="398">
        <v>7123</v>
      </c>
    </row>
    <row r="264" spans="1:11" ht="14.4" customHeight="1" x14ac:dyDescent="0.3">
      <c r="A264" s="393" t="s">
        <v>448</v>
      </c>
      <c r="B264" s="394" t="s">
        <v>450</v>
      </c>
      <c r="C264" s="395" t="s">
        <v>464</v>
      </c>
      <c r="D264" s="396" t="s">
        <v>465</v>
      </c>
      <c r="E264" s="395" t="s">
        <v>2197</v>
      </c>
      <c r="F264" s="396" t="s">
        <v>2198</v>
      </c>
      <c r="G264" s="395" t="s">
        <v>2213</v>
      </c>
      <c r="H264" s="395" t="s">
        <v>2214</v>
      </c>
      <c r="I264" s="397">
        <v>99.18</v>
      </c>
      <c r="J264" s="397">
        <v>2</v>
      </c>
      <c r="K264" s="398">
        <v>198.36</v>
      </c>
    </row>
    <row r="265" spans="1:11" ht="14.4" customHeight="1" x14ac:dyDescent="0.3">
      <c r="A265" s="393" t="s">
        <v>448</v>
      </c>
      <c r="B265" s="394" t="s">
        <v>450</v>
      </c>
      <c r="C265" s="395" t="s">
        <v>464</v>
      </c>
      <c r="D265" s="396" t="s">
        <v>465</v>
      </c>
      <c r="E265" s="395" t="s">
        <v>2197</v>
      </c>
      <c r="F265" s="396" t="s">
        <v>2198</v>
      </c>
      <c r="G265" s="395" t="s">
        <v>2215</v>
      </c>
      <c r="H265" s="395" t="s">
        <v>2216</v>
      </c>
      <c r="I265" s="397">
        <v>156.43</v>
      </c>
      <c r="J265" s="397">
        <v>2</v>
      </c>
      <c r="K265" s="398">
        <v>312.86</v>
      </c>
    </row>
    <row r="266" spans="1:11" ht="14.4" customHeight="1" x14ac:dyDescent="0.3">
      <c r="A266" s="393" t="s">
        <v>448</v>
      </c>
      <c r="B266" s="394" t="s">
        <v>450</v>
      </c>
      <c r="C266" s="395" t="s">
        <v>464</v>
      </c>
      <c r="D266" s="396" t="s">
        <v>465</v>
      </c>
      <c r="E266" s="395" t="s">
        <v>2197</v>
      </c>
      <c r="F266" s="396" t="s">
        <v>2198</v>
      </c>
      <c r="G266" s="395" t="s">
        <v>2508</v>
      </c>
      <c r="H266" s="395" t="s">
        <v>2509</v>
      </c>
      <c r="I266" s="397">
        <v>183.31</v>
      </c>
      <c r="J266" s="397">
        <v>2</v>
      </c>
      <c r="K266" s="398">
        <v>366.62</v>
      </c>
    </row>
    <row r="267" spans="1:11" ht="14.4" customHeight="1" x14ac:dyDescent="0.3">
      <c r="A267" s="393" t="s">
        <v>448</v>
      </c>
      <c r="B267" s="394" t="s">
        <v>450</v>
      </c>
      <c r="C267" s="395" t="s">
        <v>464</v>
      </c>
      <c r="D267" s="396" t="s">
        <v>465</v>
      </c>
      <c r="E267" s="395" t="s">
        <v>2197</v>
      </c>
      <c r="F267" s="396" t="s">
        <v>2198</v>
      </c>
      <c r="G267" s="395" t="s">
        <v>2223</v>
      </c>
      <c r="H267" s="395" t="s">
        <v>2224</v>
      </c>
      <c r="I267" s="397">
        <v>3.09</v>
      </c>
      <c r="J267" s="397">
        <v>100</v>
      </c>
      <c r="K267" s="398">
        <v>309</v>
      </c>
    </row>
    <row r="268" spans="1:11" ht="14.4" customHeight="1" x14ac:dyDescent="0.3">
      <c r="A268" s="393" t="s">
        <v>448</v>
      </c>
      <c r="B268" s="394" t="s">
        <v>450</v>
      </c>
      <c r="C268" s="395" t="s">
        <v>464</v>
      </c>
      <c r="D268" s="396" t="s">
        <v>465</v>
      </c>
      <c r="E268" s="395" t="s">
        <v>2197</v>
      </c>
      <c r="F268" s="396" t="s">
        <v>2198</v>
      </c>
      <c r="G268" s="395" t="s">
        <v>2510</v>
      </c>
      <c r="H268" s="395" t="s">
        <v>2511</v>
      </c>
      <c r="I268" s="397">
        <v>10.07</v>
      </c>
      <c r="J268" s="397">
        <v>20</v>
      </c>
      <c r="K268" s="398">
        <v>201.4</v>
      </c>
    </row>
    <row r="269" spans="1:11" ht="14.4" customHeight="1" x14ac:dyDescent="0.3">
      <c r="A269" s="393" t="s">
        <v>448</v>
      </c>
      <c r="B269" s="394" t="s">
        <v>450</v>
      </c>
      <c r="C269" s="395" t="s">
        <v>464</v>
      </c>
      <c r="D269" s="396" t="s">
        <v>465</v>
      </c>
      <c r="E269" s="395" t="s">
        <v>2197</v>
      </c>
      <c r="F269" s="396" t="s">
        <v>2198</v>
      </c>
      <c r="G269" s="395" t="s">
        <v>2462</v>
      </c>
      <c r="H269" s="395" t="s">
        <v>2463</v>
      </c>
      <c r="I269" s="397">
        <v>12.08</v>
      </c>
      <c r="J269" s="397">
        <v>20</v>
      </c>
      <c r="K269" s="398">
        <v>241.6</v>
      </c>
    </row>
    <row r="270" spans="1:11" ht="14.4" customHeight="1" x14ac:dyDescent="0.3">
      <c r="A270" s="393" t="s">
        <v>448</v>
      </c>
      <c r="B270" s="394" t="s">
        <v>450</v>
      </c>
      <c r="C270" s="395" t="s">
        <v>464</v>
      </c>
      <c r="D270" s="396" t="s">
        <v>465</v>
      </c>
      <c r="E270" s="395" t="s">
        <v>2197</v>
      </c>
      <c r="F270" s="396" t="s">
        <v>2198</v>
      </c>
      <c r="G270" s="395" t="s">
        <v>2512</v>
      </c>
      <c r="H270" s="395" t="s">
        <v>2513</v>
      </c>
      <c r="I270" s="397">
        <v>68.585000000000008</v>
      </c>
      <c r="J270" s="397">
        <v>2</v>
      </c>
      <c r="K270" s="398">
        <v>137.17000000000002</v>
      </c>
    </row>
    <row r="271" spans="1:11" ht="14.4" customHeight="1" x14ac:dyDescent="0.3">
      <c r="A271" s="393" t="s">
        <v>448</v>
      </c>
      <c r="B271" s="394" t="s">
        <v>450</v>
      </c>
      <c r="C271" s="395" t="s">
        <v>464</v>
      </c>
      <c r="D271" s="396" t="s">
        <v>465</v>
      </c>
      <c r="E271" s="395" t="s">
        <v>2197</v>
      </c>
      <c r="F271" s="396" t="s">
        <v>2198</v>
      </c>
      <c r="G271" s="395" t="s">
        <v>2514</v>
      </c>
      <c r="H271" s="395" t="s">
        <v>2515</v>
      </c>
      <c r="I271" s="397">
        <v>12.3775</v>
      </c>
      <c r="J271" s="397">
        <v>50</v>
      </c>
      <c r="K271" s="398">
        <v>618.79999999999995</v>
      </c>
    </row>
    <row r="272" spans="1:11" ht="14.4" customHeight="1" x14ac:dyDescent="0.3">
      <c r="A272" s="393" t="s">
        <v>448</v>
      </c>
      <c r="B272" s="394" t="s">
        <v>450</v>
      </c>
      <c r="C272" s="395" t="s">
        <v>464</v>
      </c>
      <c r="D272" s="396" t="s">
        <v>465</v>
      </c>
      <c r="E272" s="395" t="s">
        <v>2197</v>
      </c>
      <c r="F272" s="396" t="s">
        <v>2198</v>
      </c>
      <c r="G272" s="395" t="s">
        <v>2516</v>
      </c>
      <c r="H272" s="395" t="s">
        <v>2517</v>
      </c>
      <c r="I272" s="397">
        <v>0.24000000000000002</v>
      </c>
      <c r="J272" s="397">
        <v>6900</v>
      </c>
      <c r="K272" s="398">
        <v>1667</v>
      </c>
    </row>
    <row r="273" spans="1:11" ht="14.4" customHeight="1" x14ac:dyDescent="0.3">
      <c r="A273" s="393" t="s">
        <v>448</v>
      </c>
      <c r="B273" s="394" t="s">
        <v>450</v>
      </c>
      <c r="C273" s="395" t="s">
        <v>464</v>
      </c>
      <c r="D273" s="396" t="s">
        <v>465</v>
      </c>
      <c r="E273" s="395" t="s">
        <v>2197</v>
      </c>
      <c r="F273" s="396" t="s">
        <v>2198</v>
      </c>
      <c r="G273" s="395" t="s">
        <v>2237</v>
      </c>
      <c r="H273" s="395" t="s">
        <v>2238</v>
      </c>
      <c r="I273" s="397">
        <v>22.39</v>
      </c>
      <c r="J273" s="397">
        <v>30</v>
      </c>
      <c r="K273" s="398">
        <v>671.7</v>
      </c>
    </row>
    <row r="274" spans="1:11" ht="14.4" customHeight="1" x14ac:dyDescent="0.3">
      <c r="A274" s="393" t="s">
        <v>448</v>
      </c>
      <c r="B274" s="394" t="s">
        <v>450</v>
      </c>
      <c r="C274" s="395" t="s">
        <v>464</v>
      </c>
      <c r="D274" s="396" t="s">
        <v>465</v>
      </c>
      <c r="E274" s="395" t="s">
        <v>2197</v>
      </c>
      <c r="F274" s="396" t="s">
        <v>2198</v>
      </c>
      <c r="G274" s="395" t="s">
        <v>2239</v>
      </c>
      <c r="H274" s="395" t="s">
        <v>2240</v>
      </c>
      <c r="I274" s="397">
        <v>30.173333333333336</v>
      </c>
      <c r="J274" s="397">
        <v>150</v>
      </c>
      <c r="K274" s="398">
        <v>4526.3999999999996</v>
      </c>
    </row>
    <row r="275" spans="1:11" ht="14.4" customHeight="1" x14ac:dyDescent="0.3">
      <c r="A275" s="393" t="s">
        <v>448</v>
      </c>
      <c r="B275" s="394" t="s">
        <v>450</v>
      </c>
      <c r="C275" s="395" t="s">
        <v>464</v>
      </c>
      <c r="D275" s="396" t="s">
        <v>465</v>
      </c>
      <c r="E275" s="395" t="s">
        <v>2197</v>
      </c>
      <c r="F275" s="396" t="s">
        <v>2198</v>
      </c>
      <c r="G275" s="395" t="s">
        <v>2241</v>
      </c>
      <c r="H275" s="395" t="s">
        <v>2242</v>
      </c>
      <c r="I275" s="397">
        <v>1.1599999999999999</v>
      </c>
      <c r="J275" s="397">
        <v>7355</v>
      </c>
      <c r="K275" s="398">
        <v>8531.7999999999993</v>
      </c>
    </row>
    <row r="276" spans="1:11" ht="14.4" customHeight="1" x14ac:dyDescent="0.3">
      <c r="A276" s="393" t="s">
        <v>448</v>
      </c>
      <c r="B276" s="394" t="s">
        <v>450</v>
      </c>
      <c r="C276" s="395" t="s">
        <v>464</v>
      </c>
      <c r="D276" s="396" t="s">
        <v>465</v>
      </c>
      <c r="E276" s="395" t="s">
        <v>2197</v>
      </c>
      <c r="F276" s="396" t="s">
        <v>2198</v>
      </c>
      <c r="G276" s="395" t="s">
        <v>2243</v>
      </c>
      <c r="H276" s="395" t="s">
        <v>2244</v>
      </c>
      <c r="I276" s="397">
        <v>1.5262499999999999</v>
      </c>
      <c r="J276" s="397">
        <v>1900</v>
      </c>
      <c r="K276" s="398">
        <v>2891</v>
      </c>
    </row>
    <row r="277" spans="1:11" ht="14.4" customHeight="1" x14ac:dyDescent="0.3">
      <c r="A277" s="393" t="s">
        <v>448</v>
      </c>
      <c r="B277" s="394" t="s">
        <v>450</v>
      </c>
      <c r="C277" s="395" t="s">
        <v>464</v>
      </c>
      <c r="D277" s="396" t="s">
        <v>465</v>
      </c>
      <c r="E277" s="395" t="s">
        <v>2197</v>
      </c>
      <c r="F277" s="396" t="s">
        <v>2198</v>
      </c>
      <c r="G277" s="395" t="s">
        <v>2245</v>
      </c>
      <c r="H277" s="395" t="s">
        <v>2246</v>
      </c>
      <c r="I277" s="397">
        <v>0.59777777777777763</v>
      </c>
      <c r="J277" s="397">
        <v>8000</v>
      </c>
      <c r="K277" s="398">
        <v>4780</v>
      </c>
    </row>
    <row r="278" spans="1:11" ht="14.4" customHeight="1" x14ac:dyDescent="0.3">
      <c r="A278" s="393" t="s">
        <v>448</v>
      </c>
      <c r="B278" s="394" t="s">
        <v>450</v>
      </c>
      <c r="C278" s="395" t="s">
        <v>464</v>
      </c>
      <c r="D278" s="396" t="s">
        <v>465</v>
      </c>
      <c r="E278" s="395" t="s">
        <v>2197</v>
      </c>
      <c r="F278" s="396" t="s">
        <v>2198</v>
      </c>
      <c r="G278" s="395" t="s">
        <v>2518</v>
      </c>
      <c r="H278" s="395" t="s">
        <v>2519</v>
      </c>
      <c r="I278" s="397">
        <v>405.49</v>
      </c>
      <c r="J278" s="397">
        <v>3</v>
      </c>
      <c r="K278" s="398">
        <v>1216.47</v>
      </c>
    </row>
    <row r="279" spans="1:11" ht="14.4" customHeight="1" x14ac:dyDescent="0.3">
      <c r="A279" s="393" t="s">
        <v>448</v>
      </c>
      <c r="B279" s="394" t="s">
        <v>450</v>
      </c>
      <c r="C279" s="395" t="s">
        <v>464</v>
      </c>
      <c r="D279" s="396" t="s">
        <v>465</v>
      </c>
      <c r="E279" s="395" t="s">
        <v>2197</v>
      </c>
      <c r="F279" s="396" t="s">
        <v>2198</v>
      </c>
      <c r="G279" s="395" t="s">
        <v>2249</v>
      </c>
      <c r="H279" s="395" t="s">
        <v>2250</v>
      </c>
      <c r="I279" s="397">
        <v>8.6071428571428577</v>
      </c>
      <c r="J279" s="397">
        <v>176</v>
      </c>
      <c r="K279" s="398">
        <v>1515.0800000000002</v>
      </c>
    </row>
    <row r="280" spans="1:11" ht="14.4" customHeight="1" x14ac:dyDescent="0.3">
      <c r="A280" s="393" t="s">
        <v>448</v>
      </c>
      <c r="B280" s="394" t="s">
        <v>450</v>
      </c>
      <c r="C280" s="395" t="s">
        <v>464</v>
      </c>
      <c r="D280" s="396" t="s">
        <v>465</v>
      </c>
      <c r="E280" s="395" t="s">
        <v>2197</v>
      </c>
      <c r="F280" s="396" t="s">
        <v>2198</v>
      </c>
      <c r="G280" s="395" t="s">
        <v>2251</v>
      </c>
      <c r="H280" s="395" t="s">
        <v>2252</v>
      </c>
      <c r="I280" s="397">
        <v>26.607499999999995</v>
      </c>
      <c r="J280" s="397">
        <v>22</v>
      </c>
      <c r="K280" s="398">
        <v>585.93999999999994</v>
      </c>
    </row>
    <row r="281" spans="1:11" ht="14.4" customHeight="1" x14ac:dyDescent="0.3">
      <c r="A281" s="393" t="s">
        <v>448</v>
      </c>
      <c r="B281" s="394" t="s">
        <v>450</v>
      </c>
      <c r="C281" s="395" t="s">
        <v>464</v>
      </c>
      <c r="D281" s="396" t="s">
        <v>465</v>
      </c>
      <c r="E281" s="395" t="s">
        <v>2197</v>
      </c>
      <c r="F281" s="396" t="s">
        <v>2198</v>
      </c>
      <c r="G281" s="395" t="s">
        <v>2470</v>
      </c>
      <c r="H281" s="395" t="s">
        <v>2471</v>
      </c>
      <c r="I281" s="397">
        <v>28.234999999999999</v>
      </c>
      <c r="J281" s="397">
        <v>60</v>
      </c>
      <c r="K281" s="398">
        <v>1627.88</v>
      </c>
    </row>
    <row r="282" spans="1:11" ht="14.4" customHeight="1" x14ac:dyDescent="0.3">
      <c r="A282" s="393" t="s">
        <v>448</v>
      </c>
      <c r="B282" s="394" t="s">
        <v>450</v>
      </c>
      <c r="C282" s="395" t="s">
        <v>464</v>
      </c>
      <c r="D282" s="396" t="s">
        <v>465</v>
      </c>
      <c r="E282" s="395" t="s">
        <v>2197</v>
      </c>
      <c r="F282" s="396" t="s">
        <v>2198</v>
      </c>
      <c r="G282" s="395" t="s">
        <v>2478</v>
      </c>
      <c r="H282" s="395" t="s">
        <v>2479</v>
      </c>
      <c r="I282" s="397">
        <v>9.98</v>
      </c>
      <c r="J282" s="397">
        <v>80</v>
      </c>
      <c r="K282" s="398">
        <v>798.4</v>
      </c>
    </row>
    <row r="283" spans="1:11" ht="14.4" customHeight="1" x14ac:dyDescent="0.3">
      <c r="A283" s="393" t="s">
        <v>448</v>
      </c>
      <c r="B283" s="394" t="s">
        <v>450</v>
      </c>
      <c r="C283" s="395" t="s">
        <v>464</v>
      </c>
      <c r="D283" s="396" t="s">
        <v>465</v>
      </c>
      <c r="E283" s="395" t="s">
        <v>2197</v>
      </c>
      <c r="F283" s="396" t="s">
        <v>2198</v>
      </c>
      <c r="G283" s="395" t="s">
        <v>2520</v>
      </c>
      <c r="H283" s="395" t="s">
        <v>2521</v>
      </c>
      <c r="I283" s="397">
        <v>7.36</v>
      </c>
      <c r="J283" s="397">
        <v>100</v>
      </c>
      <c r="K283" s="398">
        <v>736</v>
      </c>
    </row>
    <row r="284" spans="1:11" ht="14.4" customHeight="1" x14ac:dyDescent="0.3">
      <c r="A284" s="393" t="s">
        <v>448</v>
      </c>
      <c r="B284" s="394" t="s">
        <v>450</v>
      </c>
      <c r="C284" s="395" t="s">
        <v>464</v>
      </c>
      <c r="D284" s="396" t="s">
        <v>465</v>
      </c>
      <c r="E284" s="395" t="s">
        <v>2197</v>
      </c>
      <c r="F284" s="396" t="s">
        <v>2198</v>
      </c>
      <c r="G284" s="395" t="s">
        <v>2480</v>
      </c>
      <c r="H284" s="395" t="s">
        <v>2481</v>
      </c>
      <c r="I284" s="397">
        <v>0.85</v>
      </c>
      <c r="J284" s="397">
        <v>300</v>
      </c>
      <c r="K284" s="398">
        <v>255</v>
      </c>
    </row>
    <row r="285" spans="1:11" ht="14.4" customHeight="1" x14ac:dyDescent="0.3">
      <c r="A285" s="393" t="s">
        <v>448</v>
      </c>
      <c r="B285" s="394" t="s">
        <v>450</v>
      </c>
      <c r="C285" s="395" t="s">
        <v>464</v>
      </c>
      <c r="D285" s="396" t="s">
        <v>465</v>
      </c>
      <c r="E285" s="395" t="s">
        <v>2197</v>
      </c>
      <c r="F285" s="396" t="s">
        <v>2198</v>
      </c>
      <c r="G285" s="395" t="s">
        <v>2267</v>
      </c>
      <c r="H285" s="395" t="s">
        <v>2268</v>
      </c>
      <c r="I285" s="397">
        <v>1.52</v>
      </c>
      <c r="J285" s="397">
        <v>200</v>
      </c>
      <c r="K285" s="398">
        <v>304</v>
      </c>
    </row>
    <row r="286" spans="1:11" ht="14.4" customHeight="1" x14ac:dyDescent="0.3">
      <c r="A286" s="393" t="s">
        <v>448</v>
      </c>
      <c r="B286" s="394" t="s">
        <v>450</v>
      </c>
      <c r="C286" s="395" t="s">
        <v>464</v>
      </c>
      <c r="D286" s="396" t="s">
        <v>465</v>
      </c>
      <c r="E286" s="395" t="s">
        <v>2197</v>
      </c>
      <c r="F286" s="396" t="s">
        <v>2198</v>
      </c>
      <c r="G286" s="395" t="s">
        <v>2269</v>
      </c>
      <c r="H286" s="395" t="s">
        <v>2270</v>
      </c>
      <c r="I286" s="397">
        <v>2.06</v>
      </c>
      <c r="J286" s="397">
        <v>100</v>
      </c>
      <c r="K286" s="398">
        <v>206</v>
      </c>
    </row>
    <row r="287" spans="1:11" ht="14.4" customHeight="1" x14ac:dyDescent="0.3">
      <c r="A287" s="393" t="s">
        <v>448</v>
      </c>
      <c r="B287" s="394" t="s">
        <v>450</v>
      </c>
      <c r="C287" s="395" t="s">
        <v>464</v>
      </c>
      <c r="D287" s="396" t="s">
        <v>465</v>
      </c>
      <c r="E287" s="395" t="s">
        <v>2197</v>
      </c>
      <c r="F287" s="396" t="s">
        <v>2198</v>
      </c>
      <c r="G287" s="395" t="s">
        <v>2522</v>
      </c>
      <c r="H287" s="395" t="s">
        <v>2523</v>
      </c>
      <c r="I287" s="397">
        <v>295.255</v>
      </c>
      <c r="J287" s="397">
        <v>30</v>
      </c>
      <c r="K287" s="398">
        <v>9165.6299999999992</v>
      </c>
    </row>
    <row r="288" spans="1:11" ht="14.4" customHeight="1" x14ac:dyDescent="0.3">
      <c r="A288" s="393" t="s">
        <v>448</v>
      </c>
      <c r="B288" s="394" t="s">
        <v>450</v>
      </c>
      <c r="C288" s="395" t="s">
        <v>464</v>
      </c>
      <c r="D288" s="396" t="s">
        <v>465</v>
      </c>
      <c r="E288" s="395" t="s">
        <v>2197</v>
      </c>
      <c r="F288" s="396" t="s">
        <v>2198</v>
      </c>
      <c r="G288" s="395" t="s">
        <v>2524</v>
      </c>
      <c r="H288" s="395" t="s">
        <v>2525</v>
      </c>
      <c r="I288" s="397">
        <v>10.15</v>
      </c>
      <c r="J288" s="397">
        <v>500</v>
      </c>
      <c r="K288" s="398">
        <v>5076.13</v>
      </c>
    </row>
    <row r="289" spans="1:11" ht="14.4" customHeight="1" x14ac:dyDescent="0.3">
      <c r="A289" s="393" t="s">
        <v>448</v>
      </c>
      <c r="B289" s="394" t="s">
        <v>450</v>
      </c>
      <c r="C289" s="395" t="s">
        <v>464</v>
      </c>
      <c r="D289" s="396" t="s">
        <v>465</v>
      </c>
      <c r="E289" s="395" t="s">
        <v>2197</v>
      </c>
      <c r="F289" s="396" t="s">
        <v>2198</v>
      </c>
      <c r="G289" s="395" t="s">
        <v>2494</v>
      </c>
      <c r="H289" s="395" t="s">
        <v>2495</v>
      </c>
      <c r="I289" s="397">
        <v>9.7799999999999994</v>
      </c>
      <c r="J289" s="397">
        <v>30</v>
      </c>
      <c r="K289" s="398">
        <v>293.25</v>
      </c>
    </row>
    <row r="290" spans="1:11" ht="14.4" customHeight="1" x14ac:dyDescent="0.3">
      <c r="A290" s="393" t="s">
        <v>448</v>
      </c>
      <c r="B290" s="394" t="s">
        <v>450</v>
      </c>
      <c r="C290" s="395" t="s">
        <v>464</v>
      </c>
      <c r="D290" s="396" t="s">
        <v>465</v>
      </c>
      <c r="E290" s="395" t="s">
        <v>2199</v>
      </c>
      <c r="F290" s="396" t="s">
        <v>2200</v>
      </c>
      <c r="G290" s="395" t="s">
        <v>2526</v>
      </c>
      <c r="H290" s="395" t="s">
        <v>2527</v>
      </c>
      <c r="I290" s="397">
        <v>60.95</v>
      </c>
      <c r="J290" s="397">
        <v>12</v>
      </c>
      <c r="K290" s="398">
        <v>769.56</v>
      </c>
    </row>
    <row r="291" spans="1:11" ht="14.4" customHeight="1" x14ac:dyDescent="0.3">
      <c r="A291" s="393" t="s">
        <v>448</v>
      </c>
      <c r="B291" s="394" t="s">
        <v>450</v>
      </c>
      <c r="C291" s="395" t="s">
        <v>464</v>
      </c>
      <c r="D291" s="396" t="s">
        <v>465</v>
      </c>
      <c r="E291" s="395" t="s">
        <v>2199</v>
      </c>
      <c r="F291" s="396" t="s">
        <v>2200</v>
      </c>
      <c r="G291" s="395" t="s">
        <v>2528</v>
      </c>
      <c r="H291" s="395" t="s">
        <v>2529</v>
      </c>
      <c r="I291" s="397">
        <v>266.7285714285714</v>
      </c>
      <c r="J291" s="397">
        <v>105</v>
      </c>
      <c r="K291" s="398">
        <v>27720.46</v>
      </c>
    </row>
    <row r="292" spans="1:11" ht="14.4" customHeight="1" x14ac:dyDescent="0.3">
      <c r="A292" s="393" t="s">
        <v>448</v>
      </c>
      <c r="B292" s="394" t="s">
        <v>450</v>
      </c>
      <c r="C292" s="395" t="s">
        <v>464</v>
      </c>
      <c r="D292" s="396" t="s">
        <v>465</v>
      </c>
      <c r="E292" s="395" t="s">
        <v>2199</v>
      </c>
      <c r="F292" s="396" t="s">
        <v>2200</v>
      </c>
      <c r="G292" s="395" t="s">
        <v>2530</v>
      </c>
      <c r="H292" s="395" t="s">
        <v>2531</v>
      </c>
      <c r="I292" s="397">
        <v>57.838571428571427</v>
      </c>
      <c r="J292" s="397">
        <v>180</v>
      </c>
      <c r="K292" s="398">
        <v>10432.199999999999</v>
      </c>
    </row>
    <row r="293" spans="1:11" ht="14.4" customHeight="1" x14ac:dyDescent="0.3">
      <c r="A293" s="393" t="s">
        <v>448</v>
      </c>
      <c r="B293" s="394" t="s">
        <v>450</v>
      </c>
      <c r="C293" s="395" t="s">
        <v>464</v>
      </c>
      <c r="D293" s="396" t="s">
        <v>465</v>
      </c>
      <c r="E293" s="395" t="s">
        <v>2199</v>
      </c>
      <c r="F293" s="396" t="s">
        <v>2200</v>
      </c>
      <c r="G293" s="395" t="s">
        <v>2285</v>
      </c>
      <c r="H293" s="395" t="s">
        <v>2286</v>
      </c>
      <c r="I293" s="397">
        <v>11.030000000000001</v>
      </c>
      <c r="J293" s="397">
        <v>950</v>
      </c>
      <c r="K293" s="398">
        <v>10506</v>
      </c>
    </row>
    <row r="294" spans="1:11" ht="14.4" customHeight="1" x14ac:dyDescent="0.3">
      <c r="A294" s="393" t="s">
        <v>448</v>
      </c>
      <c r="B294" s="394" t="s">
        <v>450</v>
      </c>
      <c r="C294" s="395" t="s">
        <v>464</v>
      </c>
      <c r="D294" s="396" t="s">
        <v>465</v>
      </c>
      <c r="E294" s="395" t="s">
        <v>2199</v>
      </c>
      <c r="F294" s="396" t="s">
        <v>2200</v>
      </c>
      <c r="G294" s="395" t="s">
        <v>2287</v>
      </c>
      <c r="H294" s="395" t="s">
        <v>2288</v>
      </c>
      <c r="I294" s="397">
        <v>0.92399999999999982</v>
      </c>
      <c r="J294" s="397">
        <v>4200</v>
      </c>
      <c r="K294" s="398">
        <v>3874</v>
      </c>
    </row>
    <row r="295" spans="1:11" ht="14.4" customHeight="1" x14ac:dyDescent="0.3">
      <c r="A295" s="393" t="s">
        <v>448</v>
      </c>
      <c r="B295" s="394" t="s">
        <v>450</v>
      </c>
      <c r="C295" s="395" t="s">
        <v>464</v>
      </c>
      <c r="D295" s="396" t="s">
        <v>465</v>
      </c>
      <c r="E295" s="395" t="s">
        <v>2199</v>
      </c>
      <c r="F295" s="396" t="s">
        <v>2200</v>
      </c>
      <c r="G295" s="395" t="s">
        <v>2289</v>
      </c>
      <c r="H295" s="395" t="s">
        <v>2290</v>
      </c>
      <c r="I295" s="397">
        <v>1.4379999999999999</v>
      </c>
      <c r="J295" s="397">
        <v>1500</v>
      </c>
      <c r="K295" s="398">
        <v>2158</v>
      </c>
    </row>
    <row r="296" spans="1:11" ht="14.4" customHeight="1" x14ac:dyDescent="0.3">
      <c r="A296" s="393" t="s">
        <v>448</v>
      </c>
      <c r="B296" s="394" t="s">
        <v>450</v>
      </c>
      <c r="C296" s="395" t="s">
        <v>464</v>
      </c>
      <c r="D296" s="396" t="s">
        <v>465</v>
      </c>
      <c r="E296" s="395" t="s">
        <v>2199</v>
      </c>
      <c r="F296" s="396" t="s">
        <v>2200</v>
      </c>
      <c r="G296" s="395" t="s">
        <v>2291</v>
      </c>
      <c r="H296" s="395" t="s">
        <v>2292</v>
      </c>
      <c r="I296" s="397">
        <v>0.41499999999999998</v>
      </c>
      <c r="J296" s="397">
        <v>900</v>
      </c>
      <c r="K296" s="398">
        <v>375</v>
      </c>
    </row>
    <row r="297" spans="1:11" ht="14.4" customHeight="1" x14ac:dyDescent="0.3">
      <c r="A297" s="393" t="s">
        <v>448</v>
      </c>
      <c r="B297" s="394" t="s">
        <v>450</v>
      </c>
      <c r="C297" s="395" t="s">
        <v>464</v>
      </c>
      <c r="D297" s="396" t="s">
        <v>465</v>
      </c>
      <c r="E297" s="395" t="s">
        <v>2199</v>
      </c>
      <c r="F297" s="396" t="s">
        <v>2200</v>
      </c>
      <c r="G297" s="395" t="s">
        <v>2293</v>
      </c>
      <c r="H297" s="395" t="s">
        <v>2294</v>
      </c>
      <c r="I297" s="397">
        <v>0.57833333333333325</v>
      </c>
      <c r="J297" s="397">
        <v>2200</v>
      </c>
      <c r="K297" s="398">
        <v>1272</v>
      </c>
    </row>
    <row r="298" spans="1:11" ht="14.4" customHeight="1" x14ac:dyDescent="0.3">
      <c r="A298" s="393" t="s">
        <v>448</v>
      </c>
      <c r="B298" s="394" t="s">
        <v>450</v>
      </c>
      <c r="C298" s="395" t="s">
        <v>464</v>
      </c>
      <c r="D298" s="396" t="s">
        <v>465</v>
      </c>
      <c r="E298" s="395" t="s">
        <v>2199</v>
      </c>
      <c r="F298" s="396" t="s">
        <v>2200</v>
      </c>
      <c r="G298" s="395" t="s">
        <v>2532</v>
      </c>
      <c r="H298" s="395" t="s">
        <v>2533</v>
      </c>
      <c r="I298" s="397">
        <v>1.84</v>
      </c>
      <c r="J298" s="397">
        <v>200</v>
      </c>
      <c r="K298" s="398">
        <v>368</v>
      </c>
    </row>
    <row r="299" spans="1:11" ht="14.4" customHeight="1" x14ac:dyDescent="0.3">
      <c r="A299" s="393" t="s">
        <v>448</v>
      </c>
      <c r="B299" s="394" t="s">
        <v>450</v>
      </c>
      <c r="C299" s="395" t="s">
        <v>464</v>
      </c>
      <c r="D299" s="396" t="s">
        <v>465</v>
      </c>
      <c r="E299" s="395" t="s">
        <v>2199</v>
      </c>
      <c r="F299" s="396" t="s">
        <v>2200</v>
      </c>
      <c r="G299" s="395" t="s">
        <v>2534</v>
      </c>
      <c r="H299" s="395" t="s">
        <v>2535</v>
      </c>
      <c r="I299" s="397">
        <v>16.940000000000001</v>
      </c>
      <c r="J299" s="397">
        <v>20</v>
      </c>
      <c r="K299" s="398">
        <v>338.8</v>
      </c>
    </row>
    <row r="300" spans="1:11" ht="14.4" customHeight="1" x14ac:dyDescent="0.3">
      <c r="A300" s="393" t="s">
        <v>448</v>
      </c>
      <c r="B300" s="394" t="s">
        <v>450</v>
      </c>
      <c r="C300" s="395" t="s">
        <v>464</v>
      </c>
      <c r="D300" s="396" t="s">
        <v>465</v>
      </c>
      <c r="E300" s="395" t="s">
        <v>2199</v>
      </c>
      <c r="F300" s="396" t="s">
        <v>2200</v>
      </c>
      <c r="G300" s="395" t="s">
        <v>2536</v>
      </c>
      <c r="H300" s="395" t="s">
        <v>2537</v>
      </c>
      <c r="I300" s="397">
        <v>112.28</v>
      </c>
      <c r="J300" s="397">
        <v>20</v>
      </c>
      <c r="K300" s="398">
        <v>2245.66</v>
      </c>
    </row>
    <row r="301" spans="1:11" ht="14.4" customHeight="1" x14ac:dyDescent="0.3">
      <c r="A301" s="393" t="s">
        <v>448</v>
      </c>
      <c r="B301" s="394" t="s">
        <v>450</v>
      </c>
      <c r="C301" s="395" t="s">
        <v>464</v>
      </c>
      <c r="D301" s="396" t="s">
        <v>465</v>
      </c>
      <c r="E301" s="395" t="s">
        <v>2199</v>
      </c>
      <c r="F301" s="396" t="s">
        <v>2200</v>
      </c>
      <c r="G301" s="395" t="s">
        <v>2297</v>
      </c>
      <c r="H301" s="395" t="s">
        <v>2298</v>
      </c>
      <c r="I301" s="397">
        <v>6.7922222222222217</v>
      </c>
      <c r="J301" s="397">
        <v>310</v>
      </c>
      <c r="K301" s="398">
        <v>2169.9</v>
      </c>
    </row>
    <row r="302" spans="1:11" ht="14.4" customHeight="1" x14ac:dyDescent="0.3">
      <c r="A302" s="393" t="s">
        <v>448</v>
      </c>
      <c r="B302" s="394" t="s">
        <v>450</v>
      </c>
      <c r="C302" s="395" t="s">
        <v>464</v>
      </c>
      <c r="D302" s="396" t="s">
        <v>465</v>
      </c>
      <c r="E302" s="395" t="s">
        <v>2199</v>
      </c>
      <c r="F302" s="396" t="s">
        <v>2200</v>
      </c>
      <c r="G302" s="395" t="s">
        <v>2538</v>
      </c>
      <c r="H302" s="395" t="s">
        <v>2539</v>
      </c>
      <c r="I302" s="397">
        <v>79.648571428571429</v>
      </c>
      <c r="J302" s="397">
        <v>130</v>
      </c>
      <c r="K302" s="398">
        <v>10352.75</v>
      </c>
    </row>
    <row r="303" spans="1:11" ht="14.4" customHeight="1" x14ac:dyDescent="0.3">
      <c r="A303" s="393" t="s">
        <v>448</v>
      </c>
      <c r="B303" s="394" t="s">
        <v>450</v>
      </c>
      <c r="C303" s="395" t="s">
        <v>464</v>
      </c>
      <c r="D303" s="396" t="s">
        <v>465</v>
      </c>
      <c r="E303" s="395" t="s">
        <v>2199</v>
      </c>
      <c r="F303" s="396" t="s">
        <v>2200</v>
      </c>
      <c r="G303" s="395" t="s">
        <v>2540</v>
      </c>
      <c r="H303" s="395" t="s">
        <v>2541</v>
      </c>
      <c r="I303" s="397">
        <v>35.01</v>
      </c>
      <c r="J303" s="397">
        <v>25</v>
      </c>
      <c r="K303" s="398">
        <v>875.15</v>
      </c>
    </row>
    <row r="304" spans="1:11" ht="14.4" customHeight="1" x14ac:dyDescent="0.3">
      <c r="A304" s="393" t="s">
        <v>448</v>
      </c>
      <c r="B304" s="394" t="s">
        <v>450</v>
      </c>
      <c r="C304" s="395" t="s">
        <v>464</v>
      </c>
      <c r="D304" s="396" t="s">
        <v>465</v>
      </c>
      <c r="E304" s="395" t="s">
        <v>2199</v>
      </c>
      <c r="F304" s="396" t="s">
        <v>2200</v>
      </c>
      <c r="G304" s="395" t="s">
        <v>2303</v>
      </c>
      <c r="H304" s="395" t="s">
        <v>2304</v>
      </c>
      <c r="I304" s="397">
        <v>5.5175000000000001</v>
      </c>
      <c r="J304" s="397">
        <v>800</v>
      </c>
      <c r="K304" s="398">
        <v>4414</v>
      </c>
    </row>
    <row r="305" spans="1:11" ht="14.4" customHeight="1" x14ac:dyDescent="0.3">
      <c r="A305" s="393" t="s">
        <v>448</v>
      </c>
      <c r="B305" s="394" t="s">
        <v>450</v>
      </c>
      <c r="C305" s="395" t="s">
        <v>464</v>
      </c>
      <c r="D305" s="396" t="s">
        <v>465</v>
      </c>
      <c r="E305" s="395" t="s">
        <v>2199</v>
      </c>
      <c r="F305" s="396" t="s">
        <v>2200</v>
      </c>
      <c r="G305" s="395" t="s">
        <v>2542</v>
      </c>
      <c r="H305" s="395" t="s">
        <v>2543</v>
      </c>
      <c r="I305" s="397">
        <v>19.04</v>
      </c>
      <c r="J305" s="397">
        <v>20</v>
      </c>
      <c r="K305" s="398">
        <v>380.8</v>
      </c>
    </row>
    <row r="306" spans="1:11" ht="14.4" customHeight="1" x14ac:dyDescent="0.3">
      <c r="A306" s="393" t="s">
        <v>448</v>
      </c>
      <c r="B306" s="394" t="s">
        <v>450</v>
      </c>
      <c r="C306" s="395" t="s">
        <v>464</v>
      </c>
      <c r="D306" s="396" t="s">
        <v>465</v>
      </c>
      <c r="E306" s="395" t="s">
        <v>2199</v>
      </c>
      <c r="F306" s="396" t="s">
        <v>2200</v>
      </c>
      <c r="G306" s="395" t="s">
        <v>2544</v>
      </c>
      <c r="H306" s="395" t="s">
        <v>2545</v>
      </c>
      <c r="I306" s="397">
        <v>17.059999999999999</v>
      </c>
      <c r="J306" s="397">
        <v>30</v>
      </c>
      <c r="K306" s="398">
        <v>511.8</v>
      </c>
    </row>
    <row r="307" spans="1:11" ht="14.4" customHeight="1" x14ac:dyDescent="0.3">
      <c r="A307" s="393" t="s">
        <v>448</v>
      </c>
      <c r="B307" s="394" t="s">
        <v>450</v>
      </c>
      <c r="C307" s="395" t="s">
        <v>464</v>
      </c>
      <c r="D307" s="396" t="s">
        <v>465</v>
      </c>
      <c r="E307" s="395" t="s">
        <v>2199</v>
      </c>
      <c r="F307" s="396" t="s">
        <v>2200</v>
      </c>
      <c r="G307" s="395" t="s">
        <v>2546</v>
      </c>
      <c r="H307" s="395" t="s">
        <v>2547</v>
      </c>
      <c r="I307" s="397">
        <v>2.7383333333333333</v>
      </c>
      <c r="J307" s="397">
        <v>5100</v>
      </c>
      <c r="K307" s="398">
        <v>13938</v>
      </c>
    </row>
    <row r="308" spans="1:11" ht="14.4" customHeight="1" x14ac:dyDescent="0.3">
      <c r="A308" s="393" t="s">
        <v>448</v>
      </c>
      <c r="B308" s="394" t="s">
        <v>450</v>
      </c>
      <c r="C308" s="395" t="s">
        <v>464</v>
      </c>
      <c r="D308" s="396" t="s">
        <v>465</v>
      </c>
      <c r="E308" s="395" t="s">
        <v>2199</v>
      </c>
      <c r="F308" s="396" t="s">
        <v>2200</v>
      </c>
      <c r="G308" s="395" t="s">
        <v>2548</v>
      </c>
      <c r="H308" s="395" t="s">
        <v>2549</v>
      </c>
      <c r="I308" s="397">
        <v>60.95</v>
      </c>
      <c r="J308" s="397">
        <v>12</v>
      </c>
      <c r="K308" s="398">
        <v>769.56</v>
      </c>
    </row>
    <row r="309" spans="1:11" ht="14.4" customHeight="1" x14ac:dyDescent="0.3">
      <c r="A309" s="393" t="s">
        <v>448</v>
      </c>
      <c r="B309" s="394" t="s">
        <v>450</v>
      </c>
      <c r="C309" s="395" t="s">
        <v>464</v>
      </c>
      <c r="D309" s="396" t="s">
        <v>465</v>
      </c>
      <c r="E309" s="395" t="s">
        <v>2199</v>
      </c>
      <c r="F309" s="396" t="s">
        <v>2200</v>
      </c>
      <c r="G309" s="395" t="s">
        <v>2550</v>
      </c>
      <c r="H309" s="395" t="s">
        <v>2551</v>
      </c>
      <c r="I309" s="397">
        <v>22.700000000000003</v>
      </c>
      <c r="J309" s="397">
        <v>60</v>
      </c>
      <c r="K309" s="398">
        <v>1362</v>
      </c>
    </row>
    <row r="310" spans="1:11" ht="14.4" customHeight="1" x14ac:dyDescent="0.3">
      <c r="A310" s="393" t="s">
        <v>448</v>
      </c>
      <c r="B310" s="394" t="s">
        <v>450</v>
      </c>
      <c r="C310" s="395" t="s">
        <v>464</v>
      </c>
      <c r="D310" s="396" t="s">
        <v>465</v>
      </c>
      <c r="E310" s="395" t="s">
        <v>2199</v>
      </c>
      <c r="F310" s="396" t="s">
        <v>2200</v>
      </c>
      <c r="G310" s="395" t="s">
        <v>2309</v>
      </c>
      <c r="H310" s="395" t="s">
        <v>2310</v>
      </c>
      <c r="I310" s="397">
        <v>1.7616666666666665</v>
      </c>
      <c r="J310" s="397">
        <v>1150</v>
      </c>
      <c r="K310" s="398">
        <v>2025</v>
      </c>
    </row>
    <row r="311" spans="1:11" ht="14.4" customHeight="1" x14ac:dyDescent="0.3">
      <c r="A311" s="393" t="s">
        <v>448</v>
      </c>
      <c r="B311" s="394" t="s">
        <v>450</v>
      </c>
      <c r="C311" s="395" t="s">
        <v>464</v>
      </c>
      <c r="D311" s="396" t="s">
        <v>465</v>
      </c>
      <c r="E311" s="395" t="s">
        <v>2199</v>
      </c>
      <c r="F311" s="396" t="s">
        <v>2200</v>
      </c>
      <c r="G311" s="395" t="s">
        <v>2311</v>
      </c>
      <c r="H311" s="395" t="s">
        <v>2312</v>
      </c>
      <c r="I311" s="397">
        <v>1.7614285714285713</v>
      </c>
      <c r="J311" s="397">
        <v>1100</v>
      </c>
      <c r="K311" s="398">
        <v>1933.5</v>
      </c>
    </row>
    <row r="312" spans="1:11" ht="14.4" customHeight="1" x14ac:dyDescent="0.3">
      <c r="A312" s="393" t="s">
        <v>448</v>
      </c>
      <c r="B312" s="394" t="s">
        <v>450</v>
      </c>
      <c r="C312" s="395" t="s">
        <v>464</v>
      </c>
      <c r="D312" s="396" t="s">
        <v>465</v>
      </c>
      <c r="E312" s="395" t="s">
        <v>2199</v>
      </c>
      <c r="F312" s="396" t="s">
        <v>2200</v>
      </c>
      <c r="G312" s="395" t="s">
        <v>2552</v>
      </c>
      <c r="H312" s="395" t="s">
        <v>2553</v>
      </c>
      <c r="I312" s="397">
        <v>1.746</v>
      </c>
      <c r="J312" s="397">
        <v>850</v>
      </c>
      <c r="K312" s="398">
        <v>1481.5</v>
      </c>
    </row>
    <row r="313" spans="1:11" ht="14.4" customHeight="1" x14ac:dyDescent="0.3">
      <c r="A313" s="393" t="s">
        <v>448</v>
      </c>
      <c r="B313" s="394" t="s">
        <v>450</v>
      </c>
      <c r="C313" s="395" t="s">
        <v>464</v>
      </c>
      <c r="D313" s="396" t="s">
        <v>465</v>
      </c>
      <c r="E313" s="395" t="s">
        <v>2199</v>
      </c>
      <c r="F313" s="396" t="s">
        <v>2200</v>
      </c>
      <c r="G313" s="395" t="s">
        <v>2317</v>
      </c>
      <c r="H313" s="395" t="s">
        <v>2318</v>
      </c>
      <c r="I313" s="397">
        <v>4.7655555555555544</v>
      </c>
      <c r="J313" s="397">
        <v>1900</v>
      </c>
      <c r="K313" s="398">
        <v>9055</v>
      </c>
    </row>
    <row r="314" spans="1:11" ht="14.4" customHeight="1" x14ac:dyDescent="0.3">
      <c r="A314" s="393" t="s">
        <v>448</v>
      </c>
      <c r="B314" s="394" t="s">
        <v>450</v>
      </c>
      <c r="C314" s="395" t="s">
        <v>464</v>
      </c>
      <c r="D314" s="396" t="s">
        <v>465</v>
      </c>
      <c r="E314" s="395" t="s">
        <v>2199</v>
      </c>
      <c r="F314" s="396" t="s">
        <v>2200</v>
      </c>
      <c r="G314" s="395" t="s">
        <v>2554</v>
      </c>
      <c r="H314" s="395" t="s">
        <v>2555</v>
      </c>
      <c r="I314" s="397">
        <v>2.72</v>
      </c>
      <c r="J314" s="397">
        <v>1250</v>
      </c>
      <c r="K314" s="398">
        <v>3401.5</v>
      </c>
    </row>
    <row r="315" spans="1:11" ht="14.4" customHeight="1" x14ac:dyDescent="0.3">
      <c r="A315" s="393" t="s">
        <v>448</v>
      </c>
      <c r="B315" s="394" t="s">
        <v>450</v>
      </c>
      <c r="C315" s="395" t="s">
        <v>464</v>
      </c>
      <c r="D315" s="396" t="s">
        <v>465</v>
      </c>
      <c r="E315" s="395" t="s">
        <v>2199</v>
      </c>
      <c r="F315" s="396" t="s">
        <v>2200</v>
      </c>
      <c r="G315" s="395" t="s">
        <v>2319</v>
      </c>
      <c r="H315" s="395" t="s">
        <v>2320</v>
      </c>
      <c r="I315" s="397">
        <v>1.9800000000000002</v>
      </c>
      <c r="J315" s="397">
        <v>1150</v>
      </c>
      <c r="K315" s="398">
        <v>2275</v>
      </c>
    </row>
    <row r="316" spans="1:11" ht="14.4" customHeight="1" x14ac:dyDescent="0.3">
      <c r="A316" s="393" t="s">
        <v>448</v>
      </c>
      <c r="B316" s="394" t="s">
        <v>450</v>
      </c>
      <c r="C316" s="395" t="s">
        <v>464</v>
      </c>
      <c r="D316" s="396" t="s">
        <v>465</v>
      </c>
      <c r="E316" s="395" t="s">
        <v>2199</v>
      </c>
      <c r="F316" s="396" t="s">
        <v>2200</v>
      </c>
      <c r="G316" s="395" t="s">
        <v>2323</v>
      </c>
      <c r="H316" s="395" t="s">
        <v>2324</v>
      </c>
      <c r="I316" s="397">
        <v>4.2380000000000013</v>
      </c>
      <c r="J316" s="397">
        <v>250</v>
      </c>
      <c r="K316" s="398">
        <v>1059.5</v>
      </c>
    </row>
    <row r="317" spans="1:11" ht="14.4" customHeight="1" x14ac:dyDescent="0.3">
      <c r="A317" s="393" t="s">
        <v>448</v>
      </c>
      <c r="B317" s="394" t="s">
        <v>450</v>
      </c>
      <c r="C317" s="395" t="s">
        <v>464</v>
      </c>
      <c r="D317" s="396" t="s">
        <v>465</v>
      </c>
      <c r="E317" s="395" t="s">
        <v>2199</v>
      </c>
      <c r="F317" s="396" t="s">
        <v>2200</v>
      </c>
      <c r="G317" s="395" t="s">
        <v>2556</v>
      </c>
      <c r="H317" s="395" t="s">
        <v>2557</v>
      </c>
      <c r="I317" s="397">
        <v>37.117500000000007</v>
      </c>
      <c r="J317" s="397">
        <v>80</v>
      </c>
      <c r="K317" s="398">
        <v>2969.3999999999996</v>
      </c>
    </row>
    <row r="318" spans="1:11" ht="14.4" customHeight="1" x14ac:dyDescent="0.3">
      <c r="A318" s="393" t="s">
        <v>448</v>
      </c>
      <c r="B318" s="394" t="s">
        <v>450</v>
      </c>
      <c r="C318" s="395" t="s">
        <v>464</v>
      </c>
      <c r="D318" s="396" t="s">
        <v>465</v>
      </c>
      <c r="E318" s="395" t="s">
        <v>2199</v>
      </c>
      <c r="F318" s="396" t="s">
        <v>2200</v>
      </c>
      <c r="G318" s="395" t="s">
        <v>2558</v>
      </c>
      <c r="H318" s="395" t="s">
        <v>2559</v>
      </c>
      <c r="I318" s="397">
        <v>2.99</v>
      </c>
      <c r="J318" s="397">
        <v>100</v>
      </c>
      <c r="K318" s="398">
        <v>299</v>
      </c>
    </row>
    <row r="319" spans="1:11" ht="14.4" customHeight="1" x14ac:dyDescent="0.3">
      <c r="A319" s="393" t="s">
        <v>448</v>
      </c>
      <c r="B319" s="394" t="s">
        <v>450</v>
      </c>
      <c r="C319" s="395" t="s">
        <v>464</v>
      </c>
      <c r="D319" s="396" t="s">
        <v>465</v>
      </c>
      <c r="E319" s="395" t="s">
        <v>2199</v>
      </c>
      <c r="F319" s="396" t="s">
        <v>2200</v>
      </c>
      <c r="G319" s="395" t="s">
        <v>2432</v>
      </c>
      <c r="H319" s="395" t="s">
        <v>2433</v>
      </c>
      <c r="I319" s="397">
        <v>2.9075000000000002</v>
      </c>
      <c r="J319" s="397">
        <v>400</v>
      </c>
      <c r="K319" s="398">
        <v>1163</v>
      </c>
    </row>
    <row r="320" spans="1:11" ht="14.4" customHeight="1" x14ac:dyDescent="0.3">
      <c r="A320" s="393" t="s">
        <v>448</v>
      </c>
      <c r="B320" s="394" t="s">
        <v>450</v>
      </c>
      <c r="C320" s="395" t="s">
        <v>464</v>
      </c>
      <c r="D320" s="396" t="s">
        <v>465</v>
      </c>
      <c r="E320" s="395" t="s">
        <v>2199</v>
      </c>
      <c r="F320" s="396" t="s">
        <v>2200</v>
      </c>
      <c r="G320" s="395" t="s">
        <v>2560</v>
      </c>
      <c r="H320" s="395" t="s">
        <v>2561</v>
      </c>
      <c r="I320" s="397">
        <v>1249.665</v>
      </c>
      <c r="J320" s="397">
        <v>12</v>
      </c>
      <c r="K320" s="398">
        <v>14995.99</v>
      </c>
    </row>
    <row r="321" spans="1:11" ht="14.4" customHeight="1" x14ac:dyDescent="0.3">
      <c r="A321" s="393" t="s">
        <v>448</v>
      </c>
      <c r="B321" s="394" t="s">
        <v>450</v>
      </c>
      <c r="C321" s="395" t="s">
        <v>464</v>
      </c>
      <c r="D321" s="396" t="s">
        <v>465</v>
      </c>
      <c r="E321" s="395" t="s">
        <v>2199</v>
      </c>
      <c r="F321" s="396" t="s">
        <v>2200</v>
      </c>
      <c r="G321" s="395" t="s">
        <v>2327</v>
      </c>
      <c r="H321" s="395" t="s">
        <v>2328</v>
      </c>
      <c r="I321" s="397">
        <v>29.856250000000003</v>
      </c>
      <c r="J321" s="397">
        <v>700</v>
      </c>
      <c r="K321" s="398">
        <v>20899</v>
      </c>
    </row>
    <row r="322" spans="1:11" ht="14.4" customHeight="1" x14ac:dyDescent="0.3">
      <c r="A322" s="393" t="s">
        <v>448</v>
      </c>
      <c r="B322" s="394" t="s">
        <v>450</v>
      </c>
      <c r="C322" s="395" t="s">
        <v>464</v>
      </c>
      <c r="D322" s="396" t="s">
        <v>465</v>
      </c>
      <c r="E322" s="395" t="s">
        <v>2199</v>
      </c>
      <c r="F322" s="396" t="s">
        <v>2200</v>
      </c>
      <c r="G322" s="395" t="s">
        <v>2562</v>
      </c>
      <c r="H322" s="395" t="s">
        <v>2563</v>
      </c>
      <c r="I322" s="397">
        <v>439.04</v>
      </c>
      <c r="J322" s="397">
        <v>10</v>
      </c>
      <c r="K322" s="398">
        <v>4390.3599999999997</v>
      </c>
    </row>
    <row r="323" spans="1:11" ht="14.4" customHeight="1" x14ac:dyDescent="0.3">
      <c r="A323" s="393" t="s">
        <v>448</v>
      </c>
      <c r="B323" s="394" t="s">
        <v>450</v>
      </c>
      <c r="C323" s="395" t="s">
        <v>464</v>
      </c>
      <c r="D323" s="396" t="s">
        <v>465</v>
      </c>
      <c r="E323" s="395" t="s">
        <v>2199</v>
      </c>
      <c r="F323" s="396" t="s">
        <v>2200</v>
      </c>
      <c r="G323" s="395" t="s">
        <v>2337</v>
      </c>
      <c r="H323" s="395" t="s">
        <v>2338</v>
      </c>
      <c r="I323" s="397">
        <v>5.03125</v>
      </c>
      <c r="J323" s="397">
        <v>2400</v>
      </c>
      <c r="K323" s="398">
        <v>12085</v>
      </c>
    </row>
    <row r="324" spans="1:11" ht="14.4" customHeight="1" x14ac:dyDescent="0.3">
      <c r="A324" s="393" t="s">
        <v>448</v>
      </c>
      <c r="B324" s="394" t="s">
        <v>450</v>
      </c>
      <c r="C324" s="395" t="s">
        <v>464</v>
      </c>
      <c r="D324" s="396" t="s">
        <v>465</v>
      </c>
      <c r="E324" s="395" t="s">
        <v>2199</v>
      </c>
      <c r="F324" s="396" t="s">
        <v>2200</v>
      </c>
      <c r="G324" s="395" t="s">
        <v>2564</v>
      </c>
      <c r="H324" s="395" t="s">
        <v>2565</v>
      </c>
      <c r="I324" s="397">
        <v>7.9600000000000009</v>
      </c>
      <c r="J324" s="397">
        <v>900</v>
      </c>
      <c r="K324" s="398">
        <v>7199</v>
      </c>
    </row>
    <row r="325" spans="1:11" ht="14.4" customHeight="1" x14ac:dyDescent="0.3">
      <c r="A325" s="393" t="s">
        <v>448</v>
      </c>
      <c r="B325" s="394" t="s">
        <v>450</v>
      </c>
      <c r="C325" s="395" t="s">
        <v>464</v>
      </c>
      <c r="D325" s="396" t="s">
        <v>465</v>
      </c>
      <c r="E325" s="395" t="s">
        <v>2199</v>
      </c>
      <c r="F325" s="396" t="s">
        <v>2200</v>
      </c>
      <c r="G325" s="395" t="s">
        <v>2341</v>
      </c>
      <c r="H325" s="395" t="s">
        <v>2342</v>
      </c>
      <c r="I325" s="397">
        <v>116.28</v>
      </c>
      <c r="J325" s="397">
        <v>1</v>
      </c>
      <c r="K325" s="398">
        <v>116.28</v>
      </c>
    </row>
    <row r="326" spans="1:11" ht="14.4" customHeight="1" x14ac:dyDescent="0.3">
      <c r="A326" s="393" t="s">
        <v>448</v>
      </c>
      <c r="B326" s="394" t="s">
        <v>450</v>
      </c>
      <c r="C326" s="395" t="s">
        <v>464</v>
      </c>
      <c r="D326" s="396" t="s">
        <v>465</v>
      </c>
      <c r="E326" s="395" t="s">
        <v>2199</v>
      </c>
      <c r="F326" s="396" t="s">
        <v>2200</v>
      </c>
      <c r="G326" s="395" t="s">
        <v>2566</v>
      </c>
      <c r="H326" s="395" t="s">
        <v>2567</v>
      </c>
      <c r="I326" s="397">
        <v>22</v>
      </c>
      <c r="J326" s="397">
        <v>20</v>
      </c>
      <c r="K326" s="398">
        <v>439.96</v>
      </c>
    </row>
    <row r="327" spans="1:11" ht="14.4" customHeight="1" x14ac:dyDescent="0.3">
      <c r="A327" s="393" t="s">
        <v>448</v>
      </c>
      <c r="B327" s="394" t="s">
        <v>450</v>
      </c>
      <c r="C327" s="395" t="s">
        <v>464</v>
      </c>
      <c r="D327" s="396" t="s">
        <v>465</v>
      </c>
      <c r="E327" s="395" t="s">
        <v>2199</v>
      </c>
      <c r="F327" s="396" t="s">
        <v>2200</v>
      </c>
      <c r="G327" s="395" t="s">
        <v>2568</v>
      </c>
      <c r="H327" s="395" t="s">
        <v>2569</v>
      </c>
      <c r="I327" s="397">
        <v>38.72</v>
      </c>
      <c r="J327" s="397">
        <v>30</v>
      </c>
      <c r="K327" s="398">
        <v>1161.5999999999999</v>
      </c>
    </row>
    <row r="328" spans="1:11" ht="14.4" customHeight="1" x14ac:dyDescent="0.3">
      <c r="A328" s="393" t="s">
        <v>448</v>
      </c>
      <c r="B328" s="394" t="s">
        <v>450</v>
      </c>
      <c r="C328" s="395" t="s">
        <v>464</v>
      </c>
      <c r="D328" s="396" t="s">
        <v>465</v>
      </c>
      <c r="E328" s="395" t="s">
        <v>2199</v>
      </c>
      <c r="F328" s="396" t="s">
        <v>2200</v>
      </c>
      <c r="G328" s="395" t="s">
        <v>2343</v>
      </c>
      <c r="H328" s="395" t="s">
        <v>2344</v>
      </c>
      <c r="I328" s="397">
        <v>17.935714285714287</v>
      </c>
      <c r="J328" s="397">
        <v>950</v>
      </c>
      <c r="K328" s="398">
        <v>17019</v>
      </c>
    </row>
    <row r="329" spans="1:11" ht="14.4" customHeight="1" x14ac:dyDescent="0.3">
      <c r="A329" s="393" t="s">
        <v>448</v>
      </c>
      <c r="B329" s="394" t="s">
        <v>450</v>
      </c>
      <c r="C329" s="395" t="s">
        <v>464</v>
      </c>
      <c r="D329" s="396" t="s">
        <v>465</v>
      </c>
      <c r="E329" s="395" t="s">
        <v>2199</v>
      </c>
      <c r="F329" s="396" t="s">
        <v>2200</v>
      </c>
      <c r="G329" s="395" t="s">
        <v>2345</v>
      </c>
      <c r="H329" s="395" t="s">
        <v>2346</v>
      </c>
      <c r="I329" s="397">
        <v>17.814999999999998</v>
      </c>
      <c r="J329" s="397">
        <v>1850</v>
      </c>
      <c r="K329" s="398">
        <v>32999.5</v>
      </c>
    </row>
    <row r="330" spans="1:11" ht="14.4" customHeight="1" x14ac:dyDescent="0.3">
      <c r="A330" s="393" t="s">
        <v>448</v>
      </c>
      <c r="B330" s="394" t="s">
        <v>450</v>
      </c>
      <c r="C330" s="395" t="s">
        <v>464</v>
      </c>
      <c r="D330" s="396" t="s">
        <v>465</v>
      </c>
      <c r="E330" s="395" t="s">
        <v>2199</v>
      </c>
      <c r="F330" s="396" t="s">
        <v>2200</v>
      </c>
      <c r="G330" s="395" t="s">
        <v>2570</v>
      </c>
      <c r="H330" s="395" t="s">
        <v>2571</v>
      </c>
      <c r="I330" s="397">
        <v>17.91</v>
      </c>
      <c r="J330" s="397">
        <v>200</v>
      </c>
      <c r="K330" s="398">
        <v>3582</v>
      </c>
    </row>
    <row r="331" spans="1:11" ht="14.4" customHeight="1" x14ac:dyDescent="0.3">
      <c r="A331" s="393" t="s">
        <v>448</v>
      </c>
      <c r="B331" s="394" t="s">
        <v>450</v>
      </c>
      <c r="C331" s="395" t="s">
        <v>464</v>
      </c>
      <c r="D331" s="396" t="s">
        <v>465</v>
      </c>
      <c r="E331" s="395" t="s">
        <v>2199</v>
      </c>
      <c r="F331" s="396" t="s">
        <v>2200</v>
      </c>
      <c r="G331" s="395" t="s">
        <v>2347</v>
      </c>
      <c r="H331" s="395" t="s">
        <v>2348</v>
      </c>
      <c r="I331" s="397">
        <v>14.97875</v>
      </c>
      <c r="J331" s="397">
        <v>160</v>
      </c>
      <c r="K331" s="398">
        <v>2396.7499999999995</v>
      </c>
    </row>
    <row r="332" spans="1:11" ht="14.4" customHeight="1" x14ac:dyDescent="0.3">
      <c r="A332" s="393" t="s">
        <v>448</v>
      </c>
      <c r="B332" s="394" t="s">
        <v>450</v>
      </c>
      <c r="C332" s="395" t="s">
        <v>464</v>
      </c>
      <c r="D332" s="396" t="s">
        <v>465</v>
      </c>
      <c r="E332" s="395" t="s">
        <v>2199</v>
      </c>
      <c r="F332" s="396" t="s">
        <v>2200</v>
      </c>
      <c r="G332" s="395" t="s">
        <v>2572</v>
      </c>
      <c r="H332" s="395" t="s">
        <v>2573</v>
      </c>
      <c r="I332" s="397">
        <v>47.055000000000007</v>
      </c>
      <c r="J332" s="397">
        <v>180</v>
      </c>
      <c r="K332" s="398">
        <v>8469.369999999999</v>
      </c>
    </row>
    <row r="333" spans="1:11" ht="14.4" customHeight="1" x14ac:dyDescent="0.3">
      <c r="A333" s="393" t="s">
        <v>448</v>
      </c>
      <c r="B333" s="394" t="s">
        <v>450</v>
      </c>
      <c r="C333" s="395" t="s">
        <v>464</v>
      </c>
      <c r="D333" s="396" t="s">
        <v>465</v>
      </c>
      <c r="E333" s="395" t="s">
        <v>2199</v>
      </c>
      <c r="F333" s="396" t="s">
        <v>2200</v>
      </c>
      <c r="G333" s="395" t="s">
        <v>2574</v>
      </c>
      <c r="H333" s="395" t="s">
        <v>2575</v>
      </c>
      <c r="I333" s="397">
        <v>17.98</v>
      </c>
      <c r="J333" s="397">
        <v>50</v>
      </c>
      <c r="K333" s="398">
        <v>899.03</v>
      </c>
    </row>
    <row r="334" spans="1:11" ht="14.4" customHeight="1" x14ac:dyDescent="0.3">
      <c r="A334" s="393" t="s">
        <v>448</v>
      </c>
      <c r="B334" s="394" t="s">
        <v>450</v>
      </c>
      <c r="C334" s="395" t="s">
        <v>464</v>
      </c>
      <c r="D334" s="396" t="s">
        <v>465</v>
      </c>
      <c r="E334" s="395" t="s">
        <v>2199</v>
      </c>
      <c r="F334" s="396" t="s">
        <v>2200</v>
      </c>
      <c r="G334" s="395" t="s">
        <v>2351</v>
      </c>
      <c r="H334" s="395" t="s">
        <v>2352</v>
      </c>
      <c r="I334" s="397">
        <v>8.9525000000000006</v>
      </c>
      <c r="J334" s="397">
        <v>1500</v>
      </c>
      <c r="K334" s="398">
        <v>13429</v>
      </c>
    </row>
    <row r="335" spans="1:11" ht="14.4" customHeight="1" x14ac:dyDescent="0.3">
      <c r="A335" s="393" t="s">
        <v>448</v>
      </c>
      <c r="B335" s="394" t="s">
        <v>450</v>
      </c>
      <c r="C335" s="395" t="s">
        <v>464</v>
      </c>
      <c r="D335" s="396" t="s">
        <v>465</v>
      </c>
      <c r="E335" s="395" t="s">
        <v>2199</v>
      </c>
      <c r="F335" s="396" t="s">
        <v>2200</v>
      </c>
      <c r="G335" s="395" t="s">
        <v>2576</v>
      </c>
      <c r="H335" s="395" t="s">
        <v>2577</v>
      </c>
      <c r="I335" s="397">
        <v>467.01</v>
      </c>
      <c r="J335" s="397">
        <v>35</v>
      </c>
      <c r="K335" s="398">
        <v>16345.39</v>
      </c>
    </row>
    <row r="336" spans="1:11" ht="14.4" customHeight="1" x14ac:dyDescent="0.3">
      <c r="A336" s="393" t="s">
        <v>448</v>
      </c>
      <c r="B336" s="394" t="s">
        <v>450</v>
      </c>
      <c r="C336" s="395" t="s">
        <v>464</v>
      </c>
      <c r="D336" s="396" t="s">
        <v>465</v>
      </c>
      <c r="E336" s="395" t="s">
        <v>2199</v>
      </c>
      <c r="F336" s="396" t="s">
        <v>2200</v>
      </c>
      <c r="G336" s="395" t="s">
        <v>2353</v>
      </c>
      <c r="H336" s="395" t="s">
        <v>2354</v>
      </c>
      <c r="I336" s="397">
        <v>2.7974999999999999</v>
      </c>
      <c r="J336" s="397">
        <v>1000</v>
      </c>
      <c r="K336" s="398">
        <v>2804</v>
      </c>
    </row>
    <row r="337" spans="1:11" ht="14.4" customHeight="1" x14ac:dyDescent="0.3">
      <c r="A337" s="393" t="s">
        <v>448</v>
      </c>
      <c r="B337" s="394" t="s">
        <v>450</v>
      </c>
      <c r="C337" s="395" t="s">
        <v>464</v>
      </c>
      <c r="D337" s="396" t="s">
        <v>465</v>
      </c>
      <c r="E337" s="395" t="s">
        <v>2199</v>
      </c>
      <c r="F337" s="396" t="s">
        <v>2200</v>
      </c>
      <c r="G337" s="395" t="s">
        <v>2578</v>
      </c>
      <c r="H337" s="395" t="s">
        <v>2579</v>
      </c>
      <c r="I337" s="397">
        <v>5.4966666666666661</v>
      </c>
      <c r="J337" s="397">
        <v>675</v>
      </c>
      <c r="K337" s="398">
        <v>3653.39</v>
      </c>
    </row>
    <row r="338" spans="1:11" ht="14.4" customHeight="1" x14ac:dyDescent="0.3">
      <c r="A338" s="393" t="s">
        <v>448</v>
      </c>
      <c r="B338" s="394" t="s">
        <v>450</v>
      </c>
      <c r="C338" s="395" t="s">
        <v>464</v>
      </c>
      <c r="D338" s="396" t="s">
        <v>465</v>
      </c>
      <c r="E338" s="395" t="s">
        <v>2199</v>
      </c>
      <c r="F338" s="396" t="s">
        <v>2200</v>
      </c>
      <c r="G338" s="395" t="s">
        <v>2355</v>
      </c>
      <c r="H338" s="395" t="s">
        <v>2356</v>
      </c>
      <c r="I338" s="397">
        <v>13.174000000000001</v>
      </c>
      <c r="J338" s="397">
        <v>646</v>
      </c>
      <c r="K338" s="398">
        <v>8505.7599999999984</v>
      </c>
    </row>
    <row r="339" spans="1:11" ht="14.4" customHeight="1" x14ac:dyDescent="0.3">
      <c r="A339" s="393" t="s">
        <v>448</v>
      </c>
      <c r="B339" s="394" t="s">
        <v>450</v>
      </c>
      <c r="C339" s="395" t="s">
        <v>464</v>
      </c>
      <c r="D339" s="396" t="s">
        <v>465</v>
      </c>
      <c r="E339" s="395" t="s">
        <v>2199</v>
      </c>
      <c r="F339" s="396" t="s">
        <v>2200</v>
      </c>
      <c r="G339" s="395" t="s">
        <v>2359</v>
      </c>
      <c r="H339" s="395" t="s">
        <v>2360</v>
      </c>
      <c r="I339" s="397">
        <v>13.2</v>
      </c>
      <c r="J339" s="397">
        <v>50</v>
      </c>
      <c r="K339" s="398">
        <v>660</v>
      </c>
    </row>
    <row r="340" spans="1:11" ht="14.4" customHeight="1" x14ac:dyDescent="0.3">
      <c r="A340" s="393" t="s">
        <v>448</v>
      </c>
      <c r="B340" s="394" t="s">
        <v>450</v>
      </c>
      <c r="C340" s="395" t="s">
        <v>464</v>
      </c>
      <c r="D340" s="396" t="s">
        <v>465</v>
      </c>
      <c r="E340" s="395" t="s">
        <v>2199</v>
      </c>
      <c r="F340" s="396" t="s">
        <v>2200</v>
      </c>
      <c r="G340" s="395" t="s">
        <v>2365</v>
      </c>
      <c r="H340" s="395" t="s">
        <v>2366</v>
      </c>
      <c r="I340" s="397">
        <v>21.23</v>
      </c>
      <c r="J340" s="397">
        <v>50</v>
      </c>
      <c r="K340" s="398">
        <v>1061.5</v>
      </c>
    </row>
    <row r="341" spans="1:11" ht="14.4" customHeight="1" x14ac:dyDescent="0.3">
      <c r="A341" s="393" t="s">
        <v>448</v>
      </c>
      <c r="B341" s="394" t="s">
        <v>450</v>
      </c>
      <c r="C341" s="395" t="s">
        <v>464</v>
      </c>
      <c r="D341" s="396" t="s">
        <v>465</v>
      </c>
      <c r="E341" s="395" t="s">
        <v>2199</v>
      </c>
      <c r="F341" s="396" t="s">
        <v>2200</v>
      </c>
      <c r="G341" s="395" t="s">
        <v>2580</v>
      </c>
      <c r="H341" s="395" t="s">
        <v>2581</v>
      </c>
      <c r="I341" s="397">
        <v>350.9</v>
      </c>
      <c r="J341" s="397">
        <v>5</v>
      </c>
      <c r="K341" s="398">
        <v>1754.5</v>
      </c>
    </row>
    <row r="342" spans="1:11" ht="14.4" customHeight="1" x14ac:dyDescent="0.3">
      <c r="A342" s="393" t="s">
        <v>448</v>
      </c>
      <c r="B342" s="394" t="s">
        <v>450</v>
      </c>
      <c r="C342" s="395" t="s">
        <v>464</v>
      </c>
      <c r="D342" s="396" t="s">
        <v>465</v>
      </c>
      <c r="E342" s="395" t="s">
        <v>2199</v>
      </c>
      <c r="F342" s="396" t="s">
        <v>2200</v>
      </c>
      <c r="G342" s="395" t="s">
        <v>2582</v>
      </c>
      <c r="H342" s="395" t="s">
        <v>2583</v>
      </c>
      <c r="I342" s="397">
        <v>13</v>
      </c>
      <c r="J342" s="397">
        <v>40</v>
      </c>
      <c r="K342" s="398">
        <v>520</v>
      </c>
    </row>
    <row r="343" spans="1:11" ht="14.4" customHeight="1" x14ac:dyDescent="0.3">
      <c r="A343" s="393" t="s">
        <v>448</v>
      </c>
      <c r="B343" s="394" t="s">
        <v>450</v>
      </c>
      <c r="C343" s="395" t="s">
        <v>464</v>
      </c>
      <c r="D343" s="396" t="s">
        <v>465</v>
      </c>
      <c r="E343" s="395" t="s">
        <v>2199</v>
      </c>
      <c r="F343" s="396" t="s">
        <v>2200</v>
      </c>
      <c r="G343" s="395" t="s">
        <v>2584</v>
      </c>
      <c r="H343" s="395" t="s">
        <v>2585</v>
      </c>
      <c r="I343" s="397">
        <v>6.4266666666666667</v>
      </c>
      <c r="J343" s="397">
        <v>95</v>
      </c>
      <c r="K343" s="398">
        <v>606.5</v>
      </c>
    </row>
    <row r="344" spans="1:11" ht="14.4" customHeight="1" x14ac:dyDescent="0.3">
      <c r="A344" s="393" t="s">
        <v>448</v>
      </c>
      <c r="B344" s="394" t="s">
        <v>450</v>
      </c>
      <c r="C344" s="395" t="s">
        <v>464</v>
      </c>
      <c r="D344" s="396" t="s">
        <v>465</v>
      </c>
      <c r="E344" s="395" t="s">
        <v>2199</v>
      </c>
      <c r="F344" s="396" t="s">
        <v>2200</v>
      </c>
      <c r="G344" s="395" t="s">
        <v>2586</v>
      </c>
      <c r="H344" s="395" t="s">
        <v>2587</v>
      </c>
      <c r="I344" s="397">
        <v>6.58</v>
      </c>
      <c r="J344" s="397">
        <v>20</v>
      </c>
      <c r="K344" s="398">
        <v>131.6</v>
      </c>
    </row>
    <row r="345" spans="1:11" ht="14.4" customHeight="1" x14ac:dyDescent="0.3">
      <c r="A345" s="393" t="s">
        <v>448</v>
      </c>
      <c r="B345" s="394" t="s">
        <v>450</v>
      </c>
      <c r="C345" s="395" t="s">
        <v>464</v>
      </c>
      <c r="D345" s="396" t="s">
        <v>465</v>
      </c>
      <c r="E345" s="395" t="s">
        <v>2199</v>
      </c>
      <c r="F345" s="396" t="s">
        <v>2200</v>
      </c>
      <c r="G345" s="395" t="s">
        <v>2588</v>
      </c>
      <c r="H345" s="395" t="s">
        <v>2589</v>
      </c>
      <c r="I345" s="397">
        <v>6.4350000000000005</v>
      </c>
      <c r="J345" s="397">
        <v>70</v>
      </c>
      <c r="K345" s="398">
        <v>446.4</v>
      </c>
    </row>
    <row r="346" spans="1:11" ht="14.4" customHeight="1" x14ac:dyDescent="0.3">
      <c r="A346" s="393" t="s">
        <v>448</v>
      </c>
      <c r="B346" s="394" t="s">
        <v>450</v>
      </c>
      <c r="C346" s="395" t="s">
        <v>464</v>
      </c>
      <c r="D346" s="396" t="s">
        <v>465</v>
      </c>
      <c r="E346" s="395" t="s">
        <v>2199</v>
      </c>
      <c r="F346" s="396" t="s">
        <v>2200</v>
      </c>
      <c r="G346" s="395" t="s">
        <v>2369</v>
      </c>
      <c r="H346" s="395" t="s">
        <v>2370</v>
      </c>
      <c r="I346" s="397">
        <v>0.47</v>
      </c>
      <c r="J346" s="397">
        <v>300</v>
      </c>
      <c r="K346" s="398">
        <v>141</v>
      </c>
    </row>
    <row r="347" spans="1:11" ht="14.4" customHeight="1" x14ac:dyDescent="0.3">
      <c r="A347" s="393" t="s">
        <v>448</v>
      </c>
      <c r="B347" s="394" t="s">
        <v>450</v>
      </c>
      <c r="C347" s="395" t="s">
        <v>464</v>
      </c>
      <c r="D347" s="396" t="s">
        <v>465</v>
      </c>
      <c r="E347" s="395" t="s">
        <v>2199</v>
      </c>
      <c r="F347" s="396" t="s">
        <v>2200</v>
      </c>
      <c r="G347" s="395" t="s">
        <v>2371</v>
      </c>
      <c r="H347" s="395" t="s">
        <v>2372</v>
      </c>
      <c r="I347" s="397">
        <v>0.46333333333333332</v>
      </c>
      <c r="J347" s="397">
        <v>1000</v>
      </c>
      <c r="K347" s="398">
        <v>462</v>
      </c>
    </row>
    <row r="348" spans="1:11" ht="14.4" customHeight="1" x14ac:dyDescent="0.3">
      <c r="A348" s="393" t="s">
        <v>448</v>
      </c>
      <c r="B348" s="394" t="s">
        <v>450</v>
      </c>
      <c r="C348" s="395" t="s">
        <v>464</v>
      </c>
      <c r="D348" s="396" t="s">
        <v>465</v>
      </c>
      <c r="E348" s="395" t="s">
        <v>2199</v>
      </c>
      <c r="F348" s="396" t="s">
        <v>2200</v>
      </c>
      <c r="G348" s="395" t="s">
        <v>2590</v>
      </c>
      <c r="H348" s="395" t="s">
        <v>2591</v>
      </c>
      <c r="I348" s="397">
        <v>4</v>
      </c>
      <c r="J348" s="397">
        <v>500</v>
      </c>
      <c r="K348" s="398">
        <v>1997</v>
      </c>
    </row>
    <row r="349" spans="1:11" ht="14.4" customHeight="1" x14ac:dyDescent="0.3">
      <c r="A349" s="393" t="s">
        <v>448</v>
      </c>
      <c r="B349" s="394" t="s">
        <v>450</v>
      </c>
      <c r="C349" s="395" t="s">
        <v>464</v>
      </c>
      <c r="D349" s="396" t="s">
        <v>465</v>
      </c>
      <c r="E349" s="395" t="s">
        <v>2199</v>
      </c>
      <c r="F349" s="396" t="s">
        <v>2200</v>
      </c>
      <c r="G349" s="395" t="s">
        <v>2592</v>
      </c>
      <c r="H349" s="395" t="s">
        <v>2593</v>
      </c>
      <c r="I349" s="397">
        <v>2.4500000000000002</v>
      </c>
      <c r="J349" s="397">
        <v>100</v>
      </c>
      <c r="K349" s="398">
        <v>245</v>
      </c>
    </row>
    <row r="350" spans="1:11" ht="14.4" customHeight="1" x14ac:dyDescent="0.3">
      <c r="A350" s="393" t="s">
        <v>448</v>
      </c>
      <c r="B350" s="394" t="s">
        <v>450</v>
      </c>
      <c r="C350" s="395" t="s">
        <v>464</v>
      </c>
      <c r="D350" s="396" t="s">
        <v>465</v>
      </c>
      <c r="E350" s="395" t="s">
        <v>2199</v>
      </c>
      <c r="F350" s="396" t="s">
        <v>2200</v>
      </c>
      <c r="G350" s="395" t="s">
        <v>2594</v>
      </c>
      <c r="H350" s="395" t="s">
        <v>2595</v>
      </c>
      <c r="I350" s="397">
        <v>2.4500000000000002</v>
      </c>
      <c r="J350" s="397">
        <v>100</v>
      </c>
      <c r="K350" s="398">
        <v>245</v>
      </c>
    </row>
    <row r="351" spans="1:11" ht="14.4" customHeight="1" x14ac:dyDescent="0.3">
      <c r="A351" s="393" t="s">
        <v>448</v>
      </c>
      <c r="B351" s="394" t="s">
        <v>450</v>
      </c>
      <c r="C351" s="395" t="s">
        <v>464</v>
      </c>
      <c r="D351" s="396" t="s">
        <v>465</v>
      </c>
      <c r="E351" s="395" t="s">
        <v>2199</v>
      </c>
      <c r="F351" s="396" t="s">
        <v>2200</v>
      </c>
      <c r="G351" s="395" t="s">
        <v>2596</v>
      </c>
      <c r="H351" s="395" t="s">
        <v>2597</v>
      </c>
      <c r="I351" s="397">
        <v>2.6</v>
      </c>
      <c r="J351" s="397">
        <v>100</v>
      </c>
      <c r="K351" s="398">
        <v>260</v>
      </c>
    </row>
    <row r="352" spans="1:11" ht="14.4" customHeight="1" x14ac:dyDescent="0.3">
      <c r="A352" s="393" t="s">
        <v>448</v>
      </c>
      <c r="B352" s="394" t="s">
        <v>450</v>
      </c>
      <c r="C352" s="395" t="s">
        <v>464</v>
      </c>
      <c r="D352" s="396" t="s">
        <v>465</v>
      </c>
      <c r="E352" s="395" t="s">
        <v>2199</v>
      </c>
      <c r="F352" s="396" t="s">
        <v>2200</v>
      </c>
      <c r="G352" s="395" t="s">
        <v>2598</v>
      </c>
      <c r="H352" s="395" t="s">
        <v>2599</v>
      </c>
      <c r="I352" s="397">
        <v>2.52</v>
      </c>
      <c r="J352" s="397">
        <v>200</v>
      </c>
      <c r="K352" s="398">
        <v>504</v>
      </c>
    </row>
    <row r="353" spans="1:11" ht="14.4" customHeight="1" x14ac:dyDescent="0.3">
      <c r="A353" s="393" t="s">
        <v>448</v>
      </c>
      <c r="B353" s="394" t="s">
        <v>450</v>
      </c>
      <c r="C353" s="395" t="s">
        <v>464</v>
      </c>
      <c r="D353" s="396" t="s">
        <v>465</v>
      </c>
      <c r="E353" s="395" t="s">
        <v>2199</v>
      </c>
      <c r="F353" s="396" t="s">
        <v>2200</v>
      </c>
      <c r="G353" s="395" t="s">
        <v>2600</v>
      </c>
      <c r="H353" s="395" t="s">
        <v>2601</v>
      </c>
      <c r="I353" s="397">
        <v>186.95</v>
      </c>
      <c r="J353" s="397">
        <v>10</v>
      </c>
      <c r="K353" s="398">
        <v>1869.45</v>
      </c>
    </row>
    <row r="354" spans="1:11" ht="14.4" customHeight="1" x14ac:dyDescent="0.3">
      <c r="A354" s="393" t="s">
        <v>448</v>
      </c>
      <c r="B354" s="394" t="s">
        <v>450</v>
      </c>
      <c r="C354" s="395" t="s">
        <v>464</v>
      </c>
      <c r="D354" s="396" t="s">
        <v>465</v>
      </c>
      <c r="E354" s="395" t="s">
        <v>2199</v>
      </c>
      <c r="F354" s="396" t="s">
        <v>2200</v>
      </c>
      <c r="G354" s="395" t="s">
        <v>2602</v>
      </c>
      <c r="H354" s="395" t="s">
        <v>2603</v>
      </c>
      <c r="I354" s="397">
        <v>44.83</v>
      </c>
      <c r="J354" s="397">
        <v>20</v>
      </c>
      <c r="K354" s="398">
        <v>885.1</v>
      </c>
    </row>
    <row r="355" spans="1:11" ht="14.4" customHeight="1" x14ac:dyDescent="0.3">
      <c r="A355" s="393" t="s">
        <v>448</v>
      </c>
      <c r="B355" s="394" t="s">
        <v>450</v>
      </c>
      <c r="C355" s="395" t="s">
        <v>464</v>
      </c>
      <c r="D355" s="396" t="s">
        <v>465</v>
      </c>
      <c r="E355" s="395" t="s">
        <v>2199</v>
      </c>
      <c r="F355" s="396" t="s">
        <v>2200</v>
      </c>
      <c r="G355" s="395" t="s">
        <v>2604</v>
      </c>
      <c r="H355" s="395" t="s">
        <v>2605</v>
      </c>
      <c r="I355" s="397">
        <v>38.01</v>
      </c>
      <c r="J355" s="397">
        <v>50</v>
      </c>
      <c r="K355" s="398">
        <v>1900.5</v>
      </c>
    </row>
    <row r="356" spans="1:11" ht="14.4" customHeight="1" x14ac:dyDescent="0.3">
      <c r="A356" s="393" t="s">
        <v>448</v>
      </c>
      <c r="B356" s="394" t="s">
        <v>450</v>
      </c>
      <c r="C356" s="395" t="s">
        <v>464</v>
      </c>
      <c r="D356" s="396" t="s">
        <v>465</v>
      </c>
      <c r="E356" s="395" t="s">
        <v>2199</v>
      </c>
      <c r="F356" s="396" t="s">
        <v>2200</v>
      </c>
      <c r="G356" s="395" t="s">
        <v>2606</v>
      </c>
      <c r="H356" s="395" t="s">
        <v>2607</v>
      </c>
      <c r="I356" s="397">
        <v>52.88</v>
      </c>
      <c r="J356" s="397">
        <v>50</v>
      </c>
      <c r="K356" s="398">
        <v>2643.85</v>
      </c>
    </row>
    <row r="357" spans="1:11" ht="14.4" customHeight="1" x14ac:dyDescent="0.3">
      <c r="A357" s="393" t="s">
        <v>448</v>
      </c>
      <c r="B357" s="394" t="s">
        <v>450</v>
      </c>
      <c r="C357" s="395" t="s">
        <v>464</v>
      </c>
      <c r="D357" s="396" t="s">
        <v>465</v>
      </c>
      <c r="E357" s="395" t="s">
        <v>2199</v>
      </c>
      <c r="F357" s="396" t="s">
        <v>2200</v>
      </c>
      <c r="G357" s="395" t="s">
        <v>2373</v>
      </c>
      <c r="H357" s="395" t="s">
        <v>2374</v>
      </c>
      <c r="I357" s="397">
        <v>649.77</v>
      </c>
      <c r="J357" s="397">
        <v>5</v>
      </c>
      <c r="K357" s="398">
        <v>3248.85</v>
      </c>
    </row>
    <row r="358" spans="1:11" ht="14.4" customHeight="1" x14ac:dyDescent="0.3">
      <c r="A358" s="393" t="s">
        <v>448</v>
      </c>
      <c r="B358" s="394" t="s">
        <v>450</v>
      </c>
      <c r="C358" s="395" t="s">
        <v>464</v>
      </c>
      <c r="D358" s="396" t="s">
        <v>465</v>
      </c>
      <c r="E358" s="395" t="s">
        <v>2199</v>
      </c>
      <c r="F358" s="396" t="s">
        <v>2200</v>
      </c>
      <c r="G358" s="395" t="s">
        <v>2608</v>
      </c>
      <c r="H358" s="395" t="s">
        <v>2609</v>
      </c>
      <c r="I358" s="397">
        <v>601.35</v>
      </c>
      <c r="J358" s="397">
        <v>7</v>
      </c>
      <c r="K358" s="398">
        <v>4209.4799999999996</v>
      </c>
    </row>
    <row r="359" spans="1:11" ht="14.4" customHeight="1" x14ac:dyDescent="0.3">
      <c r="A359" s="393" t="s">
        <v>448</v>
      </c>
      <c r="B359" s="394" t="s">
        <v>450</v>
      </c>
      <c r="C359" s="395" t="s">
        <v>464</v>
      </c>
      <c r="D359" s="396" t="s">
        <v>465</v>
      </c>
      <c r="E359" s="395" t="s">
        <v>2199</v>
      </c>
      <c r="F359" s="396" t="s">
        <v>2200</v>
      </c>
      <c r="G359" s="395" t="s">
        <v>2610</v>
      </c>
      <c r="H359" s="395" t="s">
        <v>2611</v>
      </c>
      <c r="I359" s="397">
        <v>13.04</v>
      </c>
      <c r="J359" s="397">
        <v>50</v>
      </c>
      <c r="K359" s="398">
        <v>652</v>
      </c>
    </row>
    <row r="360" spans="1:11" ht="14.4" customHeight="1" x14ac:dyDescent="0.3">
      <c r="A360" s="393" t="s">
        <v>448</v>
      </c>
      <c r="B360" s="394" t="s">
        <v>450</v>
      </c>
      <c r="C360" s="395" t="s">
        <v>464</v>
      </c>
      <c r="D360" s="396" t="s">
        <v>465</v>
      </c>
      <c r="E360" s="395" t="s">
        <v>2199</v>
      </c>
      <c r="F360" s="396" t="s">
        <v>2200</v>
      </c>
      <c r="G360" s="395" t="s">
        <v>2612</v>
      </c>
      <c r="H360" s="395" t="s">
        <v>2613</v>
      </c>
      <c r="I360" s="397">
        <v>22</v>
      </c>
      <c r="J360" s="397">
        <v>20</v>
      </c>
      <c r="K360" s="398">
        <v>439.96</v>
      </c>
    </row>
    <row r="361" spans="1:11" ht="14.4" customHeight="1" x14ac:dyDescent="0.3">
      <c r="A361" s="393" t="s">
        <v>448</v>
      </c>
      <c r="B361" s="394" t="s">
        <v>450</v>
      </c>
      <c r="C361" s="395" t="s">
        <v>464</v>
      </c>
      <c r="D361" s="396" t="s">
        <v>465</v>
      </c>
      <c r="E361" s="395" t="s">
        <v>2199</v>
      </c>
      <c r="F361" s="396" t="s">
        <v>2200</v>
      </c>
      <c r="G361" s="395" t="s">
        <v>2614</v>
      </c>
      <c r="H361" s="395" t="s">
        <v>2615</v>
      </c>
      <c r="I361" s="397">
        <v>273.11</v>
      </c>
      <c r="J361" s="397">
        <v>3</v>
      </c>
      <c r="K361" s="398">
        <v>819.33</v>
      </c>
    </row>
    <row r="362" spans="1:11" ht="14.4" customHeight="1" x14ac:dyDescent="0.3">
      <c r="A362" s="393" t="s">
        <v>448</v>
      </c>
      <c r="B362" s="394" t="s">
        <v>450</v>
      </c>
      <c r="C362" s="395" t="s">
        <v>464</v>
      </c>
      <c r="D362" s="396" t="s">
        <v>465</v>
      </c>
      <c r="E362" s="395" t="s">
        <v>2199</v>
      </c>
      <c r="F362" s="396" t="s">
        <v>2200</v>
      </c>
      <c r="G362" s="395" t="s">
        <v>2616</v>
      </c>
      <c r="H362" s="395" t="s">
        <v>2617</v>
      </c>
      <c r="I362" s="397">
        <v>544.5</v>
      </c>
      <c r="J362" s="397">
        <v>9</v>
      </c>
      <c r="K362" s="398">
        <v>4900.5</v>
      </c>
    </row>
    <row r="363" spans="1:11" ht="14.4" customHeight="1" x14ac:dyDescent="0.3">
      <c r="A363" s="393" t="s">
        <v>448</v>
      </c>
      <c r="B363" s="394" t="s">
        <v>450</v>
      </c>
      <c r="C363" s="395" t="s">
        <v>464</v>
      </c>
      <c r="D363" s="396" t="s">
        <v>465</v>
      </c>
      <c r="E363" s="395" t="s">
        <v>2199</v>
      </c>
      <c r="F363" s="396" t="s">
        <v>2200</v>
      </c>
      <c r="G363" s="395" t="s">
        <v>2618</v>
      </c>
      <c r="H363" s="395" t="s">
        <v>2619</v>
      </c>
      <c r="I363" s="397">
        <v>1820.94</v>
      </c>
      <c r="J363" s="397">
        <v>6</v>
      </c>
      <c r="K363" s="398">
        <v>10925.65</v>
      </c>
    </row>
    <row r="364" spans="1:11" ht="14.4" customHeight="1" x14ac:dyDescent="0.3">
      <c r="A364" s="393" t="s">
        <v>448</v>
      </c>
      <c r="B364" s="394" t="s">
        <v>450</v>
      </c>
      <c r="C364" s="395" t="s">
        <v>464</v>
      </c>
      <c r="D364" s="396" t="s">
        <v>465</v>
      </c>
      <c r="E364" s="395" t="s">
        <v>2199</v>
      </c>
      <c r="F364" s="396" t="s">
        <v>2200</v>
      </c>
      <c r="G364" s="395" t="s">
        <v>2620</v>
      </c>
      <c r="H364" s="395" t="s">
        <v>2621</v>
      </c>
      <c r="I364" s="397">
        <v>271.95999999999998</v>
      </c>
      <c r="J364" s="397">
        <v>3</v>
      </c>
      <c r="K364" s="398">
        <v>815.88</v>
      </c>
    </row>
    <row r="365" spans="1:11" ht="14.4" customHeight="1" x14ac:dyDescent="0.3">
      <c r="A365" s="393" t="s">
        <v>448</v>
      </c>
      <c r="B365" s="394" t="s">
        <v>450</v>
      </c>
      <c r="C365" s="395" t="s">
        <v>464</v>
      </c>
      <c r="D365" s="396" t="s">
        <v>465</v>
      </c>
      <c r="E365" s="395" t="s">
        <v>2199</v>
      </c>
      <c r="F365" s="396" t="s">
        <v>2200</v>
      </c>
      <c r="G365" s="395" t="s">
        <v>2622</v>
      </c>
      <c r="H365" s="395" t="s">
        <v>2623</v>
      </c>
      <c r="I365" s="397">
        <v>17.98</v>
      </c>
      <c r="J365" s="397">
        <v>50</v>
      </c>
      <c r="K365" s="398">
        <v>899.03</v>
      </c>
    </row>
    <row r="366" spans="1:11" ht="14.4" customHeight="1" x14ac:dyDescent="0.3">
      <c r="A366" s="393" t="s">
        <v>448</v>
      </c>
      <c r="B366" s="394" t="s">
        <v>450</v>
      </c>
      <c r="C366" s="395" t="s">
        <v>464</v>
      </c>
      <c r="D366" s="396" t="s">
        <v>465</v>
      </c>
      <c r="E366" s="395" t="s">
        <v>2199</v>
      </c>
      <c r="F366" s="396" t="s">
        <v>2200</v>
      </c>
      <c r="G366" s="395" t="s">
        <v>2624</v>
      </c>
      <c r="H366" s="395" t="s">
        <v>2625</v>
      </c>
      <c r="I366" s="397">
        <v>29.9</v>
      </c>
      <c r="J366" s="397">
        <v>50</v>
      </c>
      <c r="K366" s="398">
        <v>1495</v>
      </c>
    </row>
    <row r="367" spans="1:11" ht="14.4" customHeight="1" x14ac:dyDescent="0.3">
      <c r="A367" s="393" t="s">
        <v>448</v>
      </c>
      <c r="B367" s="394" t="s">
        <v>450</v>
      </c>
      <c r="C367" s="395" t="s">
        <v>464</v>
      </c>
      <c r="D367" s="396" t="s">
        <v>465</v>
      </c>
      <c r="E367" s="395" t="s">
        <v>2199</v>
      </c>
      <c r="F367" s="396" t="s">
        <v>2200</v>
      </c>
      <c r="G367" s="395" t="s">
        <v>2626</v>
      </c>
      <c r="H367" s="395" t="s">
        <v>2627</v>
      </c>
      <c r="I367" s="397">
        <v>845.8</v>
      </c>
      <c r="J367" s="397">
        <v>7</v>
      </c>
      <c r="K367" s="398">
        <v>5627.0700000000006</v>
      </c>
    </row>
    <row r="368" spans="1:11" ht="14.4" customHeight="1" x14ac:dyDescent="0.3">
      <c r="A368" s="393" t="s">
        <v>448</v>
      </c>
      <c r="B368" s="394" t="s">
        <v>450</v>
      </c>
      <c r="C368" s="395" t="s">
        <v>464</v>
      </c>
      <c r="D368" s="396" t="s">
        <v>465</v>
      </c>
      <c r="E368" s="395" t="s">
        <v>2199</v>
      </c>
      <c r="F368" s="396" t="s">
        <v>2200</v>
      </c>
      <c r="G368" s="395" t="s">
        <v>2628</v>
      </c>
      <c r="H368" s="395" t="s">
        <v>2629</v>
      </c>
      <c r="I368" s="397">
        <v>1249.6600000000001</v>
      </c>
      <c r="J368" s="397">
        <v>6</v>
      </c>
      <c r="K368" s="398">
        <v>7497.98</v>
      </c>
    </row>
    <row r="369" spans="1:11" ht="14.4" customHeight="1" x14ac:dyDescent="0.3">
      <c r="A369" s="393" t="s">
        <v>448</v>
      </c>
      <c r="B369" s="394" t="s">
        <v>450</v>
      </c>
      <c r="C369" s="395" t="s">
        <v>464</v>
      </c>
      <c r="D369" s="396" t="s">
        <v>465</v>
      </c>
      <c r="E369" s="395" t="s">
        <v>2199</v>
      </c>
      <c r="F369" s="396" t="s">
        <v>2200</v>
      </c>
      <c r="G369" s="395" t="s">
        <v>2630</v>
      </c>
      <c r="H369" s="395" t="s">
        <v>2631</v>
      </c>
      <c r="I369" s="397">
        <v>6292</v>
      </c>
      <c r="J369" s="397">
        <v>1</v>
      </c>
      <c r="K369" s="398">
        <v>6292</v>
      </c>
    </row>
    <row r="370" spans="1:11" ht="14.4" customHeight="1" x14ac:dyDescent="0.3">
      <c r="A370" s="393" t="s">
        <v>448</v>
      </c>
      <c r="B370" s="394" t="s">
        <v>450</v>
      </c>
      <c r="C370" s="395" t="s">
        <v>464</v>
      </c>
      <c r="D370" s="396" t="s">
        <v>465</v>
      </c>
      <c r="E370" s="395" t="s">
        <v>2199</v>
      </c>
      <c r="F370" s="396" t="s">
        <v>2200</v>
      </c>
      <c r="G370" s="395" t="s">
        <v>2632</v>
      </c>
      <c r="H370" s="395" t="s">
        <v>2633</v>
      </c>
      <c r="I370" s="397">
        <v>1040.5999999999999</v>
      </c>
      <c r="J370" s="397">
        <v>5</v>
      </c>
      <c r="K370" s="398">
        <v>5203</v>
      </c>
    </row>
    <row r="371" spans="1:11" ht="14.4" customHeight="1" x14ac:dyDescent="0.3">
      <c r="A371" s="393" t="s">
        <v>448</v>
      </c>
      <c r="B371" s="394" t="s">
        <v>450</v>
      </c>
      <c r="C371" s="395" t="s">
        <v>464</v>
      </c>
      <c r="D371" s="396" t="s">
        <v>465</v>
      </c>
      <c r="E371" s="395" t="s">
        <v>2199</v>
      </c>
      <c r="F371" s="396" t="s">
        <v>2200</v>
      </c>
      <c r="G371" s="395" t="s">
        <v>2634</v>
      </c>
      <c r="H371" s="395" t="s">
        <v>2635</v>
      </c>
      <c r="I371" s="397">
        <v>3044.5</v>
      </c>
      <c r="J371" s="397">
        <v>1</v>
      </c>
      <c r="K371" s="398">
        <v>3044.5</v>
      </c>
    </row>
    <row r="372" spans="1:11" ht="14.4" customHeight="1" x14ac:dyDescent="0.3">
      <c r="A372" s="393" t="s">
        <v>448</v>
      </c>
      <c r="B372" s="394" t="s">
        <v>450</v>
      </c>
      <c r="C372" s="395" t="s">
        <v>464</v>
      </c>
      <c r="D372" s="396" t="s">
        <v>465</v>
      </c>
      <c r="E372" s="395" t="s">
        <v>2199</v>
      </c>
      <c r="F372" s="396" t="s">
        <v>2200</v>
      </c>
      <c r="G372" s="395" t="s">
        <v>2636</v>
      </c>
      <c r="H372" s="395" t="s">
        <v>2637</v>
      </c>
      <c r="I372" s="397">
        <v>186.95</v>
      </c>
      <c r="J372" s="397">
        <v>10</v>
      </c>
      <c r="K372" s="398">
        <v>1869.5</v>
      </c>
    </row>
    <row r="373" spans="1:11" ht="14.4" customHeight="1" x14ac:dyDescent="0.3">
      <c r="A373" s="393" t="s">
        <v>448</v>
      </c>
      <c r="B373" s="394" t="s">
        <v>450</v>
      </c>
      <c r="C373" s="395" t="s">
        <v>464</v>
      </c>
      <c r="D373" s="396" t="s">
        <v>465</v>
      </c>
      <c r="E373" s="395" t="s">
        <v>2199</v>
      </c>
      <c r="F373" s="396" t="s">
        <v>2200</v>
      </c>
      <c r="G373" s="395" t="s">
        <v>2638</v>
      </c>
      <c r="H373" s="395" t="s">
        <v>2639</v>
      </c>
      <c r="I373" s="397">
        <v>186.95</v>
      </c>
      <c r="J373" s="397">
        <v>10</v>
      </c>
      <c r="K373" s="398">
        <v>1869.5</v>
      </c>
    </row>
    <row r="374" spans="1:11" ht="14.4" customHeight="1" x14ac:dyDescent="0.3">
      <c r="A374" s="393" t="s">
        <v>448</v>
      </c>
      <c r="B374" s="394" t="s">
        <v>450</v>
      </c>
      <c r="C374" s="395" t="s">
        <v>464</v>
      </c>
      <c r="D374" s="396" t="s">
        <v>465</v>
      </c>
      <c r="E374" s="395" t="s">
        <v>2199</v>
      </c>
      <c r="F374" s="396" t="s">
        <v>2200</v>
      </c>
      <c r="G374" s="395" t="s">
        <v>2640</v>
      </c>
      <c r="H374" s="395" t="s">
        <v>2641</v>
      </c>
      <c r="I374" s="397">
        <v>127.05</v>
      </c>
      <c r="J374" s="397">
        <v>40</v>
      </c>
      <c r="K374" s="398">
        <v>5082</v>
      </c>
    </row>
    <row r="375" spans="1:11" ht="14.4" customHeight="1" x14ac:dyDescent="0.3">
      <c r="A375" s="393" t="s">
        <v>448</v>
      </c>
      <c r="B375" s="394" t="s">
        <v>450</v>
      </c>
      <c r="C375" s="395" t="s">
        <v>464</v>
      </c>
      <c r="D375" s="396" t="s">
        <v>465</v>
      </c>
      <c r="E375" s="395" t="s">
        <v>2199</v>
      </c>
      <c r="F375" s="396" t="s">
        <v>2200</v>
      </c>
      <c r="G375" s="395" t="s">
        <v>2642</v>
      </c>
      <c r="H375" s="395" t="s">
        <v>2643</v>
      </c>
      <c r="I375" s="397">
        <v>175.33</v>
      </c>
      <c r="J375" s="397">
        <v>3</v>
      </c>
      <c r="K375" s="398">
        <v>526</v>
      </c>
    </row>
    <row r="376" spans="1:11" ht="14.4" customHeight="1" x14ac:dyDescent="0.3">
      <c r="A376" s="393" t="s">
        <v>448</v>
      </c>
      <c r="B376" s="394" t="s">
        <v>450</v>
      </c>
      <c r="C376" s="395" t="s">
        <v>464</v>
      </c>
      <c r="D376" s="396" t="s">
        <v>465</v>
      </c>
      <c r="E376" s="395" t="s">
        <v>2199</v>
      </c>
      <c r="F376" s="396" t="s">
        <v>2200</v>
      </c>
      <c r="G376" s="395" t="s">
        <v>2644</v>
      </c>
      <c r="H376" s="395" t="s">
        <v>2645</v>
      </c>
      <c r="I376" s="397">
        <v>150</v>
      </c>
      <c r="J376" s="397">
        <v>1</v>
      </c>
      <c r="K376" s="398">
        <v>150.01</v>
      </c>
    </row>
    <row r="377" spans="1:11" ht="14.4" customHeight="1" x14ac:dyDescent="0.3">
      <c r="A377" s="393" t="s">
        <v>448</v>
      </c>
      <c r="B377" s="394" t="s">
        <v>450</v>
      </c>
      <c r="C377" s="395" t="s">
        <v>464</v>
      </c>
      <c r="D377" s="396" t="s">
        <v>465</v>
      </c>
      <c r="E377" s="395" t="s">
        <v>2199</v>
      </c>
      <c r="F377" s="396" t="s">
        <v>2200</v>
      </c>
      <c r="G377" s="395" t="s">
        <v>2646</v>
      </c>
      <c r="H377" s="395" t="s">
        <v>2647</v>
      </c>
      <c r="I377" s="397">
        <v>150</v>
      </c>
      <c r="J377" s="397">
        <v>0</v>
      </c>
      <c r="K377" s="398">
        <v>0</v>
      </c>
    </row>
    <row r="378" spans="1:11" ht="14.4" customHeight="1" x14ac:dyDescent="0.3">
      <c r="A378" s="393" t="s">
        <v>448</v>
      </c>
      <c r="B378" s="394" t="s">
        <v>450</v>
      </c>
      <c r="C378" s="395" t="s">
        <v>464</v>
      </c>
      <c r="D378" s="396" t="s">
        <v>465</v>
      </c>
      <c r="E378" s="395" t="s">
        <v>2199</v>
      </c>
      <c r="F378" s="396" t="s">
        <v>2200</v>
      </c>
      <c r="G378" s="395" t="s">
        <v>2648</v>
      </c>
      <c r="H378" s="395" t="s">
        <v>2649</v>
      </c>
      <c r="I378" s="397">
        <v>26.4</v>
      </c>
      <c r="J378" s="397">
        <v>20</v>
      </c>
      <c r="K378" s="398">
        <v>528.04</v>
      </c>
    </row>
    <row r="379" spans="1:11" ht="14.4" customHeight="1" x14ac:dyDescent="0.3">
      <c r="A379" s="393" t="s">
        <v>448</v>
      </c>
      <c r="B379" s="394" t="s">
        <v>450</v>
      </c>
      <c r="C379" s="395" t="s">
        <v>464</v>
      </c>
      <c r="D379" s="396" t="s">
        <v>465</v>
      </c>
      <c r="E379" s="395" t="s">
        <v>2199</v>
      </c>
      <c r="F379" s="396" t="s">
        <v>2200</v>
      </c>
      <c r="G379" s="395" t="s">
        <v>2650</v>
      </c>
      <c r="H379" s="395" t="s">
        <v>2651</v>
      </c>
      <c r="I379" s="397">
        <v>168.19</v>
      </c>
      <c r="J379" s="397">
        <v>10</v>
      </c>
      <c r="K379" s="398">
        <v>1681.9</v>
      </c>
    </row>
    <row r="380" spans="1:11" ht="14.4" customHeight="1" x14ac:dyDescent="0.3">
      <c r="A380" s="393" t="s">
        <v>448</v>
      </c>
      <c r="B380" s="394" t="s">
        <v>450</v>
      </c>
      <c r="C380" s="395" t="s">
        <v>464</v>
      </c>
      <c r="D380" s="396" t="s">
        <v>465</v>
      </c>
      <c r="E380" s="395" t="s">
        <v>2201</v>
      </c>
      <c r="F380" s="396" t="s">
        <v>2202</v>
      </c>
      <c r="G380" s="395" t="s">
        <v>2652</v>
      </c>
      <c r="H380" s="395" t="s">
        <v>2653</v>
      </c>
      <c r="I380" s="397">
        <v>346.5</v>
      </c>
      <c r="J380" s="397">
        <v>20</v>
      </c>
      <c r="K380" s="398">
        <v>6929.92</v>
      </c>
    </row>
    <row r="381" spans="1:11" ht="14.4" customHeight="1" x14ac:dyDescent="0.3">
      <c r="A381" s="393" t="s">
        <v>448</v>
      </c>
      <c r="B381" s="394" t="s">
        <v>450</v>
      </c>
      <c r="C381" s="395" t="s">
        <v>464</v>
      </c>
      <c r="D381" s="396" t="s">
        <v>465</v>
      </c>
      <c r="E381" s="395" t="s">
        <v>2201</v>
      </c>
      <c r="F381" s="396" t="s">
        <v>2202</v>
      </c>
      <c r="G381" s="395" t="s">
        <v>2654</v>
      </c>
      <c r="H381" s="395" t="s">
        <v>2655</v>
      </c>
      <c r="I381" s="397">
        <v>1039.49875</v>
      </c>
      <c r="J381" s="397">
        <v>55</v>
      </c>
      <c r="K381" s="398">
        <v>57172.45</v>
      </c>
    </row>
    <row r="382" spans="1:11" ht="14.4" customHeight="1" x14ac:dyDescent="0.3">
      <c r="A382" s="393" t="s">
        <v>448</v>
      </c>
      <c r="B382" s="394" t="s">
        <v>450</v>
      </c>
      <c r="C382" s="395" t="s">
        <v>464</v>
      </c>
      <c r="D382" s="396" t="s">
        <v>465</v>
      </c>
      <c r="E382" s="395" t="s">
        <v>2201</v>
      </c>
      <c r="F382" s="396" t="s">
        <v>2202</v>
      </c>
      <c r="G382" s="395" t="s">
        <v>2656</v>
      </c>
      <c r="H382" s="395" t="s">
        <v>2657</v>
      </c>
      <c r="I382" s="397">
        <v>1562.625</v>
      </c>
      <c r="J382" s="397">
        <v>25</v>
      </c>
      <c r="K382" s="398">
        <v>38947.49</v>
      </c>
    </row>
    <row r="383" spans="1:11" ht="14.4" customHeight="1" x14ac:dyDescent="0.3">
      <c r="A383" s="393" t="s">
        <v>448</v>
      </c>
      <c r="B383" s="394" t="s">
        <v>450</v>
      </c>
      <c r="C383" s="395" t="s">
        <v>464</v>
      </c>
      <c r="D383" s="396" t="s">
        <v>465</v>
      </c>
      <c r="E383" s="395" t="s">
        <v>2201</v>
      </c>
      <c r="F383" s="396" t="s">
        <v>2202</v>
      </c>
      <c r="G383" s="395" t="s">
        <v>2658</v>
      </c>
      <c r="H383" s="395" t="s">
        <v>2659</v>
      </c>
      <c r="I383" s="397">
        <v>346.5</v>
      </c>
      <c r="J383" s="397">
        <v>30</v>
      </c>
      <c r="K383" s="398">
        <v>10394.880000000001</v>
      </c>
    </row>
    <row r="384" spans="1:11" ht="14.4" customHeight="1" x14ac:dyDescent="0.3">
      <c r="A384" s="393" t="s">
        <v>448</v>
      </c>
      <c r="B384" s="394" t="s">
        <v>450</v>
      </c>
      <c r="C384" s="395" t="s">
        <v>464</v>
      </c>
      <c r="D384" s="396" t="s">
        <v>465</v>
      </c>
      <c r="E384" s="395" t="s">
        <v>2203</v>
      </c>
      <c r="F384" s="396" t="s">
        <v>2204</v>
      </c>
      <c r="G384" s="395" t="s">
        <v>2660</v>
      </c>
      <c r="H384" s="395" t="s">
        <v>2661</v>
      </c>
      <c r="I384" s="397">
        <v>1374.1666666666667</v>
      </c>
      <c r="J384" s="397">
        <v>9</v>
      </c>
      <c r="K384" s="398">
        <v>12367.529999999999</v>
      </c>
    </row>
    <row r="385" spans="1:11" ht="14.4" customHeight="1" x14ac:dyDescent="0.3">
      <c r="A385" s="393" t="s">
        <v>448</v>
      </c>
      <c r="B385" s="394" t="s">
        <v>450</v>
      </c>
      <c r="C385" s="395" t="s">
        <v>464</v>
      </c>
      <c r="D385" s="396" t="s">
        <v>465</v>
      </c>
      <c r="E385" s="395" t="s">
        <v>2203</v>
      </c>
      <c r="F385" s="396" t="s">
        <v>2204</v>
      </c>
      <c r="G385" s="395" t="s">
        <v>2662</v>
      </c>
      <c r="H385" s="395" t="s">
        <v>2663</v>
      </c>
      <c r="I385" s="397">
        <v>12.43</v>
      </c>
      <c r="J385" s="397">
        <v>110</v>
      </c>
      <c r="K385" s="398">
        <v>1372.3</v>
      </c>
    </row>
    <row r="386" spans="1:11" ht="14.4" customHeight="1" x14ac:dyDescent="0.3">
      <c r="A386" s="393" t="s">
        <v>448</v>
      </c>
      <c r="B386" s="394" t="s">
        <v>450</v>
      </c>
      <c r="C386" s="395" t="s">
        <v>464</v>
      </c>
      <c r="D386" s="396" t="s">
        <v>465</v>
      </c>
      <c r="E386" s="395" t="s">
        <v>2203</v>
      </c>
      <c r="F386" s="396" t="s">
        <v>2204</v>
      </c>
      <c r="G386" s="395" t="s">
        <v>2664</v>
      </c>
      <c r="H386" s="395" t="s">
        <v>2665</v>
      </c>
      <c r="I386" s="397">
        <v>530.46399999999994</v>
      </c>
      <c r="J386" s="397">
        <v>50</v>
      </c>
      <c r="K386" s="398">
        <v>26523.200000000001</v>
      </c>
    </row>
    <row r="387" spans="1:11" ht="14.4" customHeight="1" x14ac:dyDescent="0.3">
      <c r="A387" s="393" t="s">
        <v>448</v>
      </c>
      <c r="B387" s="394" t="s">
        <v>450</v>
      </c>
      <c r="C387" s="395" t="s">
        <v>464</v>
      </c>
      <c r="D387" s="396" t="s">
        <v>465</v>
      </c>
      <c r="E387" s="395" t="s">
        <v>2203</v>
      </c>
      <c r="F387" s="396" t="s">
        <v>2204</v>
      </c>
      <c r="G387" s="395" t="s">
        <v>2666</v>
      </c>
      <c r="H387" s="395" t="s">
        <v>2667</v>
      </c>
      <c r="I387" s="397">
        <v>25.568749999999998</v>
      </c>
      <c r="J387" s="397">
        <v>1400</v>
      </c>
      <c r="K387" s="398">
        <v>35793.409999999996</v>
      </c>
    </row>
    <row r="388" spans="1:11" ht="14.4" customHeight="1" x14ac:dyDescent="0.3">
      <c r="A388" s="393" t="s">
        <v>448</v>
      </c>
      <c r="B388" s="394" t="s">
        <v>450</v>
      </c>
      <c r="C388" s="395" t="s">
        <v>464</v>
      </c>
      <c r="D388" s="396" t="s">
        <v>465</v>
      </c>
      <c r="E388" s="395" t="s">
        <v>2203</v>
      </c>
      <c r="F388" s="396" t="s">
        <v>2204</v>
      </c>
      <c r="G388" s="395" t="s">
        <v>2668</v>
      </c>
      <c r="H388" s="395" t="s">
        <v>2669</v>
      </c>
      <c r="I388" s="397">
        <v>3415</v>
      </c>
      <c r="J388" s="397">
        <v>1</v>
      </c>
      <c r="K388" s="398">
        <v>3415</v>
      </c>
    </row>
    <row r="389" spans="1:11" ht="14.4" customHeight="1" x14ac:dyDescent="0.3">
      <c r="A389" s="393" t="s">
        <v>448</v>
      </c>
      <c r="B389" s="394" t="s">
        <v>450</v>
      </c>
      <c r="C389" s="395" t="s">
        <v>464</v>
      </c>
      <c r="D389" s="396" t="s">
        <v>465</v>
      </c>
      <c r="E389" s="395" t="s">
        <v>2205</v>
      </c>
      <c r="F389" s="396" t="s">
        <v>2206</v>
      </c>
      <c r="G389" s="395" t="s">
        <v>2382</v>
      </c>
      <c r="H389" s="395" t="s">
        <v>2383</v>
      </c>
      <c r="I389" s="397">
        <v>35.619999999999997</v>
      </c>
      <c r="J389" s="397">
        <v>36</v>
      </c>
      <c r="K389" s="398">
        <v>1282.1600000000001</v>
      </c>
    </row>
    <row r="390" spans="1:11" ht="14.4" customHeight="1" x14ac:dyDescent="0.3">
      <c r="A390" s="393" t="s">
        <v>448</v>
      </c>
      <c r="B390" s="394" t="s">
        <v>450</v>
      </c>
      <c r="C390" s="395" t="s">
        <v>464</v>
      </c>
      <c r="D390" s="396" t="s">
        <v>465</v>
      </c>
      <c r="E390" s="395" t="s">
        <v>2205</v>
      </c>
      <c r="F390" s="396" t="s">
        <v>2206</v>
      </c>
      <c r="G390" s="395" t="s">
        <v>2384</v>
      </c>
      <c r="H390" s="395" t="s">
        <v>2385</v>
      </c>
      <c r="I390" s="397">
        <v>33.729999999999997</v>
      </c>
      <c r="J390" s="397">
        <v>72</v>
      </c>
      <c r="K390" s="398">
        <v>2428.56</v>
      </c>
    </row>
    <row r="391" spans="1:11" ht="14.4" customHeight="1" x14ac:dyDescent="0.3">
      <c r="A391" s="393" t="s">
        <v>448</v>
      </c>
      <c r="B391" s="394" t="s">
        <v>450</v>
      </c>
      <c r="C391" s="395" t="s">
        <v>464</v>
      </c>
      <c r="D391" s="396" t="s">
        <v>465</v>
      </c>
      <c r="E391" s="395" t="s">
        <v>2205</v>
      </c>
      <c r="F391" s="396" t="s">
        <v>2206</v>
      </c>
      <c r="G391" s="395" t="s">
        <v>2390</v>
      </c>
      <c r="H391" s="395" t="s">
        <v>2391</v>
      </c>
      <c r="I391" s="397">
        <v>34.119999999999997</v>
      </c>
      <c r="J391" s="397">
        <v>36</v>
      </c>
      <c r="K391" s="398">
        <v>1228.32</v>
      </c>
    </row>
    <row r="392" spans="1:11" ht="14.4" customHeight="1" x14ac:dyDescent="0.3">
      <c r="A392" s="393" t="s">
        <v>448</v>
      </c>
      <c r="B392" s="394" t="s">
        <v>450</v>
      </c>
      <c r="C392" s="395" t="s">
        <v>464</v>
      </c>
      <c r="D392" s="396" t="s">
        <v>465</v>
      </c>
      <c r="E392" s="395" t="s">
        <v>2207</v>
      </c>
      <c r="F392" s="396" t="s">
        <v>2208</v>
      </c>
      <c r="G392" s="395" t="s">
        <v>2392</v>
      </c>
      <c r="H392" s="395" t="s">
        <v>2393</v>
      </c>
      <c r="I392" s="397">
        <v>0.3</v>
      </c>
      <c r="J392" s="397">
        <v>200</v>
      </c>
      <c r="K392" s="398">
        <v>60</v>
      </c>
    </row>
    <row r="393" spans="1:11" ht="14.4" customHeight="1" x14ac:dyDescent="0.3">
      <c r="A393" s="393" t="s">
        <v>448</v>
      </c>
      <c r="B393" s="394" t="s">
        <v>450</v>
      </c>
      <c r="C393" s="395" t="s">
        <v>464</v>
      </c>
      <c r="D393" s="396" t="s">
        <v>465</v>
      </c>
      <c r="E393" s="395" t="s">
        <v>2207</v>
      </c>
      <c r="F393" s="396" t="s">
        <v>2208</v>
      </c>
      <c r="G393" s="395" t="s">
        <v>2394</v>
      </c>
      <c r="H393" s="395" t="s">
        <v>2395</v>
      </c>
      <c r="I393" s="397">
        <v>0.3</v>
      </c>
      <c r="J393" s="397">
        <v>200</v>
      </c>
      <c r="K393" s="398">
        <v>60</v>
      </c>
    </row>
    <row r="394" spans="1:11" ht="14.4" customHeight="1" x14ac:dyDescent="0.3">
      <c r="A394" s="393" t="s">
        <v>448</v>
      </c>
      <c r="B394" s="394" t="s">
        <v>450</v>
      </c>
      <c r="C394" s="395" t="s">
        <v>464</v>
      </c>
      <c r="D394" s="396" t="s">
        <v>465</v>
      </c>
      <c r="E394" s="395" t="s">
        <v>2207</v>
      </c>
      <c r="F394" s="396" t="s">
        <v>2208</v>
      </c>
      <c r="G394" s="395" t="s">
        <v>2396</v>
      </c>
      <c r="H394" s="395" t="s">
        <v>2397</v>
      </c>
      <c r="I394" s="397">
        <v>0.3</v>
      </c>
      <c r="J394" s="397">
        <v>700</v>
      </c>
      <c r="K394" s="398">
        <v>210</v>
      </c>
    </row>
    <row r="395" spans="1:11" ht="14.4" customHeight="1" x14ac:dyDescent="0.3">
      <c r="A395" s="393" t="s">
        <v>448</v>
      </c>
      <c r="B395" s="394" t="s">
        <v>450</v>
      </c>
      <c r="C395" s="395" t="s">
        <v>464</v>
      </c>
      <c r="D395" s="396" t="s">
        <v>465</v>
      </c>
      <c r="E395" s="395" t="s">
        <v>2207</v>
      </c>
      <c r="F395" s="396" t="s">
        <v>2208</v>
      </c>
      <c r="G395" s="395" t="s">
        <v>2402</v>
      </c>
      <c r="H395" s="395" t="s">
        <v>2403</v>
      </c>
      <c r="I395" s="397">
        <v>0.30249999999999999</v>
      </c>
      <c r="J395" s="397">
        <v>2000</v>
      </c>
      <c r="K395" s="398">
        <v>603</v>
      </c>
    </row>
    <row r="396" spans="1:11" ht="14.4" customHeight="1" x14ac:dyDescent="0.3">
      <c r="A396" s="393" t="s">
        <v>448</v>
      </c>
      <c r="B396" s="394" t="s">
        <v>450</v>
      </c>
      <c r="C396" s="395" t="s">
        <v>464</v>
      </c>
      <c r="D396" s="396" t="s">
        <v>465</v>
      </c>
      <c r="E396" s="395" t="s">
        <v>2207</v>
      </c>
      <c r="F396" s="396" t="s">
        <v>2208</v>
      </c>
      <c r="G396" s="395" t="s">
        <v>2670</v>
      </c>
      <c r="H396" s="395" t="s">
        <v>2671</v>
      </c>
      <c r="I396" s="397">
        <v>2542.5100000000002</v>
      </c>
      <c r="J396" s="397">
        <v>3</v>
      </c>
      <c r="K396" s="398">
        <v>7627.54</v>
      </c>
    </row>
    <row r="397" spans="1:11" ht="14.4" customHeight="1" x14ac:dyDescent="0.3">
      <c r="A397" s="393" t="s">
        <v>448</v>
      </c>
      <c r="B397" s="394" t="s">
        <v>450</v>
      </c>
      <c r="C397" s="395" t="s">
        <v>464</v>
      </c>
      <c r="D397" s="396" t="s">
        <v>465</v>
      </c>
      <c r="E397" s="395" t="s">
        <v>2207</v>
      </c>
      <c r="F397" s="396" t="s">
        <v>2208</v>
      </c>
      <c r="G397" s="395" t="s">
        <v>2672</v>
      </c>
      <c r="H397" s="395" t="s">
        <v>2673</v>
      </c>
      <c r="I397" s="397">
        <v>2542.5100000000002</v>
      </c>
      <c r="J397" s="397">
        <v>1</v>
      </c>
      <c r="K397" s="398">
        <v>2542.5100000000002</v>
      </c>
    </row>
    <row r="398" spans="1:11" ht="14.4" customHeight="1" x14ac:dyDescent="0.3">
      <c r="A398" s="393" t="s">
        <v>448</v>
      </c>
      <c r="B398" s="394" t="s">
        <v>450</v>
      </c>
      <c r="C398" s="395" t="s">
        <v>464</v>
      </c>
      <c r="D398" s="396" t="s">
        <v>465</v>
      </c>
      <c r="E398" s="395" t="s">
        <v>2209</v>
      </c>
      <c r="F398" s="396" t="s">
        <v>2210</v>
      </c>
      <c r="G398" s="395" t="s">
        <v>2408</v>
      </c>
      <c r="H398" s="395" t="s">
        <v>2409</v>
      </c>
      <c r="I398" s="397">
        <v>0.79749999999999988</v>
      </c>
      <c r="J398" s="397">
        <v>6500</v>
      </c>
      <c r="K398" s="398">
        <v>5150</v>
      </c>
    </row>
    <row r="399" spans="1:11" ht="14.4" customHeight="1" x14ac:dyDescent="0.3">
      <c r="A399" s="393" t="s">
        <v>448</v>
      </c>
      <c r="B399" s="394" t="s">
        <v>450</v>
      </c>
      <c r="C399" s="395" t="s">
        <v>464</v>
      </c>
      <c r="D399" s="396" t="s">
        <v>465</v>
      </c>
      <c r="E399" s="395" t="s">
        <v>2209</v>
      </c>
      <c r="F399" s="396" t="s">
        <v>2210</v>
      </c>
      <c r="G399" s="395" t="s">
        <v>2456</v>
      </c>
      <c r="H399" s="395" t="s">
        <v>2457</v>
      </c>
      <c r="I399" s="397">
        <v>7.3925000000000001</v>
      </c>
      <c r="J399" s="397">
        <v>400</v>
      </c>
      <c r="K399" s="398">
        <v>2957</v>
      </c>
    </row>
    <row r="400" spans="1:11" ht="14.4" customHeight="1" x14ac:dyDescent="0.3">
      <c r="A400" s="393" t="s">
        <v>448</v>
      </c>
      <c r="B400" s="394" t="s">
        <v>450</v>
      </c>
      <c r="C400" s="395" t="s">
        <v>464</v>
      </c>
      <c r="D400" s="396" t="s">
        <v>465</v>
      </c>
      <c r="E400" s="395" t="s">
        <v>2209</v>
      </c>
      <c r="F400" s="396" t="s">
        <v>2210</v>
      </c>
      <c r="G400" s="395" t="s">
        <v>2414</v>
      </c>
      <c r="H400" s="395" t="s">
        <v>2415</v>
      </c>
      <c r="I400" s="397">
        <v>7.5</v>
      </c>
      <c r="J400" s="397">
        <v>300</v>
      </c>
      <c r="K400" s="398">
        <v>2250</v>
      </c>
    </row>
    <row r="401" spans="1:11" ht="14.4" customHeight="1" x14ac:dyDescent="0.3">
      <c r="A401" s="393" t="s">
        <v>448</v>
      </c>
      <c r="B401" s="394" t="s">
        <v>450</v>
      </c>
      <c r="C401" s="395" t="s">
        <v>464</v>
      </c>
      <c r="D401" s="396" t="s">
        <v>465</v>
      </c>
      <c r="E401" s="395" t="s">
        <v>2209</v>
      </c>
      <c r="F401" s="396" t="s">
        <v>2210</v>
      </c>
      <c r="G401" s="395" t="s">
        <v>2674</v>
      </c>
      <c r="H401" s="395" t="s">
        <v>2675</v>
      </c>
      <c r="I401" s="397">
        <v>11.004999999999999</v>
      </c>
      <c r="J401" s="397">
        <v>340</v>
      </c>
      <c r="K401" s="398">
        <v>3742.4</v>
      </c>
    </row>
    <row r="402" spans="1:11" ht="14.4" customHeight="1" x14ac:dyDescent="0.3">
      <c r="A402" s="393" t="s">
        <v>448</v>
      </c>
      <c r="B402" s="394" t="s">
        <v>450</v>
      </c>
      <c r="C402" s="395" t="s">
        <v>464</v>
      </c>
      <c r="D402" s="396" t="s">
        <v>465</v>
      </c>
      <c r="E402" s="395" t="s">
        <v>2209</v>
      </c>
      <c r="F402" s="396" t="s">
        <v>2210</v>
      </c>
      <c r="G402" s="395" t="s">
        <v>2418</v>
      </c>
      <c r="H402" s="395" t="s">
        <v>2419</v>
      </c>
      <c r="I402" s="397">
        <v>0.78222222222222237</v>
      </c>
      <c r="J402" s="397">
        <v>21000</v>
      </c>
      <c r="K402" s="398">
        <v>16300</v>
      </c>
    </row>
    <row r="403" spans="1:11" ht="14.4" customHeight="1" x14ac:dyDescent="0.3">
      <c r="A403" s="393" t="s">
        <v>448</v>
      </c>
      <c r="B403" s="394" t="s">
        <v>450</v>
      </c>
      <c r="C403" s="395" t="s">
        <v>464</v>
      </c>
      <c r="D403" s="396" t="s">
        <v>465</v>
      </c>
      <c r="E403" s="395" t="s">
        <v>2211</v>
      </c>
      <c r="F403" s="396" t="s">
        <v>2212</v>
      </c>
      <c r="G403" s="395" t="s">
        <v>2676</v>
      </c>
      <c r="H403" s="395" t="s">
        <v>2677</v>
      </c>
      <c r="I403" s="397">
        <v>152.46</v>
      </c>
      <c r="J403" s="397">
        <v>3</v>
      </c>
      <c r="K403" s="398">
        <v>457.38</v>
      </c>
    </row>
    <row r="404" spans="1:11" ht="14.4" customHeight="1" x14ac:dyDescent="0.3">
      <c r="A404" s="393" t="s">
        <v>448</v>
      </c>
      <c r="B404" s="394" t="s">
        <v>450</v>
      </c>
      <c r="C404" s="395" t="s">
        <v>464</v>
      </c>
      <c r="D404" s="396" t="s">
        <v>465</v>
      </c>
      <c r="E404" s="395" t="s">
        <v>2211</v>
      </c>
      <c r="F404" s="396" t="s">
        <v>2212</v>
      </c>
      <c r="G404" s="395" t="s">
        <v>2420</v>
      </c>
      <c r="H404" s="395" t="s">
        <v>2421</v>
      </c>
      <c r="I404" s="397">
        <v>188.76</v>
      </c>
      <c r="J404" s="397">
        <v>4</v>
      </c>
      <c r="K404" s="398">
        <v>755.04</v>
      </c>
    </row>
    <row r="405" spans="1:11" ht="14.4" customHeight="1" thickBot="1" x14ac:dyDescent="0.35">
      <c r="A405" s="399" t="s">
        <v>448</v>
      </c>
      <c r="B405" s="400" t="s">
        <v>450</v>
      </c>
      <c r="C405" s="401" t="s">
        <v>464</v>
      </c>
      <c r="D405" s="402" t="s">
        <v>465</v>
      </c>
      <c r="E405" s="401" t="s">
        <v>2211</v>
      </c>
      <c r="F405" s="402" t="s">
        <v>2212</v>
      </c>
      <c r="G405" s="401" t="s">
        <v>2678</v>
      </c>
      <c r="H405" s="401" t="s">
        <v>2679</v>
      </c>
      <c r="I405" s="403">
        <v>15446.86</v>
      </c>
      <c r="J405" s="403">
        <v>7</v>
      </c>
      <c r="K405" s="404">
        <v>108128.01999999999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95" customWidth="1"/>
    <col min="2" max="2" width="4.44140625" style="98" customWidth="1"/>
    <col min="3" max="3" width="4" style="99" customWidth="1"/>
    <col min="4" max="4" width="26" style="100" customWidth="1"/>
    <col min="5" max="6" width="10.6640625" style="100" customWidth="1"/>
    <col min="7" max="9" width="10.6640625" style="101" customWidth="1"/>
    <col min="10" max="10" width="10.6640625" style="102" customWidth="1"/>
    <col min="11" max="16384" width="8.88671875" style="95"/>
  </cols>
  <sheetData>
    <row r="1" spans="1:10" ht="18.600000000000001" customHeight="1" thickBot="1" x14ac:dyDescent="0.4">
      <c r="A1" s="318" t="s">
        <v>175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4.4" customHeight="1" thickBot="1" x14ac:dyDescent="0.3">
      <c r="A2" s="348" t="s">
        <v>235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4.4" customHeight="1" thickBot="1" x14ac:dyDescent="0.3">
      <c r="A3" s="320" t="s">
        <v>171</v>
      </c>
      <c r="B3" s="321"/>
      <c r="C3" s="321"/>
      <c r="D3" s="322"/>
      <c r="E3" s="326" t="s">
        <v>99</v>
      </c>
      <c r="F3" s="327"/>
      <c r="G3" s="328" t="s">
        <v>100</v>
      </c>
      <c r="H3" s="327"/>
      <c r="I3" s="328" t="s">
        <v>101</v>
      </c>
      <c r="J3" s="329"/>
    </row>
    <row r="4" spans="1:10" s="97" customFormat="1" ht="14.4" customHeight="1" thickBot="1" x14ac:dyDescent="0.35">
      <c r="A4" s="323"/>
      <c r="B4" s="324"/>
      <c r="C4" s="324"/>
      <c r="D4" s="325"/>
      <c r="E4" s="463" t="s">
        <v>102</v>
      </c>
      <c r="F4" s="463" t="s">
        <v>103</v>
      </c>
      <c r="G4" s="464" t="s">
        <v>103</v>
      </c>
      <c r="H4" s="465" t="s">
        <v>104</v>
      </c>
      <c r="I4" s="464" t="s">
        <v>6</v>
      </c>
      <c r="J4" s="466" t="s">
        <v>104</v>
      </c>
    </row>
    <row r="5" spans="1:10" ht="14.4" customHeight="1" x14ac:dyDescent="0.3">
      <c r="A5" s="134"/>
      <c r="B5" s="135" t="s">
        <v>94</v>
      </c>
      <c r="C5" s="136"/>
      <c r="D5" s="460"/>
      <c r="E5" s="468">
        <v>14.8</v>
      </c>
      <c r="F5" s="451"/>
      <c r="G5" s="467">
        <v>14.8</v>
      </c>
      <c r="H5" s="489"/>
      <c r="I5" s="467">
        <v>14.41</v>
      </c>
      <c r="J5" s="491"/>
    </row>
    <row r="6" spans="1:10" ht="14.4" customHeight="1" x14ac:dyDescent="0.3">
      <c r="A6" s="137"/>
      <c r="B6" s="138" t="s">
        <v>105</v>
      </c>
      <c r="C6" s="139"/>
      <c r="D6" s="461"/>
      <c r="E6" s="469">
        <v>14.125</v>
      </c>
      <c r="F6" s="452"/>
      <c r="G6" s="453">
        <v>16</v>
      </c>
      <c r="H6" s="490"/>
      <c r="I6" s="453">
        <v>15.76</v>
      </c>
      <c r="J6" s="492"/>
    </row>
    <row r="7" spans="1:10" ht="14.4" hidden="1" customHeight="1" x14ac:dyDescent="0.3">
      <c r="A7" s="137"/>
      <c r="B7" s="138"/>
      <c r="C7" s="139" t="s">
        <v>96</v>
      </c>
      <c r="D7" s="461"/>
      <c r="E7" s="470">
        <v>0</v>
      </c>
      <c r="F7" s="454"/>
      <c r="G7" s="455">
        <v>0</v>
      </c>
      <c r="H7" s="456"/>
      <c r="I7" s="455">
        <v>0</v>
      </c>
      <c r="J7" s="478"/>
    </row>
    <row r="8" spans="1:10" ht="14.4" hidden="1" customHeight="1" x14ac:dyDescent="0.3">
      <c r="A8" s="137"/>
      <c r="B8" s="138"/>
      <c r="C8" s="139" t="s">
        <v>97</v>
      </c>
      <c r="D8" s="461"/>
      <c r="E8" s="470">
        <v>0</v>
      </c>
      <c r="F8" s="454"/>
      <c r="G8" s="455">
        <v>0</v>
      </c>
      <c r="H8" s="456"/>
      <c r="I8" s="455">
        <v>0</v>
      </c>
      <c r="J8" s="478"/>
    </row>
    <row r="9" spans="1:10" ht="14.4" customHeight="1" x14ac:dyDescent="0.3">
      <c r="A9" s="140" t="s">
        <v>106</v>
      </c>
      <c r="B9" s="141"/>
      <c r="C9" s="139"/>
      <c r="D9" s="461"/>
      <c r="E9" s="471">
        <v>28896</v>
      </c>
      <c r="F9" s="455">
        <v>3747</v>
      </c>
      <c r="G9" s="448">
        <f>G11+G19+G27</f>
        <v>3566</v>
      </c>
      <c r="H9" s="457">
        <f>G9-F9</f>
        <v>-181</v>
      </c>
      <c r="I9" s="448">
        <f>I11+I19+I27</f>
        <v>27558.019999999997</v>
      </c>
      <c r="J9" s="479">
        <f>I9-E9</f>
        <v>-1337.9800000000032</v>
      </c>
    </row>
    <row r="10" spans="1:10" ht="14.4" hidden="1" customHeight="1" x14ac:dyDescent="0.3">
      <c r="A10" s="137"/>
      <c r="B10" s="142"/>
      <c r="C10" s="139" t="s">
        <v>107</v>
      </c>
      <c r="D10" s="461"/>
      <c r="E10" s="483"/>
      <c r="F10" s="486"/>
      <c r="G10" s="449">
        <f>G29+G32</f>
        <v>610</v>
      </c>
      <c r="H10" s="486"/>
      <c r="I10" s="449">
        <f>I29+I32</f>
        <v>4434</v>
      </c>
      <c r="J10" s="493"/>
    </row>
    <row r="11" spans="1:10" ht="14.4" customHeight="1" x14ac:dyDescent="0.3">
      <c r="A11" s="137"/>
      <c r="B11" s="142" t="s">
        <v>108</v>
      </c>
      <c r="C11" s="139"/>
      <c r="D11" s="461"/>
      <c r="E11" s="484"/>
      <c r="F11" s="487"/>
      <c r="G11" s="449">
        <f>G12+G13</f>
        <v>2663</v>
      </c>
      <c r="H11" s="487"/>
      <c r="I11" s="449">
        <f>I12+I13</f>
        <v>19988.019999999997</v>
      </c>
      <c r="J11" s="494"/>
    </row>
    <row r="12" spans="1:10" ht="14.4" hidden="1" customHeight="1" x14ac:dyDescent="0.3">
      <c r="A12" s="137"/>
      <c r="B12" s="138"/>
      <c r="C12" s="139" t="s">
        <v>109</v>
      </c>
      <c r="D12" s="461"/>
      <c r="E12" s="484"/>
      <c r="F12" s="487"/>
      <c r="G12" s="455">
        <v>703</v>
      </c>
      <c r="H12" s="487"/>
      <c r="I12" s="455">
        <v>2194.42</v>
      </c>
      <c r="J12" s="494"/>
    </row>
    <row r="13" spans="1:10" ht="14.4" hidden="1" customHeight="1" x14ac:dyDescent="0.3">
      <c r="A13" s="137"/>
      <c r="B13" s="138"/>
      <c r="C13" s="139" t="s">
        <v>110</v>
      </c>
      <c r="D13" s="461"/>
      <c r="E13" s="484"/>
      <c r="F13" s="487"/>
      <c r="G13" s="455">
        <v>1960</v>
      </c>
      <c r="H13" s="487"/>
      <c r="I13" s="455">
        <v>17793.599999999999</v>
      </c>
      <c r="J13" s="494"/>
    </row>
    <row r="14" spans="1:10" ht="14.4" hidden="1" customHeight="1" x14ac:dyDescent="0.3">
      <c r="A14" s="137"/>
      <c r="B14" s="138"/>
      <c r="C14" s="139" t="s">
        <v>111</v>
      </c>
      <c r="D14" s="461"/>
      <c r="E14" s="484"/>
      <c r="F14" s="487"/>
      <c r="G14" s="455"/>
      <c r="H14" s="487"/>
      <c r="I14" s="455"/>
      <c r="J14" s="494"/>
    </row>
    <row r="15" spans="1:10" ht="14.4" hidden="1" customHeight="1" x14ac:dyDescent="0.3">
      <c r="A15" s="137"/>
      <c r="B15" s="138"/>
      <c r="C15" s="139" t="s">
        <v>112</v>
      </c>
      <c r="D15" s="461"/>
      <c r="E15" s="484"/>
      <c r="F15" s="487"/>
      <c r="G15" s="455"/>
      <c r="H15" s="487"/>
      <c r="I15" s="455"/>
      <c r="J15" s="494"/>
    </row>
    <row r="16" spans="1:10" ht="14.4" hidden="1" customHeight="1" x14ac:dyDescent="0.3">
      <c r="A16" s="137"/>
      <c r="B16" s="138"/>
      <c r="C16" s="139" t="s">
        <v>113</v>
      </c>
      <c r="D16" s="461"/>
      <c r="E16" s="484"/>
      <c r="F16" s="487"/>
      <c r="G16" s="455"/>
      <c r="H16" s="487"/>
      <c r="I16" s="455"/>
      <c r="J16" s="494"/>
    </row>
    <row r="17" spans="1:10" ht="14.4" hidden="1" customHeight="1" x14ac:dyDescent="0.3">
      <c r="A17" s="137"/>
      <c r="B17" s="138"/>
      <c r="C17" s="139" t="s">
        <v>114</v>
      </c>
      <c r="D17" s="461"/>
      <c r="E17" s="484"/>
      <c r="F17" s="487"/>
      <c r="G17" s="455"/>
      <c r="H17" s="487"/>
      <c r="I17" s="455"/>
      <c r="J17" s="494"/>
    </row>
    <row r="18" spans="1:10" ht="14.4" hidden="1" customHeight="1" x14ac:dyDescent="0.3">
      <c r="A18" s="137"/>
      <c r="B18" s="138"/>
      <c r="C18" s="139" t="s">
        <v>115</v>
      </c>
      <c r="D18" s="461"/>
      <c r="E18" s="484"/>
      <c r="F18" s="487"/>
      <c r="G18" s="455"/>
      <c r="H18" s="487"/>
      <c r="I18" s="455"/>
      <c r="J18" s="494"/>
    </row>
    <row r="19" spans="1:10" ht="14.4" customHeight="1" x14ac:dyDescent="0.3">
      <c r="A19" s="137"/>
      <c r="B19" s="142" t="s">
        <v>116</v>
      </c>
      <c r="C19" s="139"/>
      <c r="D19" s="461"/>
      <c r="E19" s="484"/>
      <c r="F19" s="487"/>
      <c r="G19" s="449">
        <f>G20+G21+G24</f>
        <v>498</v>
      </c>
      <c r="H19" s="487"/>
      <c r="I19" s="449">
        <f>I20+I21+I24</f>
        <v>3654</v>
      </c>
      <c r="J19" s="494"/>
    </row>
    <row r="20" spans="1:10" ht="14.4" customHeight="1" x14ac:dyDescent="0.3">
      <c r="A20" s="137"/>
      <c r="B20" s="138"/>
      <c r="C20" s="139" t="s">
        <v>117</v>
      </c>
      <c r="D20" s="461"/>
      <c r="E20" s="484"/>
      <c r="F20" s="487"/>
      <c r="G20" s="455">
        <v>62</v>
      </c>
      <c r="H20" s="487"/>
      <c r="I20" s="455">
        <v>437</v>
      </c>
      <c r="J20" s="494"/>
    </row>
    <row r="21" spans="1:10" ht="14.4" customHeight="1" x14ac:dyDescent="0.3">
      <c r="A21" s="137"/>
      <c r="B21" s="138"/>
      <c r="C21" s="139" t="s">
        <v>118</v>
      </c>
      <c r="D21" s="461"/>
      <c r="E21" s="484"/>
      <c r="F21" s="487"/>
      <c r="G21" s="455">
        <v>421</v>
      </c>
      <c r="H21" s="487"/>
      <c r="I21" s="455">
        <v>3053</v>
      </c>
      <c r="J21" s="494"/>
    </row>
    <row r="22" spans="1:10" ht="14.4" hidden="1" customHeight="1" x14ac:dyDescent="0.3">
      <c r="A22" s="137"/>
      <c r="B22" s="138"/>
      <c r="C22" s="139"/>
      <c r="D22" s="461" t="s">
        <v>119</v>
      </c>
      <c r="E22" s="484"/>
      <c r="F22" s="487"/>
      <c r="G22" s="455">
        <v>0</v>
      </c>
      <c r="H22" s="487"/>
      <c r="I22" s="455">
        <v>0</v>
      </c>
      <c r="J22" s="494"/>
    </row>
    <row r="23" spans="1:10" ht="14.4" hidden="1" customHeight="1" x14ac:dyDescent="0.3">
      <c r="A23" s="137"/>
      <c r="B23" s="138"/>
      <c r="C23" s="139"/>
      <c r="D23" s="461" t="s">
        <v>120</v>
      </c>
      <c r="E23" s="484"/>
      <c r="F23" s="487"/>
      <c r="G23" s="455">
        <v>0</v>
      </c>
      <c r="H23" s="487"/>
      <c r="I23" s="455">
        <v>0</v>
      </c>
      <c r="J23" s="494"/>
    </row>
    <row r="24" spans="1:10" ht="14.4" customHeight="1" x14ac:dyDescent="0.3">
      <c r="A24" s="137"/>
      <c r="B24" s="138"/>
      <c r="C24" s="139" t="s">
        <v>121</v>
      </c>
      <c r="D24" s="461"/>
      <c r="E24" s="484"/>
      <c r="F24" s="487"/>
      <c r="G24" s="455">
        <v>15</v>
      </c>
      <c r="H24" s="487"/>
      <c r="I24" s="455">
        <v>164</v>
      </c>
      <c r="J24" s="494"/>
    </row>
    <row r="25" spans="1:10" ht="14.4" hidden="1" customHeight="1" x14ac:dyDescent="0.3">
      <c r="A25" s="137"/>
      <c r="B25" s="138"/>
      <c r="C25" s="139"/>
      <c r="D25" s="461" t="s">
        <v>122</v>
      </c>
      <c r="E25" s="484"/>
      <c r="F25" s="487"/>
      <c r="G25" s="455">
        <v>0</v>
      </c>
      <c r="H25" s="487"/>
      <c r="I25" s="455">
        <v>0</v>
      </c>
      <c r="J25" s="494"/>
    </row>
    <row r="26" spans="1:10" ht="14.4" hidden="1" customHeight="1" x14ac:dyDescent="0.3">
      <c r="A26" s="137"/>
      <c r="B26" s="138"/>
      <c r="C26" s="139"/>
      <c r="D26" s="461" t="s">
        <v>123</v>
      </c>
      <c r="E26" s="484"/>
      <c r="F26" s="487"/>
      <c r="G26" s="455">
        <v>0</v>
      </c>
      <c r="H26" s="487"/>
      <c r="I26" s="455">
        <v>0</v>
      </c>
      <c r="J26" s="494"/>
    </row>
    <row r="27" spans="1:10" ht="14.4" customHeight="1" x14ac:dyDescent="0.3">
      <c r="A27" s="137"/>
      <c r="B27" s="142" t="s">
        <v>124</v>
      </c>
      <c r="C27" s="139"/>
      <c r="D27" s="461"/>
      <c r="E27" s="484"/>
      <c r="F27" s="487"/>
      <c r="G27" s="449">
        <v>405</v>
      </c>
      <c r="H27" s="487"/>
      <c r="I27" s="449">
        <v>3916</v>
      </c>
      <c r="J27" s="494"/>
    </row>
    <row r="28" spans="1:10" ht="14.4" hidden="1" customHeight="1" x14ac:dyDescent="0.3">
      <c r="A28" s="137"/>
      <c r="B28" s="138"/>
      <c r="C28" s="139" t="s">
        <v>125</v>
      </c>
      <c r="D28" s="461"/>
      <c r="E28" s="484"/>
      <c r="F28" s="487"/>
      <c r="G28" s="455">
        <v>0</v>
      </c>
      <c r="H28" s="487"/>
      <c r="I28" s="455">
        <v>0</v>
      </c>
      <c r="J28" s="494"/>
    </row>
    <row r="29" spans="1:10" ht="14.4" hidden="1" customHeight="1" x14ac:dyDescent="0.3">
      <c r="A29" s="137"/>
      <c r="B29" s="138"/>
      <c r="C29" s="139" t="s">
        <v>126</v>
      </c>
      <c r="D29" s="461"/>
      <c r="E29" s="484"/>
      <c r="F29" s="487"/>
      <c r="G29" s="455">
        <v>0</v>
      </c>
      <c r="H29" s="487"/>
      <c r="I29" s="455">
        <v>0</v>
      </c>
      <c r="J29" s="494"/>
    </row>
    <row r="30" spans="1:10" ht="14.4" hidden="1" customHeight="1" x14ac:dyDescent="0.3">
      <c r="A30" s="137"/>
      <c r="B30" s="138"/>
      <c r="C30" s="139" t="s">
        <v>127</v>
      </c>
      <c r="D30" s="461"/>
      <c r="E30" s="484"/>
      <c r="F30" s="487"/>
      <c r="G30" s="455">
        <v>0</v>
      </c>
      <c r="H30" s="487"/>
      <c r="I30" s="455">
        <v>0</v>
      </c>
      <c r="J30" s="494"/>
    </row>
    <row r="31" spans="1:10" ht="14.4" customHeight="1" x14ac:dyDescent="0.3">
      <c r="A31" s="137"/>
      <c r="B31" s="143" t="s">
        <v>128</v>
      </c>
      <c r="C31" s="139"/>
      <c r="D31" s="461"/>
      <c r="E31" s="484"/>
      <c r="F31" s="487"/>
      <c r="G31" s="450">
        <v>584</v>
      </c>
      <c r="H31" s="487"/>
      <c r="I31" s="450">
        <v>5196</v>
      </c>
      <c r="J31" s="494"/>
    </row>
    <row r="32" spans="1:10" ht="14.4" customHeight="1" x14ac:dyDescent="0.3">
      <c r="A32" s="137"/>
      <c r="B32" s="143" t="s">
        <v>129</v>
      </c>
      <c r="C32" s="139"/>
      <c r="D32" s="461"/>
      <c r="E32" s="485"/>
      <c r="F32" s="488"/>
      <c r="G32" s="450">
        <v>610</v>
      </c>
      <c r="H32" s="488"/>
      <c r="I32" s="450">
        <v>4434</v>
      </c>
      <c r="J32" s="495"/>
    </row>
    <row r="33" spans="1:10" ht="14.4" hidden="1" customHeight="1" x14ac:dyDescent="0.3">
      <c r="A33" s="137"/>
      <c r="B33" s="143" t="s">
        <v>130</v>
      </c>
      <c r="C33" s="139"/>
      <c r="D33" s="461"/>
      <c r="E33" s="472"/>
      <c r="F33" s="458"/>
      <c r="G33" s="450">
        <v>0</v>
      </c>
      <c r="H33" s="458"/>
      <c r="I33" s="450">
        <v>0</v>
      </c>
      <c r="J33" s="480"/>
    </row>
    <row r="34" spans="1:10" ht="14.4" customHeight="1" x14ac:dyDescent="0.3">
      <c r="A34" s="137" t="s">
        <v>131</v>
      </c>
      <c r="B34" s="138"/>
      <c r="C34" s="139"/>
      <c r="D34" s="461"/>
      <c r="E34" s="473">
        <v>0</v>
      </c>
      <c r="F34" s="459">
        <v>0</v>
      </c>
      <c r="G34" s="459">
        <v>367</v>
      </c>
      <c r="H34" s="459">
        <f>G34-F34</f>
        <v>367</v>
      </c>
      <c r="I34" s="459">
        <v>1020</v>
      </c>
      <c r="J34" s="481">
        <f>I34-E34</f>
        <v>1020</v>
      </c>
    </row>
    <row r="35" spans="1:10" ht="14.4" customHeight="1" x14ac:dyDescent="0.3">
      <c r="A35" s="137"/>
      <c r="B35" s="138"/>
      <c r="C35" s="139" t="s">
        <v>107</v>
      </c>
      <c r="D35" s="461"/>
      <c r="E35" s="473">
        <v>0</v>
      </c>
      <c r="F35" s="459">
        <v>0</v>
      </c>
      <c r="G35" s="455">
        <v>367</v>
      </c>
      <c r="H35" s="459">
        <f>G35-F35</f>
        <v>367</v>
      </c>
      <c r="I35" s="457">
        <v>1020</v>
      </c>
      <c r="J35" s="481">
        <f>I35-E35</f>
        <v>1020</v>
      </c>
    </row>
    <row r="36" spans="1:10" ht="14.4" customHeight="1" thickBot="1" x14ac:dyDescent="0.35">
      <c r="A36" s="144" t="s">
        <v>132</v>
      </c>
      <c r="B36" s="145"/>
      <c r="C36" s="146"/>
      <c r="D36" s="462"/>
      <c r="E36" s="474">
        <v>13150000</v>
      </c>
      <c r="F36" s="475">
        <f>E36/12</f>
        <v>1095833.3333333333</v>
      </c>
      <c r="G36" s="476">
        <v>1268697</v>
      </c>
      <c r="H36" s="477">
        <f>G36-F36</f>
        <v>172863.66666666674</v>
      </c>
      <c r="I36" s="477">
        <v>9771185</v>
      </c>
      <c r="J36" s="482">
        <v>1004518.333333334</v>
      </c>
    </row>
  </sheetData>
  <mergeCells count="15"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  <mergeCell ref="A1:J1"/>
    <mergeCell ref="A3:D4"/>
    <mergeCell ref="E3:F3"/>
    <mergeCell ref="G3:H3"/>
    <mergeCell ref="I3:J3"/>
  </mergeCells>
  <conditionalFormatting sqref="J5:J8 J36 J33">
    <cfRule type="cellIs" dxfId="1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8.33203125" style="65" customWidth="1"/>
    <col min="30" max="30" width="1.6640625" style="65" customWidth="1"/>
    <col min="31" max="33" width="8.33203125" style="65" customWidth="1"/>
    <col min="34" max="34" width="1.6640625" style="65" customWidth="1"/>
    <col min="35" max="37" width="8.3320312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280" t="s">
        <v>2681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103"/>
      <c r="AM1" s="103"/>
    </row>
    <row r="2" spans="1:39" ht="14.4" customHeight="1" x14ac:dyDescent="0.3">
      <c r="A2" s="348" t="s">
        <v>235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3"/>
      <c r="AM2" s="103"/>
    </row>
    <row r="3" spans="1:39" ht="14.4" customHeight="1" x14ac:dyDescent="0.3">
      <c r="A3" s="105"/>
      <c r="B3" s="106">
        <v>0</v>
      </c>
      <c r="C3" s="106">
        <v>1</v>
      </c>
      <c r="D3" s="106">
        <v>2</v>
      </c>
      <c r="E3" s="106">
        <v>3</v>
      </c>
      <c r="F3" s="106">
        <v>4</v>
      </c>
      <c r="G3" s="106">
        <v>5</v>
      </c>
      <c r="H3" s="106">
        <v>6</v>
      </c>
      <c r="I3" s="106">
        <v>7</v>
      </c>
      <c r="J3" s="106">
        <v>8</v>
      </c>
      <c r="K3" s="106">
        <v>9</v>
      </c>
      <c r="L3" s="106">
        <v>10</v>
      </c>
      <c r="M3" s="106">
        <v>11</v>
      </c>
      <c r="N3" s="106">
        <v>12</v>
      </c>
      <c r="O3" s="106">
        <v>13</v>
      </c>
      <c r="P3" s="106">
        <v>14</v>
      </c>
      <c r="Q3" s="106">
        <v>15</v>
      </c>
      <c r="R3" s="106">
        <v>16</v>
      </c>
      <c r="S3" s="106">
        <v>17</v>
      </c>
      <c r="T3" s="106">
        <v>18</v>
      </c>
      <c r="U3" s="106">
        <v>19</v>
      </c>
      <c r="V3" s="106">
        <v>20</v>
      </c>
      <c r="W3" s="106">
        <v>21</v>
      </c>
      <c r="X3" s="106">
        <v>22</v>
      </c>
      <c r="Y3" s="106">
        <v>23</v>
      </c>
      <c r="Z3" s="107"/>
      <c r="AA3" s="108" t="s">
        <v>84</v>
      </c>
      <c r="AB3" s="107"/>
      <c r="AC3" s="107"/>
      <c r="AD3" s="105"/>
      <c r="AE3" s="109" t="s">
        <v>85</v>
      </c>
      <c r="AF3" s="110"/>
      <c r="AG3" s="110"/>
      <c r="AH3" s="110"/>
      <c r="AI3" s="109" t="s">
        <v>86</v>
      </c>
      <c r="AJ3" s="110"/>
      <c r="AK3" s="110"/>
      <c r="AL3" s="103"/>
      <c r="AM3" s="103"/>
    </row>
    <row r="4" spans="1:39" ht="14.4" customHeight="1" x14ac:dyDescent="0.3">
      <c r="A4" s="147" t="s">
        <v>87</v>
      </c>
      <c r="B4" s="516">
        <v>2</v>
      </c>
      <c r="C4" s="516">
        <v>2</v>
      </c>
      <c r="D4" s="516">
        <v>2</v>
      </c>
      <c r="E4" s="516">
        <v>2</v>
      </c>
      <c r="F4" s="516">
        <v>2</v>
      </c>
      <c r="G4" s="516">
        <v>2</v>
      </c>
      <c r="H4" s="516">
        <v>2</v>
      </c>
      <c r="I4" s="516">
        <v>14.8</v>
      </c>
      <c r="J4" s="516">
        <v>12.8</v>
      </c>
      <c r="K4" s="516">
        <v>12.8</v>
      </c>
      <c r="L4" s="516">
        <v>12.8</v>
      </c>
      <c r="M4" s="516">
        <v>12.8</v>
      </c>
      <c r="N4" s="516">
        <v>12.8</v>
      </c>
      <c r="O4" s="516">
        <v>12.8</v>
      </c>
      <c r="P4" s="516">
        <v>12.8</v>
      </c>
      <c r="Q4" s="516">
        <v>12.8</v>
      </c>
      <c r="R4" s="516">
        <v>1</v>
      </c>
      <c r="S4" s="516">
        <v>2</v>
      </c>
      <c r="T4" s="516">
        <v>2</v>
      </c>
      <c r="U4" s="516">
        <v>2</v>
      </c>
      <c r="V4" s="516">
        <v>2</v>
      </c>
      <c r="W4" s="516">
        <v>2</v>
      </c>
      <c r="X4" s="516">
        <v>2</v>
      </c>
      <c r="Y4" s="516">
        <v>2</v>
      </c>
      <c r="Z4" s="496"/>
      <c r="AA4" s="497">
        <f t="shared" ref="AA4:AA10" si="0">SUM(B4:Y4)</f>
        <v>146.19999999999999</v>
      </c>
      <c r="AB4" s="498">
        <f>SUM(AA4:AA8)</f>
        <v>731</v>
      </c>
      <c r="AC4" s="499">
        <f>SUM(AA4:AA10)</f>
        <v>827</v>
      </c>
      <c r="AD4" s="500"/>
      <c r="AE4" s="497">
        <f>AI4/12</f>
        <v>633.5333333333333</v>
      </c>
      <c r="AF4" s="498">
        <f>SUM(AE4:AE8)</f>
        <v>3167.6666666666665</v>
      </c>
      <c r="AG4" s="499">
        <f>SUM(AE4:AE10)</f>
        <v>3583.6666666666665</v>
      </c>
      <c r="AH4" s="501"/>
      <c r="AI4" s="497">
        <f>AA4*52</f>
        <v>7602.4</v>
      </c>
      <c r="AJ4" s="498">
        <f>SUM(AI4:AI8)</f>
        <v>38012</v>
      </c>
      <c r="AK4" s="499">
        <f>SUM(AI4:AI10)</f>
        <v>43004</v>
      </c>
      <c r="AL4" s="103"/>
      <c r="AM4" s="103"/>
    </row>
    <row r="5" spans="1:39" ht="14.4" customHeight="1" x14ac:dyDescent="0.3">
      <c r="A5" s="147" t="s">
        <v>88</v>
      </c>
      <c r="B5" s="516">
        <v>2</v>
      </c>
      <c r="C5" s="516">
        <v>2</v>
      </c>
      <c r="D5" s="516">
        <v>2</v>
      </c>
      <c r="E5" s="516">
        <v>2</v>
      </c>
      <c r="F5" s="516">
        <v>2</v>
      </c>
      <c r="G5" s="516">
        <v>2</v>
      </c>
      <c r="H5" s="516">
        <v>2</v>
      </c>
      <c r="I5" s="516">
        <v>14.8</v>
      </c>
      <c r="J5" s="516">
        <v>12.8</v>
      </c>
      <c r="K5" s="516">
        <v>12.8</v>
      </c>
      <c r="L5" s="516">
        <v>12.8</v>
      </c>
      <c r="M5" s="516">
        <v>12.8</v>
      </c>
      <c r="N5" s="516">
        <v>12.8</v>
      </c>
      <c r="O5" s="516">
        <v>12.8</v>
      </c>
      <c r="P5" s="516">
        <v>12.8</v>
      </c>
      <c r="Q5" s="516">
        <v>12.8</v>
      </c>
      <c r="R5" s="516">
        <v>1</v>
      </c>
      <c r="S5" s="516">
        <v>2</v>
      </c>
      <c r="T5" s="516">
        <v>2</v>
      </c>
      <c r="U5" s="516">
        <v>2</v>
      </c>
      <c r="V5" s="516">
        <v>2</v>
      </c>
      <c r="W5" s="516">
        <v>2</v>
      </c>
      <c r="X5" s="516">
        <v>2</v>
      </c>
      <c r="Y5" s="516">
        <v>2</v>
      </c>
      <c r="Z5" s="496"/>
      <c r="AA5" s="497">
        <f t="shared" si="0"/>
        <v>146.19999999999999</v>
      </c>
      <c r="AB5" s="502"/>
      <c r="AC5" s="503"/>
      <c r="AD5" s="500"/>
      <c r="AE5" s="497">
        <f t="shared" ref="AE5:AE10" si="1">AI5/12</f>
        <v>633.5333333333333</v>
      </c>
      <c r="AF5" s="502"/>
      <c r="AG5" s="503"/>
      <c r="AH5" s="501"/>
      <c r="AI5" s="497">
        <f t="shared" ref="AI5:AI10" si="2">AA5*52</f>
        <v>7602.4</v>
      </c>
      <c r="AJ5" s="502"/>
      <c r="AK5" s="503"/>
      <c r="AL5" s="103"/>
      <c r="AM5" s="103"/>
    </row>
    <row r="6" spans="1:39" ht="14.4" customHeight="1" x14ac:dyDescent="0.3">
      <c r="A6" s="147" t="s">
        <v>89</v>
      </c>
      <c r="B6" s="516">
        <v>2</v>
      </c>
      <c r="C6" s="516">
        <v>2</v>
      </c>
      <c r="D6" s="516">
        <v>2</v>
      </c>
      <c r="E6" s="516">
        <v>2</v>
      </c>
      <c r="F6" s="516">
        <v>2</v>
      </c>
      <c r="G6" s="516">
        <v>2</v>
      </c>
      <c r="H6" s="516">
        <v>2</v>
      </c>
      <c r="I6" s="516">
        <v>14.8</v>
      </c>
      <c r="J6" s="516">
        <v>12.8</v>
      </c>
      <c r="K6" s="516">
        <v>12.8</v>
      </c>
      <c r="L6" s="516">
        <v>12.8</v>
      </c>
      <c r="M6" s="516">
        <v>12.8</v>
      </c>
      <c r="N6" s="516">
        <v>12.8</v>
      </c>
      <c r="O6" s="516">
        <v>12.8</v>
      </c>
      <c r="P6" s="516">
        <v>12.8</v>
      </c>
      <c r="Q6" s="516">
        <v>12.8</v>
      </c>
      <c r="R6" s="516">
        <v>1</v>
      </c>
      <c r="S6" s="516">
        <v>2</v>
      </c>
      <c r="T6" s="516">
        <v>2</v>
      </c>
      <c r="U6" s="516">
        <v>2</v>
      </c>
      <c r="V6" s="516">
        <v>2</v>
      </c>
      <c r="W6" s="516">
        <v>2</v>
      </c>
      <c r="X6" s="516">
        <v>2</v>
      </c>
      <c r="Y6" s="516">
        <v>2</v>
      </c>
      <c r="Z6" s="496"/>
      <c r="AA6" s="497">
        <f t="shared" si="0"/>
        <v>146.19999999999999</v>
      </c>
      <c r="AB6" s="502"/>
      <c r="AC6" s="503"/>
      <c r="AD6" s="500"/>
      <c r="AE6" s="497">
        <f t="shared" si="1"/>
        <v>633.5333333333333</v>
      </c>
      <c r="AF6" s="502"/>
      <c r="AG6" s="503"/>
      <c r="AH6" s="501"/>
      <c r="AI6" s="497">
        <f t="shared" si="2"/>
        <v>7602.4</v>
      </c>
      <c r="AJ6" s="502"/>
      <c r="AK6" s="503"/>
      <c r="AL6" s="103"/>
      <c r="AM6" s="103"/>
    </row>
    <row r="7" spans="1:39" ht="14.4" customHeight="1" x14ac:dyDescent="0.3">
      <c r="A7" s="147" t="s">
        <v>90</v>
      </c>
      <c r="B7" s="516">
        <v>2</v>
      </c>
      <c r="C7" s="516">
        <v>2</v>
      </c>
      <c r="D7" s="516">
        <v>2</v>
      </c>
      <c r="E7" s="516">
        <v>2</v>
      </c>
      <c r="F7" s="516">
        <v>2</v>
      </c>
      <c r="G7" s="516">
        <v>2</v>
      </c>
      <c r="H7" s="516">
        <v>2</v>
      </c>
      <c r="I7" s="516">
        <v>14.8</v>
      </c>
      <c r="J7" s="516">
        <v>12.8</v>
      </c>
      <c r="K7" s="516">
        <v>12.8</v>
      </c>
      <c r="L7" s="516">
        <v>12.8</v>
      </c>
      <c r="M7" s="516">
        <v>12.8</v>
      </c>
      <c r="N7" s="516">
        <v>12.8</v>
      </c>
      <c r="O7" s="516">
        <v>12.8</v>
      </c>
      <c r="P7" s="516">
        <v>12.8</v>
      </c>
      <c r="Q7" s="516">
        <v>12.8</v>
      </c>
      <c r="R7" s="516">
        <v>1</v>
      </c>
      <c r="S7" s="516">
        <v>2</v>
      </c>
      <c r="T7" s="516">
        <v>2</v>
      </c>
      <c r="U7" s="516">
        <v>2</v>
      </c>
      <c r="V7" s="516">
        <v>2</v>
      </c>
      <c r="W7" s="516">
        <v>2</v>
      </c>
      <c r="X7" s="516">
        <v>2</v>
      </c>
      <c r="Y7" s="516">
        <v>2</v>
      </c>
      <c r="Z7" s="496"/>
      <c r="AA7" s="497">
        <f t="shared" si="0"/>
        <v>146.19999999999999</v>
      </c>
      <c r="AB7" s="502"/>
      <c r="AC7" s="503"/>
      <c r="AD7" s="500"/>
      <c r="AE7" s="497">
        <f t="shared" si="1"/>
        <v>633.5333333333333</v>
      </c>
      <c r="AF7" s="502"/>
      <c r="AG7" s="503"/>
      <c r="AH7" s="501"/>
      <c r="AI7" s="497">
        <f t="shared" si="2"/>
        <v>7602.4</v>
      </c>
      <c r="AJ7" s="502"/>
      <c r="AK7" s="503"/>
      <c r="AL7" s="103"/>
      <c r="AM7" s="103"/>
    </row>
    <row r="8" spans="1:39" ht="14.4" customHeight="1" x14ac:dyDescent="0.3">
      <c r="A8" s="147" t="s">
        <v>91</v>
      </c>
      <c r="B8" s="516">
        <v>2</v>
      </c>
      <c r="C8" s="516">
        <v>2</v>
      </c>
      <c r="D8" s="516">
        <v>2</v>
      </c>
      <c r="E8" s="516">
        <v>2</v>
      </c>
      <c r="F8" s="516">
        <v>2</v>
      </c>
      <c r="G8" s="516">
        <v>2</v>
      </c>
      <c r="H8" s="516">
        <v>2</v>
      </c>
      <c r="I8" s="516">
        <v>14.8</v>
      </c>
      <c r="J8" s="516">
        <v>12.8</v>
      </c>
      <c r="K8" s="516">
        <v>12.8</v>
      </c>
      <c r="L8" s="516">
        <v>12.8</v>
      </c>
      <c r="M8" s="516">
        <v>12.8</v>
      </c>
      <c r="N8" s="516">
        <v>12.8</v>
      </c>
      <c r="O8" s="516">
        <v>12.8</v>
      </c>
      <c r="P8" s="516">
        <v>12.8</v>
      </c>
      <c r="Q8" s="516">
        <v>12.8</v>
      </c>
      <c r="R8" s="516">
        <v>1</v>
      </c>
      <c r="S8" s="516">
        <v>2</v>
      </c>
      <c r="T8" s="516">
        <v>2</v>
      </c>
      <c r="U8" s="516">
        <v>2</v>
      </c>
      <c r="V8" s="516">
        <v>2</v>
      </c>
      <c r="W8" s="516">
        <v>2</v>
      </c>
      <c r="X8" s="516">
        <v>2</v>
      </c>
      <c r="Y8" s="516">
        <v>2</v>
      </c>
      <c r="Z8" s="496"/>
      <c r="AA8" s="497">
        <f t="shared" si="0"/>
        <v>146.19999999999999</v>
      </c>
      <c r="AB8" s="502"/>
      <c r="AC8" s="503"/>
      <c r="AD8" s="500"/>
      <c r="AE8" s="497">
        <f t="shared" si="1"/>
        <v>633.5333333333333</v>
      </c>
      <c r="AF8" s="502"/>
      <c r="AG8" s="503"/>
      <c r="AH8" s="501"/>
      <c r="AI8" s="497">
        <f t="shared" si="2"/>
        <v>7602.4</v>
      </c>
      <c r="AJ8" s="502"/>
      <c r="AK8" s="503"/>
      <c r="AL8" s="103"/>
      <c r="AM8" s="103"/>
    </row>
    <row r="9" spans="1:39" ht="14.4" customHeight="1" x14ac:dyDescent="0.3">
      <c r="A9" s="150" t="s">
        <v>92</v>
      </c>
      <c r="B9" s="516">
        <v>2</v>
      </c>
      <c r="C9" s="516">
        <v>2</v>
      </c>
      <c r="D9" s="516">
        <v>2</v>
      </c>
      <c r="E9" s="516">
        <v>2</v>
      </c>
      <c r="F9" s="516">
        <v>2</v>
      </c>
      <c r="G9" s="516">
        <v>2</v>
      </c>
      <c r="H9" s="516">
        <v>2</v>
      </c>
      <c r="I9" s="516">
        <v>2</v>
      </c>
      <c r="J9" s="516">
        <v>2</v>
      </c>
      <c r="K9" s="516">
        <v>2</v>
      </c>
      <c r="L9" s="516">
        <v>2</v>
      </c>
      <c r="M9" s="516">
        <v>2</v>
      </c>
      <c r="N9" s="516">
        <v>2</v>
      </c>
      <c r="O9" s="516">
        <v>2</v>
      </c>
      <c r="P9" s="516">
        <v>2</v>
      </c>
      <c r="Q9" s="516">
        <v>2</v>
      </c>
      <c r="R9" s="516">
        <v>2</v>
      </c>
      <c r="S9" s="516">
        <v>2</v>
      </c>
      <c r="T9" s="516">
        <v>2</v>
      </c>
      <c r="U9" s="516">
        <v>2</v>
      </c>
      <c r="V9" s="516">
        <v>2</v>
      </c>
      <c r="W9" s="516">
        <v>2</v>
      </c>
      <c r="X9" s="516">
        <v>2</v>
      </c>
      <c r="Y9" s="516">
        <v>2</v>
      </c>
      <c r="Z9" s="496"/>
      <c r="AA9" s="504">
        <f t="shared" si="0"/>
        <v>48</v>
      </c>
      <c r="AB9" s="505">
        <f>SUM(AA9:AA10)</f>
        <v>96</v>
      </c>
      <c r="AC9" s="503"/>
      <c r="AD9" s="500"/>
      <c r="AE9" s="504">
        <f t="shared" si="1"/>
        <v>208</v>
      </c>
      <c r="AF9" s="505">
        <f>SUM(AE9:AE10)</f>
        <v>416</v>
      </c>
      <c r="AG9" s="503"/>
      <c r="AH9" s="501"/>
      <c r="AI9" s="504">
        <f t="shared" si="2"/>
        <v>2496</v>
      </c>
      <c r="AJ9" s="505">
        <f>SUM(AI9:AI10)</f>
        <v>4992</v>
      </c>
      <c r="AK9" s="503"/>
      <c r="AL9" s="103"/>
      <c r="AM9" s="103"/>
    </row>
    <row r="10" spans="1:39" ht="14.4" customHeight="1" x14ac:dyDescent="0.3">
      <c r="A10" s="150" t="s">
        <v>93</v>
      </c>
      <c r="B10" s="516">
        <v>2</v>
      </c>
      <c r="C10" s="516">
        <v>2</v>
      </c>
      <c r="D10" s="516">
        <v>2</v>
      </c>
      <c r="E10" s="516">
        <v>2</v>
      </c>
      <c r="F10" s="516">
        <v>2</v>
      </c>
      <c r="G10" s="516">
        <v>2</v>
      </c>
      <c r="H10" s="516">
        <v>2</v>
      </c>
      <c r="I10" s="516">
        <v>2</v>
      </c>
      <c r="J10" s="516">
        <v>2</v>
      </c>
      <c r="K10" s="516">
        <v>2</v>
      </c>
      <c r="L10" s="516">
        <v>2</v>
      </c>
      <c r="M10" s="516">
        <v>2</v>
      </c>
      <c r="N10" s="516">
        <v>2</v>
      </c>
      <c r="O10" s="516">
        <v>2</v>
      </c>
      <c r="P10" s="516">
        <v>2</v>
      </c>
      <c r="Q10" s="516">
        <v>2</v>
      </c>
      <c r="R10" s="516">
        <v>2</v>
      </c>
      <c r="S10" s="516">
        <v>2</v>
      </c>
      <c r="T10" s="516">
        <v>2</v>
      </c>
      <c r="U10" s="516">
        <v>2</v>
      </c>
      <c r="V10" s="516">
        <v>2</v>
      </c>
      <c r="W10" s="516">
        <v>2</v>
      </c>
      <c r="X10" s="516">
        <v>2</v>
      </c>
      <c r="Y10" s="516">
        <v>2</v>
      </c>
      <c r="Z10" s="496"/>
      <c r="AA10" s="504">
        <f t="shared" si="0"/>
        <v>48</v>
      </c>
      <c r="AB10" s="506"/>
      <c r="AC10" s="503"/>
      <c r="AD10" s="500"/>
      <c r="AE10" s="504">
        <f t="shared" si="1"/>
        <v>208</v>
      </c>
      <c r="AF10" s="506"/>
      <c r="AG10" s="503"/>
      <c r="AH10" s="501"/>
      <c r="AI10" s="504">
        <f t="shared" si="2"/>
        <v>2496</v>
      </c>
      <c r="AJ10" s="506"/>
      <c r="AK10" s="503"/>
      <c r="AL10" s="103"/>
      <c r="AM10" s="103"/>
    </row>
    <row r="11" spans="1:39" ht="14.4" customHeight="1" x14ac:dyDescent="0.3">
      <c r="A11" s="148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7"/>
      <c r="AA11" s="507"/>
      <c r="AB11" s="507"/>
      <c r="AC11" s="507"/>
      <c r="AD11" s="508"/>
      <c r="AE11" s="500"/>
      <c r="AF11" s="500"/>
      <c r="AG11" s="500"/>
      <c r="AH11" s="500"/>
      <c r="AI11" s="500"/>
      <c r="AJ11" s="500"/>
      <c r="AK11" s="500"/>
      <c r="AL11" s="103"/>
      <c r="AM11" s="103"/>
    </row>
    <row r="12" spans="1:39" ht="14.4" customHeight="1" x14ac:dyDescent="0.3">
      <c r="A12" s="148"/>
      <c r="B12" s="500" t="s">
        <v>94</v>
      </c>
      <c r="C12" s="500"/>
      <c r="D12" s="500"/>
      <c r="E12" s="500"/>
      <c r="F12" s="500"/>
      <c r="G12" s="500"/>
      <c r="H12" s="509"/>
      <c r="I12" s="500"/>
      <c r="J12" s="517">
        <v>14.8</v>
      </c>
      <c r="K12" s="500"/>
      <c r="L12" s="500"/>
      <c r="M12" s="510" t="s">
        <v>2680</v>
      </c>
      <c r="N12" s="511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12"/>
      <c r="AA12" s="512"/>
      <c r="AB12" s="512"/>
      <c r="AC12" s="512"/>
      <c r="AD12" s="513"/>
      <c r="AE12" s="500"/>
      <c r="AF12" s="500"/>
      <c r="AG12" s="500"/>
      <c r="AH12" s="500"/>
      <c r="AI12" s="500"/>
      <c r="AJ12" s="500"/>
      <c r="AK12" s="500"/>
      <c r="AL12" s="103"/>
      <c r="AM12" s="103"/>
    </row>
    <row r="13" spans="1:39" ht="14.4" customHeight="1" x14ac:dyDescent="0.3">
      <c r="A13" s="148"/>
      <c r="B13" s="500" t="s">
        <v>95</v>
      </c>
      <c r="C13" s="500"/>
      <c r="D13" s="500"/>
      <c r="E13" s="500"/>
      <c r="F13" s="500"/>
      <c r="G13" s="500"/>
      <c r="H13" s="509"/>
      <c r="I13" s="500"/>
      <c r="J13" s="500">
        <f>SUM(J14:J15)</f>
        <v>0</v>
      </c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496"/>
      <c r="AA13" s="496"/>
      <c r="AB13" s="496"/>
      <c r="AC13" s="496"/>
      <c r="AD13" s="500"/>
      <c r="AE13" s="500"/>
      <c r="AF13" s="500"/>
      <c r="AG13" s="500"/>
      <c r="AH13" s="500"/>
      <c r="AI13" s="500"/>
      <c r="AJ13" s="500"/>
      <c r="AK13" s="500"/>
      <c r="AL13" s="103"/>
      <c r="AM13" s="103"/>
    </row>
    <row r="14" spans="1:39" ht="14.4" customHeight="1" x14ac:dyDescent="0.3">
      <c r="A14" s="148"/>
      <c r="B14" s="500"/>
      <c r="C14" s="514" t="s">
        <v>96</v>
      </c>
      <c r="D14" s="500"/>
      <c r="E14" s="500"/>
      <c r="F14" s="500"/>
      <c r="G14" s="500"/>
      <c r="H14" s="509"/>
      <c r="I14" s="500"/>
      <c r="J14" s="518">
        <v>0</v>
      </c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103"/>
      <c r="AM14" s="103"/>
    </row>
    <row r="15" spans="1:39" ht="14.4" customHeight="1" x14ac:dyDescent="0.3">
      <c r="A15" s="148"/>
      <c r="B15" s="500"/>
      <c r="C15" s="514" t="s">
        <v>97</v>
      </c>
      <c r="D15" s="500"/>
      <c r="E15" s="500"/>
      <c r="F15" s="500"/>
      <c r="G15" s="500"/>
      <c r="H15" s="515"/>
      <c r="I15" s="500"/>
      <c r="J15" s="519">
        <v>0</v>
      </c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103"/>
      <c r="AM15" s="103"/>
    </row>
    <row r="16" spans="1:39" ht="14.4" hidden="1" customHeight="1" x14ac:dyDescent="0.3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1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03"/>
      <c r="AM16" s="103"/>
    </row>
    <row r="17" spans="1:39" ht="14.4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51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03"/>
      <c r="AM17" s="103"/>
    </row>
    <row r="18" spans="1:39" ht="18.600000000000001" thickBot="1" x14ac:dyDescent="0.4">
      <c r="A18" s="330" t="s">
        <v>98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103"/>
      <c r="AM18" s="103"/>
    </row>
    <row r="19" spans="1:39" ht="14.4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51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03"/>
      <c r="AM19" s="103"/>
    </row>
    <row r="20" spans="1:39" ht="14.4" customHeight="1" x14ac:dyDescent="0.3">
      <c r="A20" s="148"/>
      <c r="B20" s="152">
        <v>0</v>
      </c>
      <c r="C20" s="152">
        <v>1</v>
      </c>
      <c r="D20" s="152">
        <v>2</v>
      </c>
      <c r="E20" s="152">
        <v>3</v>
      </c>
      <c r="F20" s="152">
        <v>4</v>
      </c>
      <c r="G20" s="152">
        <v>5</v>
      </c>
      <c r="H20" s="152">
        <v>6</v>
      </c>
      <c r="I20" s="152">
        <v>7</v>
      </c>
      <c r="J20" s="152">
        <v>8</v>
      </c>
      <c r="K20" s="152">
        <v>9</v>
      </c>
      <c r="L20" s="152">
        <v>10</v>
      </c>
      <c r="M20" s="152">
        <v>11</v>
      </c>
      <c r="N20" s="152">
        <v>12</v>
      </c>
      <c r="O20" s="152">
        <v>13</v>
      </c>
      <c r="P20" s="152">
        <v>14</v>
      </c>
      <c r="Q20" s="152">
        <v>15</v>
      </c>
      <c r="R20" s="152">
        <v>16</v>
      </c>
      <c r="S20" s="152">
        <v>17</v>
      </c>
      <c r="T20" s="152">
        <v>18</v>
      </c>
      <c r="U20" s="152">
        <v>19</v>
      </c>
      <c r="V20" s="152">
        <v>20</v>
      </c>
      <c r="W20" s="152">
        <v>21</v>
      </c>
      <c r="X20" s="152">
        <v>22</v>
      </c>
      <c r="Y20" s="152">
        <v>23</v>
      </c>
      <c r="Z20" s="153"/>
      <c r="AA20" s="154" t="s">
        <v>84</v>
      </c>
      <c r="AB20" s="153"/>
      <c r="AC20" s="153"/>
      <c r="AD20" s="148"/>
      <c r="AE20" s="155" t="s">
        <v>85</v>
      </c>
      <c r="AF20" s="149"/>
      <c r="AG20" s="149"/>
      <c r="AH20" s="149"/>
      <c r="AI20" s="155" t="s">
        <v>86</v>
      </c>
      <c r="AJ20" s="149"/>
      <c r="AK20" s="149"/>
      <c r="AL20" s="103"/>
      <c r="AM20" s="103"/>
    </row>
    <row r="21" spans="1:39" ht="14.4" customHeight="1" x14ac:dyDescent="0.3">
      <c r="A21" s="147" t="s">
        <v>87</v>
      </c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496"/>
      <c r="AA21" s="497">
        <f>SUM(B21:Y21)</f>
        <v>0</v>
      </c>
      <c r="AB21" s="498">
        <f>SUM(AA21:AA25)</f>
        <v>0</v>
      </c>
      <c r="AC21" s="499">
        <f>SUM(AA21:AA27)</f>
        <v>0</v>
      </c>
      <c r="AD21" s="500"/>
      <c r="AE21" s="497">
        <f>AI21/12</f>
        <v>0</v>
      </c>
      <c r="AF21" s="498">
        <f>SUM(AE21:AE25)</f>
        <v>0</v>
      </c>
      <c r="AG21" s="499">
        <f>SUM(AE21:AE27)</f>
        <v>0</v>
      </c>
      <c r="AH21" s="501"/>
      <c r="AI21" s="497">
        <f>AA21*52</f>
        <v>0</v>
      </c>
      <c r="AJ21" s="498">
        <f>SUM(AI21:AI25)</f>
        <v>0</v>
      </c>
      <c r="AK21" s="499">
        <f>SUM(AI21:AI27)</f>
        <v>0</v>
      </c>
      <c r="AL21" s="103"/>
      <c r="AM21" s="103"/>
    </row>
    <row r="22" spans="1:39" ht="14.4" customHeight="1" x14ac:dyDescent="0.3">
      <c r="A22" s="147" t="s">
        <v>88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496"/>
      <c r="AA22" s="497">
        <f t="shared" ref="AA22:AA27" si="3">SUM(B22:Y22)</f>
        <v>0</v>
      </c>
      <c r="AB22" s="502"/>
      <c r="AC22" s="503"/>
      <c r="AD22" s="500"/>
      <c r="AE22" s="497">
        <f t="shared" ref="AE22:AE27" si="4">AI22/12</f>
        <v>0</v>
      </c>
      <c r="AF22" s="502"/>
      <c r="AG22" s="503"/>
      <c r="AH22" s="501"/>
      <c r="AI22" s="497">
        <f t="shared" ref="AI22:AI27" si="5">AA22*52</f>
        <v>0</v>
      </c>
      <c r="AJ22" s="502"/>
      <c r="AK22" s="503"/>
      <c r="AL22" s="103"/>
      <c r="AM22" s="103"/>
    </row>
    <row r="23" spans="1:39" ht="14.4" customHeight="1" x14ac:dyDescent="0.3">
      <c r="A23" s="147" t="s">
        <v>89</v>
      </c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496"/>
      <c r="AA23" s="497">
        <f t="shared" si="3"/>
        <v>0</v>
      </c>
      <c r="AB23" s="502"/>
      <c r="AC23" s="503"/>
      <c r="AD23" s="500"/>
      <c r="AE23" s="497">
        <f t="shared" si="4"/>
        <v>0</v>
      </c>
      <c r="AF23" s="502"/>
      <c r="AG23" s="503"/>
      <c r="AH23" s="501"/>
      <c r="AI23" s="497">
        <f t="shared" si="5"/>
        <v>0</v>
      </c>
      <c r="AJ23" s="502"/>
      <c r="AK23" s="503"/>
      <c r="AL23" s="103"/>
      <c r="AM23" s="103"/>
    </row>
    <row r="24" spans="1:39" ht="14.4" customHeight="1" x14ac:dyDescent="0.3">
      <c r="A24" s="147" t="s">
        <v>90</v>
      </c>
      <c r="B24" s="520"/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496"/>
      <c r="AA24" s="497">
        <f t="shared" si="3"/>
        <v>0</v>
      </c>
      <c r="AB24" s="502"/>
      <c r="AC24" s="503"/>
      <c r="AD24" s="500"/>
      <c r="AE24" s="497">
        <f t="shared" si="4"/>
        <v>0</v>
      </c>
      <c r="AF24" s="502"/>
      <c r="AG24" s="503"/>
      <c r="AH24" s="501"/>
      <c r="AI24" s="497">
        <f t="shared" si="5"/>
        <v>0</v>
      </c>
      <c r="AJ24" s="502"/>
      <c r="AK24" s="503"/>
      <c r="AL24" s="103"/>
      <c r="AM24" s="103"/>
    </row>
    <row r="25" spans="1:39" ht="14.4" customHeight="1" x14ac:dyDescent="0.3">
      <c r="A25" s="147" t="s">
        <v>91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496"/>
      <c r="AA25" s="497">
        <f t="shared" si="3"/>
        <v>0</v>
      </c>
      <c r="AB25" s="502"/>
      <c r="AC25" s="503"/>
      <c r="AD25" s="500"/>
      <c r="AE25" s="497">
        <f t="shared" si="4"/>
        <v>0</v>
      </c>
      <c r="AF25" s="502"/>
      <c r="AG25" s="503"/>
      <c r="AH25" s="501"/>
      <c r="AI25" s="497">
        <f t="shared" si="5"/>
        <v>0</v>
      </c>
      <c r="AJ25" s="502"/>
      <c r="AK25" s="503"/>
      <c r="AL25" s="103"/>
      <c r="AM25" s="103"/>
    </row>
    <row r="26" spans="1:39" ht="14.4" customHeight="1" x14ac:dyDescent="0.3">
      <c r="A26" s="150" t="s">
        <v>92</v>
      </c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496"/>
      <c r="AA26" s="504">
        <f t="shared" si="3"/>
        <v>0</v>
      </c>
      <c r="AB26" s="505">
        <f>SUM(AA26:AA27)</f>
        <v>0</v>
      </c>
      <c r="AC26" s="503"/>
      <c r="AD26" s="500"/>
      <c r="AE26" s="504">
        <f t="shared" si="4"/>
        <v>0</v>
      </c>
      <c r="AF26" s="505">
        <f>SUM(AE26:AE27)</f>
        <v>0</v>
      </c>
      <c r="AG26" s="503"/>
      <c r="AH26" s="501"/>
      <c r="AI26" s="504">
        <f t="shared" si="5"/>
        <v>0</v>
      </c>
      <c r="AJ26" s="505">
        <f>SUM(AI26:AI27)</f>
        <v>0</v>
      </c>
      <c r="AK26" s="503"/>
      <c r="AL26" s="103"/>
      <c r="AM26" s="103"/>
    </row>
    <row r="27" spans="1:39" ht="14.4" customHeight="1" x14ac:dyDescent="0.3">
      <c r="A27" s="150" t="s">
        <v>93</v>
      </c>
      <c r="B27" s="516"/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6"/>
      <c r="Y27" s="516"/>
      <c r="Z27" s="496"/>
      <c r="AA27" s="504">
        <f t="shared" si="3"/>
        <v>0</v>
      </c>
      <c r="AB27" s="506"/>
      <c r="AC27" s="503"/>
      <c r="AD27" s="500"/>
      <c r="AE27" s="504">
        <f t="shared" si="4"/>
        <v>0</v>
      </c>
      <c r="AF27" s="506"/>
      <c r="AG27" s="503"/>
      <c r="AH27" s="501"/>
      <c r="AI27" s="504">
        <f t="shared" si="5"/>
        <v>0</v>
      </c>
      <c r="AJ27" s="506"/>
      <c r="AK27" s="503"/>
      <c r="AL27" s="103"/>
      <c r="AM27" s="103"/>
    </row>
    <row r="28" spans="1:39" ht="14.4" customHeigh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12"/>
      <c r="AA28" s="113"/>
      <c r="AB28" s="112"/>
      <c r="AC28" s="112"/>
      <c r="AD28" s="114"/>
      <c r="AE28" s="105"/>
      <c r="AF28" s="105"/>
      <c r="AG28" s="105"/>
      <c r="AH28" s="105"/>
      <c r="AI28" s="105"/>
      <c r="AJ28" s="105"/>
      <c r="AK28" s="105"/>
      <c r="AL28" s="103"/>
      <c r="AM28" s="103"/>
    </row>
    <row r="29" spans="1:39" ht="14.4" customHeight="1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15"/>
      <c r="AA29" s="116"/>
      <c r="AB29" s="115"/>
      <c r="AC29" s="115"/>
      <c r="AD29" s="117"/>
      <c r="AE29" s="105"/>
      <c r="AF29" s="105"/>
      <c r="AG29" s="105"/>
      <c r="AH29" s="105"/>
      <c r="AI29" s="105"/>
      <c r="AJ29" s="105"/>
      <c r="AK29" s="105"/>
      <c r="AL29" s="103"/>
      <c r="AM29" s="103"/>
    </row>
    <row r="30" spans="1:39" ht="14.4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11"/>
      <c r="AA30" s="118"/>
      <c r="AB30" s="111"/>
      <c r="AC30" s="111"/>
      <c r="AD30" s="105"/>
      <c r="AE30" s="105"/>
      <c r="AF30" s="105"/>
      <c r="AG30" s="105"/>
      <c r="AH30" s="105"/>
      <c r="AI30" s="105"/>
      <c r="AJ30" s="105"/>
      <c r="AK30" s="105"/>
      <c r="AL30" s="103"/>
      <c r="AM30" s="103"/>
    </row>
  </sheetData>
  <mergeCells count="20"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5.4414062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332" t="s">
        <v>195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14.4" customHeight="1" thickBot="1" x14ac:dyDescent="0.35">
      <c r="A3" s="258" t="s">
        <v>199</v>
      </c>
      <c r="B3" s="259">
        <f>SUBTOTAL(9,B6:B1048576)</f>
        <v>9972570</v>
      </c>
      <c r="C3" s="260">
        <f t="shared" ref="C3:R3" si="0">SUBTOTAL(9,C6:C1048576)</f>
        <v>6</v>
      </c>
      <c r="D3" s="260">
        <f t="shared" si="0"/>
        <v>10242819</v>
      </c>
      <c r="E3" s="260">
        <f t="shared" si="0"/>
        <v>6.221740096844611</v>
      </c>
      <c r="F3" s="260">
        <f t="shared" si="0"/>
        <v>11213174</v>
      </c>
      <c r="G3" s="262">
        <f>IF(B3&lt;&gt;0,F3/B3,"")</f>
        <v>1.1244016336811875</v>
      </c>
      <c r="H3" s="263">
        <f t="shared" si="0"/>
        <v>331702.67999999988</v>
      </c>
      <c r="I3" s="260">
        <f t="shared" si="0"/>
        <v>6</v>
      </c>
      <c r="J3" s="260">
        <f t="shared" si="0"/>
        <v>563464.90999999992</v>
      </c>
      <c r="K3" s="260">
        <f t="shared" si="0"/>
        <v>10.386330302279838</v>
      </c>
      <c r="L3" s="260">
        <f t="shared" si="0"/>
        <v>502250.39000000013</v>
      </c>
      <c r="M3" s="261">
        <f>IF(H3&lt;&gt;0,L3/H3,"")</f>
        <v>1.5141583721904217</v>
      </c>
      <c r="N3" s="259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163</v>
      </c>
      <c r="B4" s="334" t="s">
        <v>164</v>
      </c>
      <c r="C4" s="335"/>
      <c r="D4" s="335"/>
      <c r="E4" s="335"/>
      <c r="F4" s="335"/>
      <c r="G4" s="336"/>
      <c r="H4" s="334" t="s">
        <v>165</v>
      </c>
      <c r="I4" s="335"/>
      <c r="J4" s="335"/>
      <c r="K4" s="335"/>
      <c r="L4" s="335"/>
      <c r="M4" s="336"/>
      <c r="N4" s="334" t="s">
        <v>166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2682</v>
      </c>
      <c r="B6" s="525">
        <v>1246456</v>
      </c>
      <c r="C6" s="388">
        <v>1</v>
      </c>
      <c r="D6" s="525">
        <v>1274340</v>
      </c>
      <c r="E6" s="388">
        <v>1.0223706251965572</v>
      </c>
      <c r="F6" s="525">
        <v>1518295</v>
      </c>
      <c r="G6" s="409">
        <v>1.2180895274281642</v>
      </c>
      <c r="H6" s="525">
        <v>100780.72999999998</v>
      </c>
      <c r="I6" s="388">
        <v>1</v>
      </c>
      <c r="J6" s="525">
        <v>153698.70999999993</v>
      </c>
      <c r="K6" s="388">
        <v>1.5250803402594917</v>
      </c>
      <c r="L6" s="525">
        <v>155205.00000000003</v>
      </c>
      <c r="M6" s="409">
        <v>1.5400265507106374</v>
      </c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2683</v>
      </c>
      <c r="B7" s="526">
        <v>1486783</v>
      </c>
      <c r="C7" s="394">
        <v>1</v>
      </c>
      <c r="D7" s="526">
        <v>1543710</v>
      </c>
      <c r="E7" s="394">
        <v>1.0382887079015566</v>
      </c>
      <c r="F7" s="526">
        <v>1260214</v>
      </c>
      <c r="G7" s="410">
        <v>0.84761125194463482</v>
      </c>
      <c r="H7" s="526">
        <v>33393.339999999997</v>
      </c>
      <c r="I7" s="394">
        <v>1</v>
      </c>
      <c r="J7" s="526">
        <v>53526.249999999964</v>
      </c>
      <c r="K7" s="394">
        <v>1.6029019558989896</v>
      </c>
      <c r="L7" s="526">
        <v>36391.289999999986</v>
      </c>
      <c r="M7" s="410">
        <v>1.0897768836540458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2684</v>
      </c>
      <c r="B8" s="526">
        <v>769689</v>
      </c>
      <c r="C8" s="394">
        <v>1</v>
      </c>
      <c r="D8" s="526">
        <v>858230</v>
      </c>
      <c r="E8" s="394">
        <v>1.1150347737852562</v>
      </c>
      <c r="F8" s="526">
        <v>974950</v>
      </c>
      <c r="G8" s="410">
        <v>1.2666804384628076</v>
      </c>
      <c r="H8" s="526">
        <v>17298.300000000003</v>
      </c>
      <c r="I8" s="394">
        <v>1</v>
      </c>
      <c r="J8" s="526">
        <v>35848.64000000005</v>
      </c>
      <c r="K8" s="394">
        <v>2.0723793667585859</v>
      </c>
      <c r="L8" s="526">
        <v>27326.660000000022</v>
      </c>
      <c r="M8" s="410">
        <v>1.5797309562211326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2685</v>
      </c>
      <c r="B9" s="526">
        <v>1597749</v>
      </c>
      <c r="C9" s="394">
        <v>1</v>
      </c>
      <c r="D9" s="526">
        <v>1513074</v>
      </c>
      <c r="E9" s="394">
        <v>0.94700356564141175</v>
      </c>
      <c r="F9" s="526">
        <v>2126794</v>
      </c>
      <c r="G9" s="410">
        <v>1.3311189679981024</v>
      </c>
      <c r="H9" s="526">
        <v>127443.52999999994</v>
      </c>
      <c r="I9" s="394">
        <v>1</v>
      </c>
      <c r="J9" s="526">
        <v>166776.57</v>
      </c>
      <c r="K9" s="394">
        <v>1.3086311247028397</v>
      </c>
      <c r="L9" s="526">
        <v>165318.65000000005</v>
      </c>
      <c r="M9" s="410">
        <v>1.297191391355843</v>
      </c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2686</v>
      </c>
      <c r="B10" s="526">
        <v>3771686</v>
      </c>
      <c r="C10" s="394">
        <v>1</v>
      </c>
      <c r="D10" s="526">
        <v>3874192</v>
      </c>
      <c r="E10" s="394">
        <v>1.0271777661236912</v>
      </c>
      <c r="F10" s="526">
        <v>4134598</v>
      </c>
      <c r="G10" s="410">
        <v>1.0962200989159756</v>
      </c>
      <c r="H10" s="526">
        <v>48726.310000000012</v>
      </c>
      <c r="I10" s="394">
        <v>1</v>
      </c>
      <c r="J10" s="526">
        <v>150404.46000000002</v>
      </c>
      <c r="K10" s="394">
        <v>3.0867196797787475</v>
      </c>
      <c r="L10" s="526">
        <v>115908.15</v>
      </c>
      <c r="M10" s="410">
        <v>2.3787590318249006</v>
      </c>
      <c r="N10" s="526"/>
      <c r="O10" s="394"/>
      <c r="P10" s="526"/>
      <c r="Q10" s="394"/>
      <c r="R10" s="526"/>
      <c r="S10" s="440"/>
    </row>
    <row r="11" spans="1:19" ht="14.4" customHeight="1" thickBot="1" x14ac:dyDescent="0.35">
      <c r="A11" s="528" t="s">
        <v>2687</v>
      </c>
      <c r="B11" s="527">
        <v>1100207</v>
      </c>
      <c r="C11" s="400">
        <v>1</v>
      </c>
      <c r="D11" s="527">
        <v>1179273</v>
      </c>
      <c r="E11" s="400">
        <v>1.0718646581961395</v>
      </c>
      <c r="F11" s="527">
        <v>1198323</v>
      </c>
      <c r="G11" s="411">
        <v>1.0891795816605421</v>
      </c>
      <c r="H11" s="527">
        <v>4060.4700000000003</v>
      </c>
      <c r="I11" s="400">
        <v>1</v>
      </c>
      <c r="J11" s="527">
        <v>3210.2799999999997</v>
      </c>
      <c r="K11" s="400">
        <v>0.79061783488118365</v>
      </c>
      <c r="L11" s="527">
        <v>2100.64</v>
      </c>
      <c r="M11" s="411">
        <v>0.51733912576622898</v>
      </c>
      <c r="N11" s="527"/>
      <c r="O11" s="400"/>
      <c r="P11" s="527"/>
      <c r="Q11" s="400"/>
      <c r="R11" s="527"/>
      <c r="S11" s="441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204" customWidth="1"/>
    <col min="5" max="5" width="11" style="205" customWidth="1"/>
  </cols>
  <sheetData>
    <row r="1" spans="1:7" ht="18.600000000000001" thickBot="1" x14ac:dyDescent="0.4">
      <c r="A1" s="268" t="s">
        <v>189</v>
      </c>
      <c r="B1" s="269"/>
      <c r="C1" s="270"/>
      <c r="D1" s="270"/>
      <c r="E1" s="270"/>
      <c r="F1" s="124"/>
      <c r="G1" s="124"/>
    </row>
    <row r="2" spans="1:7" ht="14.4" customHeight="1" thickBot="1" x14ac:dyDescent="0.35">
      <c r="A2" s="348" t="s">
        <v>235</v>
      </c>
      <c r="B2" s="182"/>
    </row>
    <row r="3" spans="1:7" ht="14.4" customHeight="1" thickBot="1" x14ac:dyDescent="0.35">
      <c r="A3" s="209"/>
      <c r="C3" s="210" t="s">
        <v>174</v>
      </c>
      <c r="D3" s="211" t="s">
        <v>137</v>
      </c>
      <c r="E3" s="212" t="s">
        <v>139</v>
      </c>
    </row>
    <row r="4" spans="1:7" ht="14.4" customHeight="1" thickBot="1" x14ac:dyDescent="0.35">
      <c r="A4" s="255" t="str">
        <f>HYPERLINK("#HI!A1","NÁKLADY CELKEM (v tisících Kč)")</f>
        <v>NÁKLADY CELKEM (v tisících Kč)</v>
      </c>
      <c r="B4" s="223"/>
      <c r="C4" s="233">
        <f ca="1">IF(ISERROR(VLOOKUP("Náklady celkem",INDIRECT("HI!$A:$G"),6,0)),0,VLOOKUP("Náklady celkem",INDIRECT("HI!$A:$G"),6,0))</f>
        <v>39306</v>
      </c>
      <c r="D4" s="233">
        <f ca="1">IF(ISERROR(VLOOKUP("Náklady celkem",INDIRECT("HI!$A:$G"),4,0)),0,VLOOKUP("Náklady celkem",INDIRECT("HI!$A:$G"),4,0))</f>
        <v>42359.539169999996</v>
      </c>
      <c r="E4" s="226">
        <f ca="1">IF(C4=0,0,D4/C4)</f>
        <v>1.0776863372004273</v>
      </c>
    </row>
    <row r="5" spans="1:7" ht="14.4" customHeight="1" x14ac:dyDescent="0.3">
      <c r="A5" s="219" t="s">
        <v>228</v>
      </c>
      <c r="B5" s="214"/>
      <c r="C5" s="234"/>
      <c r="D5" s="234"/>
      <c r="E5" s="227"/>
    </row>
    <row r="6" spans="1:7" ht="14.4" customHeight="1" x14ac:dyDescent="0.3">
      <c r="A6" s="250" t="s">
        <v>233</v>
      </c>
      <c r="B6" s="215"/>
      <c r="C6" s="225"/>
      <c r="D6" s="225"/>
      <c r="E6" s="227"/>
    </row>
    <row r="7" spans="1:7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15" t="s">
        <v>179</v>
      </c>
      <c r="C7" s="225">
        <f>IF(ISERROR(HI!F5),"",HI!F5)</f>
        <v>1238</v>
      </c>
      <c r="D7" s="225">
        <f>IF(ISERROR(HI!D5),"",HI!D5)</f>
        <v>1220.52683</v>
      </c>
      <c r="E7" s="227">
        <f t="shared" ref="E7:E16" si="0">IF(C7=0,0,D7/C7)</f>
        <v>0.98588596930533123</v>
      </c>
    </row>
    <row r="8" spans="1:7" ht="14.4" customHeight="1" x14ac:dyDescent="0.3">
      <c r="A8" s="247" t="str">
        <f>HYPERLINK("#'LŽ PL'!A1","% plnění pozitivního listu")</f>
        <v>% plnění pozitivního listu</v>
      </c>
      <c r="B8" s="215" t="s">
        <v>221</v>
      </c>
      <c r="C8" s="224">
        <v>0.9</v>
      </c>
      <c r="D8" s="224">
        <f>IF(ISERROR(VLOOKUP("celkem",'LŽ PL'!$A:$F,5,0)),0,VLOOKUP("celkem",'LŽ PL'!$A:$F,5,0))</f>
        <v>0.85576648094389896</v>
      </c>
      <c r="E8" s="227">
        <f t="shared" si="0"/>
        <v>0.95085164549322099</v>
      </c>
    </row>
    <row r="9" spans="1:7" ht="14.4" customHeight="1" x14ac:dyDescent="0.3">
      <c r="A9" s="220" t="s">
        <v>229</v>
      </c>
      <c r="B9" s="215"/>
      <c r="C9" s="225"/>
      <c r="D9" s="225"/>
      <c r="E9" s="227"/>
    </row>
    <row r="10" spans="1:7" ht="14.4" customHeight="1" x14ac:dyDescent="0.3">
      <c r="A10" s="247" t="str">
        <f>HYPERLINK("#'Léky Recepty'!A1","% záchytu v lékárně (Úhrada Kč)")</f>
        <v>% záchytu v lékárně (Úhrada Kč)</v>
      </c>
      <c r="B10" s="215" t="s">
        <v>184</v>
      </c>
      <c r="C10" s="224">
        <v>0.6</v>
      </c>
      <c r="D10" s="224">
        <f>IF(ISERROR(VLOOKUP("Celkem",'Léky Recepty'!B:H,5,0)),0,VLOOKUP("Celkem",'Léky Recepty'!B:H,5,0))</f>
        <v>0.48202022250730819</v>
      </c>
      <c r="E10" s="227">
        <f t="shared" si="0"/>
        <v>0.8033670375121803</v>
      </c>
    </row>
    <row r="11" spans="1:7" ht="14.4" customHeight="1" x14ac:dyDescent="0.3">
      <c r="A11" s="247" t="str">
        <f>HYPERLINK("#'LRp PL'!A1","% plnění pozitivního listu")</f>
        <v>% plnění pozitivního listu</v>
      </c>
      <c r="B11" s="215" t="s">
        <v>222</v>
      </c>
      <c r="C11" s="224">
        <v>0.8</v>
      </c>
      <c r="D11" s="224">
        <f>IF(ISERROR(VLOOKUP("Celkem",'LRp PL'!A:F,5,0)),0,VLOOKUP("Celkem",'LRp PL'!A:F,5,0))</f>
        <v>0.87344968418090096</v>
      </c>
      <c r="E11" s="227">
        <f t="shared" si="0"/>
        <v>1.091812105226126</v>
      </c>
    </row>
    <row r="12" spans="1:7" ht="14.4" customHeight="1" x14ac:dyDescent="0.3">
      <c r="A12" s="220" t="s">
        <v>230</v>
      </c>
      <c r="B12" s="215"/>
      <c r="C12" s="225"/>
      <c r="D12" s="225"/>
      <c r="E12" s="227"/>
    </row>
    <row r="13" spans="1:7" ht="14.4" customHeight="1" x14ac:dyDescent="0.3">
      <c r="A13" s="251" t="s">
        <v>234</v>
      </c>
      <c r="B13" s="215"/>
      <c r="C13" s="234"/>
      <c r="D13" s="234"/>
      <c r="E13" s="227"/>
    </row>
    <row r="14" spans="1:7" ht="14.4" customHeight="1" x14ac:dyDescent="0.3">
      <c r="A14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15" t="s">
        <v>179</v>
      </c>
      <c r="C14" s="225">
        <f>IF(ISERROR(HI!F6),"",HI!F6)</f>
        <v>1572</v>
      </c>
      <c r="D14" s="225">
        <f>IF(ISERROR(HI!D6),"",HI!D6)</f>
        <v>1626.3876399999999</v>
      </c>
      <c r="E14" s="227">
        <f t="shared" si="0"/>
        <v>1.0345977353689566</v>
      </c>
    </row>
    <row r="15" spans="1:7" ht="14.4" customHeight="1" x14ac:dyDescent="0.3">
      <c r="A15" s="253" t="str">
        <f>HYPERLINK("#HI!A1","Osobní náklady")</f>
        <v>Osobní náklady</v>
      </c>
      <c r="B15" s="215"/>
      <c r="C15" s="234">
        <f ca="1">IF(ISERROR(VLOOKUP("Osobní náklady (Kč)",INDIRECT("HI!$A:$G"),6,0)),0,VLOOKUP("Osobní náklady (Kč)",INDIRECT("HI!$A:$G"),6,0))</f>
        <v>32617</v>
      </c>
      <c r="D15" s="234">
        <f ca="1">IF(ISERROR(VLOOKUP("Osobní náklady (Kč)",INDIRECT("HI!$A:$G"),4,0)),0,VLOOKUP("Osobní náklady (Kč)",INDIRECT("HI!$A:$G"),4,0))</f>
        <v>35207.368060000001</v>
      </c>
      <c r="E15" s="227">
        <f t="shared" ref="E15" ca="1" si="1">IF(C15=0,0,D15/C15)</f>
        <v>1.0794177287917344</v>
      </c>
    </row>
    <row r="16" spans="1:7" ht="14.4" customHeight="1" thickBot="1" x14ac:dyDescent="0.35">
      <c r="A16" s="248" t="str">
        <f>HYPERLINK("#'ON Výkaz'!A1","Dodržení plánu vykázaných lékařských odpracovaných hodin")</f>
        <v>Dodržení plánu vykázaných lékařských odpracovaných hodin</v>
      </c>
      <c r="B16" s="216" t="s">
        <v>187</v>
      </c>
      <c r="C16" s="235">
        <f>IF(ISERROR(VLOOKUP("Odpracované hodiny",'ON Výkaz'!$A:$J,5,0)),"",VLOOKUP("Odpracované hodiny",'ON Výkaz'!$A:$J,5,0))</f>
        <v>28896</v>
      </c>
      <c r="D16" s="235">
        <f>IF(ISERROR(VLOOKUP("Odpracované hodiny",'ON Výkaz'!$A:$J,9,0)),"",VLOOKUP("Odpracované hodiny",'ON Výkaz'!$A:$J,9,0))</f>
        <v>27558.019999999997</v>
      </c>
      <c r="E16" s="228">
        <f t="shared" si="0"/>
        <v>0.95369670542635643</v>
      </c>
    </row>
    <row r="17" spans="1:5" ht="14.4" customHeight="1" thickBot="1" x14ac:dyDescent="0.35">
      <c r="A17" s="239"/>
      <c r="B17" s="240"/>
      <c r="C17" s="241"/>
      <c r="D17" s="241"/>
      <c r="E17" s="229"/>
    </row>
    <row r="18" spans="1:5" ht="14.4" customHeight="1" thickBot="1" x14ac:dyDescent="0.35">
      <c r="A18" s="254" t="str">
        <f>HYPERLINK("#HI!A1","VÝNOSY CELKEM (v tisících; ""Ambulace-body"" + ""Hospitalizace-casemix""*29500)")</f>
        <v>VÝNOSY CELKEM (v tisících; "Ambulace-body" + "Hospitalizace-casemix"*29500)</v>
      </c>
      <c r="B18" s="217"/>
      <c r="C18" s="237">
        <f ca="1">IF(ISERROR(VLOOKUP("Výnosy celkem",INDIRECT("HI!$A:$G"),6,0)),0,VLOOKUP("Výnosy celkem",INDIRECT("HI!$A:$G"),6,0))</f>
        <v>9773.1185999999998</v>
      </c>
      <c r="D18" s="237">
        <f ca="1">IF(ISERROR(VLOOKUP("Výnosy celkem",INDIRECT("HI!$A:$G"),4,0)),0,VLOOKUP("Výnosy celkem",INDIRECT("HI!$A:$G"),4,0))</f>
        <v>11213.174000000001</v>
      </c>
      <c r="E18" s="230">
        <f t="shared" ref="E18:E21" ca="1" si="2">IF(C18=0,0,D18/C18)</f>
        <v>1.1473486057971303</v>
      </c>
    </row>
    <row r="19" spans="1:5" ht="14.4" customHeight="1" x14ac:dyDescent="0.3">
      <c r="A19" s="256" t="str">
        <f>HYPERLINK("#HI!A1","Ambulance (body)")</f>
        <v>Ambulance (body)</v>
      </c>
      <c r="B19" s="214"/>
      <c r="C19" s="234">
        <f ca="1">IF(ISERROR(VLOOKUP("Ambulance (body)",INDIRECT("HI!$A:$G"),6,0)),0,VLOOKUP("Ambulance (body)",INDIRECT("HI!$A:$G"),6,0))</f>
        <v>9773.1185999999998</v>
      </c>
      <c r="D19" s="234">
        <f ca="1">IF(ISERROR(VLOOKUP("Ambulance (body)",INDIRECT("HI!$A:$G"),4,0)),0,VLOOKUP("Ambulance (body)",INDIRECT("HI!$A:$G"),4,0))</f>
        <v>11213.174000000001</v>
      </c>
      <c r="E19" s="227">
        <f t="shared" ca="1" si="2"/>
        <v>1.1473486057971303</v>
      </c>
    </row>
    <row r="20" spans="1:5" ht="14.4" customHeight="1" x14ac:dyDescent="0.3">
      <c r="A20" s="249" t="str">
        <f>HYPERLINK("#'ZV Vykáz.-A'!A1","Zdravotní výkony vykázané u ambulantních pacientů (min. 100 %)")</f>
        <v>Zdravotní výkony vykázané u ambulantních pacientů (min. 100 %)</v>
      </c>
      <c r="B20" t="s">
        <v>191</v>
      </c>
      <c r="C20" s="224">
        <v>1</v>
      </c>
      <c r="D20" s="224">
        <f>IF(ISERROR(VLOOKUP("Celkem:",'ZV Vykáz.-A'!$A:$S,7,0)),"",VLOOKUP("Celkem:",'ZV Vykáz.-A'!$A:$S,7,0))</f>
        <v>1.1244016336811875</v>
      </c>
      <c r="E20" s="227">
        <f t="shared" si="2"/>
        <v>1.1244016336811875</v>
      </c>
    </row>
    <row r="21" spans="1:5" ht="14.4" customHeight="1" x14ac:dyDescent="0.3">
      <c r="A21" s="249" t="str">
        <f>HYPERLINK("#'ZV Vykáz.-H'!A1","Zdravotní výkony vykázané u hospitalizovaných pacientů (max. 85 %)")</f>
        <v>Zdravotní výkony vykázané u hospitalizovaných pacientů (max. 85 %)</v>
      </c>
      <c r="B21" t="s">
        <v>193</v>
      </c>
      <c r="C21" s="224">
        <v>0.85</v>
      </c>
      <c r="D21" s="224">
        <f>IF(ISERROR(VLOOKUP("Celkem:",'ZV Vykáz.-H'!$A:$S,7,0)),"",VLOOKUP("Celkem:",'ZV Vykáz.-H'!$A:$S,7,0))</f>
        <v>1.073019232481965</v>
      </c>
      <c r="E21" s="227">
        <f t="shared" si="2"/>
        <v>1.2623755676258412</v>
      </c>
    </row>
    <row r="22" spans="1:5" ht="14.4" customHeight="1" x14ac:dyDescent="0.3">
      <c r="A22" s="257" t="str">
        <f>HYPERLINK("#HI!A1","Hospitalizace (casemix * 29500)")</f>
        <v>Hospitalizace (casemix * 29500)</v>
      </c>
      <c r="B22" s="215"/>
      <c r="C22" s="234">
        <f ca="1">IF(ISERROR(VLOOKUP("Hospitalizace (casemix * 29500)",INDIRECT("HI!$A:$G"),6,0)),0,VLOOKUP("Hospitalizace (casemix * 29500)",INDIRECT("HI!$A:$G"),6,0))</f>
        <v>0</v>
      </c>
      <c r="D22" s="234">
        <f ca="1">IF(ISERROR(VLOOKUP("Hospitalizace (casemix * 29500)",INDIRECT("HI!$A:$G"),4,0)),0,VLOOKUP("Hospitalizace (casemix * 29500)",INDIRECT("HI!$A:$G"),4,0))</f>
        <v>0</v>
      </c>
      <c r="E22" s="227">
        <f t="shared" ref="E22" ca="1" si="3">IF(C22=0,0,D22/C22)</f>
        <v>0</v>
      </c>
    </row>
    <row r="23" spans="1:5" ht="14.4" customHeight="1" thickBot="1" x14ac:dyDescent="0.35">
      <c r="A23" s="221" t="s">
        <v>231</v>
      </c>
      <c r="B23" s="216"/>
      <c r="C23" s="235"/>
      <c r="D23" s="235"/>
      <c r="E23" s="228"/>
    </row>
    <row r="24" spans="1:5" ht="14.4" customHeight="1" thickBot="1" x14ac:dyDescent="0.35">
      <c r="A24" s="213"/>
      <c r="B24" s="174"/>
      <c r="C24" s="236"/>
      <c r="D24" s="236"/>
      <c r="E24" s="231"/>
    </row>
    <row r="25" spans="1:5" ht="14.4" customHeight="1" thickBot="1" x14ac:dyDescent="0.35">
      <c r="A25" s="222" t="s">
        <v>232</v>
      </c>
      <c r="B25" s="218"/>
      <c r="C25" s="238"/>
      <c r="D25" s="238"/>
      <c r="E25" s="232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8 E20 E8 E10:E11">
    <cfRule type="cellIs" dxfId="60" priority="30" operator="lessThan">
      <formula>1</formula>
    </cfRule>
    <cfRule type="iconSet" priority="31">
      <iconSet iconSet="3Symbols2">
        <cfvo type="percent" val="0"/>
        <cfvo type="num" val="1"/>
        <cfvo type="num" val="1"/>
      </iconSet>
    </cfRule>
  </conditionalFormatting>
  <conditionalFormatting sqref="E4 E7 E14 E16 E21">
    <cfRule type="cellIs" dxfId="59" priority="36" operator="greaterThan">
      <formula>1</formula>
    </cfRule>
    <cfRule type="iconSet" priority="37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9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68" t="s">
        <v>196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14.4" customHeight="1" thickBot="1" x14ac:dyDescent="0.4">
      <c r="A2" s="348" t="s">
        <v>235</v>
      </c>
      <c r="B2" s="119"/>
      <c r="C2" s="119"/>
      <c r="D2" s="119"/>
      <c r="E2" s="196"/>
      <c r="F2" s="196"/>
      <c r="G2" s="119"/>
      <c r="H2" s="119"/>
      <c r="I2" s="196"/>
      <c r="J2" s="196"/>
      <c r="K2" s="119"/>
      <c r="L2" s="119"/>
      <c r="M2" s="196"/>
      <c r="N2" s="196"/>
      <c r="O2" s="200"/>
      <c r="P2" s="196"/>
    </row>
    <row r="3" spans="1:16" ht="14.4" customHeight="1" thickBot="1" x14ac:dyDescent="0.35">
      <c r="D3" s="156" t="s">
        <v>199</v>
      </c>
      <c r="E3" s="197">
        <f t="shared" ref="E3:N3" si="0">SUBTOTAL(9,E6:E1048576)</f>
        <v>79257.659999999945</v>
      </c>
      <c r="F3" s="198">
        <f t="shared" si="0"/>
        <v>10304272.680000002</v>
      </c>
      <c r="G3" s="120"/>
      <c r="H3" s="120"/>
      <c r="I3" s="198">
        <f t="shared" si="0"/>
        <v>82877.69</v>
      </c>
      <c r="J3" s="198">
        <f t="shared" si="0"/>
        <v>10806283.909999998</v>
      </c>
      <c r="K3" s="120"/>
      <c r="L3" s="120"/>
      <c r="M3" s="198">
        <f t="shared" si="0"/>
        <v>94383.679999999993</v>
      </c>
      <c r="N3" s="198">
        <f t="shared" si="0"/>
        <v>11715424.390000004</v>
      </c>
      <c r="O3" s="121">
        <f>IF(F3=0,0,N3/F3)</f>
        <v>1.1369482110793678</v>
      </c>
      <c r="P3" s="199">
        <f>IF(M3=0,0,N3/M3)</f>
        <v>124.12553091805708</v>
      </c>
    </row>
    <row r="4" spans="1:16" ht="14.4" customHeight="1" x14ac:dyDescent="0.3">
      <c r="A4" s="338" t="s">
        <v>159</v>
      </c>
      <c r="B4" s="339" t="s">
        <v>160</v>
      </c>
      <c r="C4" s="340" t="s">
        <v>161</v>
      </c>
      <c r="D4" s="341" t="s">
        <v>134</v>
      </c>
      <c r="E4" s="342">
        <v>2011</v>
      </c>
      <c r="F4" s="343"/>
      <c r="G4" s="194"/>
      <c r="H4" s="194"/>
      <c r="I4" s="342">
        <v>2012</v>
      </c>
      <c r="J4" s="343"/>
      <c r="K4" s="194"/>
      <c r="L4" s="194"/>
      <c r="M4" s="342">
        <v>2013</v>
      </c>
      <c r="N4" s="343"/>
      <c r="O4" s="344" t="s">
        <v>5</v>
      </c>
      <c r="P4" s="337" t="s">
        <v>162</v>
      </c>
    </row>
    <row r="5" spans="1:16" ht="14.4" customHeight="1" thickBot="1" x14ac:dyDescent="0.35">
      <c r="A5" s="529"/>
      <c r="B5" s="530"/>
      <c r="C5" s="531"/>
      <c r="D5" s="532"/>
      <c r="E5" s="533" t="s">
        <v>136</v>
      </c>
      <c r="F5" s="534" t="s">
        <v>17</v>
      </c>
      <c r="G5" s="535"/>
      <c r="H5" s="535"/>
      <c r="I5" s="533" t="s">
        <v>136</v>
      </c>
      <c r="J5" s="534" t="s">
        <v>17</v>
      </c>
      <c r="K5" s="535"/>
      <c r="L5" s="535"/>
      <c r="M5" s="533" t="s">
        <v>136</v>
      </c>
      <c r="N5" s="534" t="s">
        <v>17</v>
      </c>
      <c r="O5" s="536"/>
      <c r="P5" s="537"/>
    </row>
    <row r="6" spans="1:16" ht="14.4" customHeight="1" x14ac:dyDescent="0.3">
      <c r="A6" s="387" t="s">
        <v>2688</v>
      </c>
      <c r="B6" s="388" t="s">
        <v>2689</v>
      </c>
      <c r="C6" s="388" t="s">
        <v>2690</v>
      </c>
      <c r="D6" s="388" t="s">
        <v>2691</v>
      </c>
      <c r="E6" s="391">
        <v>1.6</v>
      </c>
      <c r="F6" s="391">
        <v>97.3</v>
      </c>
      <c r="G6" s="388">
        <v>1</v>
      </c>
      <c r="H6" s="388">
        <v>60.812499999999993</v>
      </c>
      <c r="I6" s="391">
        <v>0.60000000000000009</v>
      </c>
      <c r="J6" s="391">
        <v>67.08</v>
      </c>
      <c r="K6" s="388">
        <v>0.68941418293936285</v>
      </c>
      <c r="L6" s="388">
        <v>111.79999999999998</v>
      </c>
      <c r="M6" s="391">
        <v>2.5999999999999996</v>
      </c>
      <c r="N6" s="391">
        <v>293.3</v>
      </c>
      <c r="O6" s="409">
        <v>3.0143884892086334</v>
      </c>
      <c r="P6" s="392">
        <v>112.80769230769232</v>
      </c>
    </row>
    <row r="7" spans="1:16" ht="14.4" customHeight="1" x14ac:dyDescent="0.3">
      <c r="A7" s="393" t="s">
        <v>2688</v>
      </c>
      <c r="B7" s="394" t="s">
        <v>2689</v>
      </c>
      <c r="C7" s="394" t="s">
        <v>2692</v>
      </c>
      <c r="D7" s="394" t="s">
        <v>2693</v>
      </c>
      <c r="E7" s="397"/>
      <c r="F7" s="397"/>
      <c r="G7" s="394"/>
      <c r="H7" s="394"/>
      <c r="I7" s="397">
        <v>0.1</v>
      </c>
      <c r="J7" s="397">
        <v>22.29</v>
      </c>
      <c r="K7" s="394"/>
      <c r="L7" s="394">
        <v>222.89999999999998</v>
      </c>
      <c r="M7" s="397">
        <v>0.1</v>
      </c>
      <c r="N7" s="397">
        <v>22.48</v>
      </c>
      <c r="O7" s="410"/>
      <c r="P7" s="398">
        <v>224.79999999999998</v>
      </c>
    </row>
    <row r="8" spans="1:16" ht="14.4" customHeight="1" x14ac:dyDescent="0.3">
      <c r="A8" s="393" t="s">
        <v>2688</v>
      </c>
      <c r="B8" s="394" t="s">
        <v>2689</v>
      </c>
      <c r="C8" s="394" t="s">
        <v>2694</v>
      </c>
      <c r="D8" s="394" t="s">
        <v>2695</v>
      </c>
      <c r="E8" s="397"/>
      <c r="F8" s="397"/>
      <c r="G8" s="394"/>
      <c r="H8" s="394"/>
      <c r="I8" s="397">
        <v>0.2</v>
      </c>
      <c r="J8" s="397">
        <v>16.98</v>
      </c>
      <c r="K8" s="394"/>
      <c r="L8" s="394">
        <v>84.899999999999991</v>
      </c>
      <c r="M8" s="397">
        <v>0.2</v>
      </c>
      <c r="N8" s="397">
        <v>17.13</v>
      </c>
      <c r="O8" s="410"/>
      <c r="P8" s="398">
        <v>85.649999999999991</v>
      </c>
    </row>
    <row r="9" spans="1:16" ht="14.4" customHeight="1" x14ac:dyDescent="0.3">
      <c r="A9" s="393" t="s">
        <v>2688</v>
      </c>
      <c r="B9" s="394" t="s">
        <v>2689</v>
      </c>
      <c r="C9" s="394" t="s">
        <v>2696</v>
      </c>
      <c r="D9" s="394" t="s">
        <v>2697</v>
      </c>
      <c r="E9" s="397">
        <v>157</v>
      </c>
      <c r="F9" s="397">
        <v>14533.380000000001</v>
      </c>
      <c r="G9" s="394">
        <v>1</v>
      </c>
      <c r="H9" s="394">
        <v>92.569299363057326</v>
      </c>
      <c r="I9" s="397">
        <v>104.80000000000001</v>
      </c>
      <c r="J9" s="397">
        <v>9660.73</v>
      </c>
      <c r="K9" s="394">
        <v>0.66472699399589075</v>
      </c>
      <c r="L9" s="394">
        <v>92.182538167938915</v>
      </c>
      <c r="M9" s="397">
        <v>110.6</v>
      </c>
      <c r="N9" s="397">
        <v>10082.279999999999</v>
      </c>
      <c r="O9" s="410">
        <v>0.69373263480346614</v>
      </c>
      <c r="P9" s="398">
        <v>91.159855334538875</v>
      </c>
    </row>
    <row r="10" spans="1:16" ht="14.4" customHeight="1" x14ac:dyDescent="0.3">
      <c r="A10" s="393" t="s">
        <v>2688</v>
      </c>
      <c r="B10" s="394" t="s">
        <v>2689</v>
      </c>
      <c r="C10" s="394" t="s">
        <v>2698</v>
      </c>
      <c r="D10" s="394" t="s">
        <v>2699</v>
      </c>
      <c r="E10" s="397">
        <v>70.599999999999994</v>
      </c>
      <c r="F10" s="397">
        <v>6137.7899999999991</v>
      </c>
      <c r="G10" s="394">
        <v>1</v>
      </c>
      <c r="H10" s="394">
        <v>86.937535410764866</v>
      </c>
      <c r="I10" s="397">
        <v>97.6</v>
      </c>
      <c r="J10" s="397">
        <v>11391.05</v>
      </c>
      <c r="K10" s="394">
        <v>1.85588786843473</v>
      </c>
      <c r="L10" s="394">
        <v>116.71157786885246</v>
      </c>
      <c r="M10" s="397">
        <v>69.8</v>
      </c>
      <c r="N10" s="397">
        <v>8484.68</v>
      </c>
      <c r="O10" s="410">
        <v>1.3823672690007318</v>
      </c>
      <c r="P10" s="398">
        <v>121.5570200573066</v>
      </c>
    </row>
    <row r="11" spans="1:16" ht="14.4" customHeight="1" x14ac:dyDescent="0.3">
      <c r="A11" s="393" t="s">
        <v>2688</v>
      </c>
      <c r="B11" s="394" t="s">
        <v>2689</v>
      </c>
      <c r="C11" s="394" t="s">
        <v>2700</v>
      </c>
      <c r="D11" s="394" t="s">
        <v>2701</v>
      </c>
      <c r="E11" s="397">
        <v>72.2</v>
      </c>
      <c r="F11" s="397">
        <v>9771.8599999999988</v>
      </c>
      <c r="G11" s="394">
        <v>1</v>
      </c>
      <c r="H11" s="394">
        <v>135.34432132963985</v>
      </c>
      <c r="I11" s="397">
        <v>57.399999999999991</v>
      </c>
      <c r="J11" s="397">
        <v>8790.3700000000008</v>
      </c>
      <c r="K11" s="394">
        <v>0.89955955161044077</v>
      </c>
      <c r="L11" s="394">
        <v>153.14233449477356</v>
      </c>
      <c r="M11" s="397">
        <v>29.6</v>
      </c>
      <c r="N11" s="397">
        <v>4674.3600000000006</v>
      </c>
      <c r="O11" s="410">
        <v>0.47834905534872596</v>
      </c>
      <c r="P11" s="398">
        <v>157.91756756756757</v>
      </c>
    </row>
    <row r="12" spans="1:16" ht="14.4" customHeight="1" x14ac:dyDescent="0.3">
      <c r="A12" s="393" t="s">
        <v>2688</v>
      </c>
      <c r="B12" s="394" t="s">
        <v>2689</v>
      </c>
      <c r="C12" s="394" t="s">
        <v>2702</v>
      </c>
      <c r="D12" s="394" t="s">
        <v>2703</v>
      </c>
      <c r="E12" s="397">
        <v>13</v>
      </c>
      <c r="F12" s="397">
        <v>961.34999999999991</v>
      </c>
      <c r="G12" s="394">
        <v>1</v>
      </c>
      <c r="H12" s="394">
        <v>73.949999999999989</v>
      </c>
      <c r="I12" s="397">
        <v>8.1999999999999993</v>
      </c>
      <c r="J12" s="397">
        <v>633.04</v>
      </c>
      <c r="K12" s="394">
        <v>0.65849066417017743</v>
      </c>
      <c r="L12" s="394">
        <v>77.2</v>
      </c>
      <c r="M12" s="397">
        <v>2.6</v>
      </c>
      <c r="N12" s="397">
        <v>202.41</v>
      </c>
      <c r="O12" s="410">
        <v>0.2105476673427992</v>
      </c>
      <c r="P12" s="398">
        <v>77.849999999999994</v>
      </c>
    </row>
    <row r="13" spans="1:16" ht="14.4" customHeight="1" x14ac:dyDescent="0.3">
      <c r="A13" s="393" t="s">
        <v>2688</v>
      </c>
      <c r="B13" s="394" t="s">
        <v>2689</v>
      </c>
      <c r="C13" s="394" t="s">
        <v>2704</v>
      </c>
      <c r="D13" s="394" t="s">
        <v>2705</v>
      </c>
      <c r="E13" s="397">
        <v>0.1</v>
      </c>
      <c r="F13" s="397">
        <v>21.85</v>
      </c>
      <c r="G13" s="394">
        <v>1</v>
      </c>
      <c r="H13" s="394">
        <v>218.5</v>
      </c>
      <c r="I13" s="397"/>
      <c r="J13" s="397"/>
      <c r="K13" s="394"/>
      <c r="L13" s="394"/>
      <c r="M13" s="397"/>
      <c r="N13" s="397"/>
      <c r="O13" s="410"/>
      <c r="P13" s="398"/>
    </row>
    <row r="14" spans="1:16" ht="14.4" customHeight="1" x14ac:dyDescent="0.3">
      <c r="A14" s="393" t="s">
        <v>2688</v>
      </c>
      <c r="B14" s="394" t="s">
        <v>2689</v>
      </c>
      <c r="C14" s="394" t="s">
        <v>2706</v>
      </c>
      <c r="D14" s="394" t="s">
        <v>2707</v>
      </c>
      <c r="E14" s="397">
        <v>1.7999999999999998</v>
      </c>
      <c r="F14" s="397">
        <v>113.19</v>
      </c>
      <c r="G14" s="394">
        <v>1</v>
      </c>
      <c r="H14" s="394">
        <v>62.88333333333334</v>
      </c>
      <c r="I14" s="397">
        <v>1.9999999999999998</v>
      </c>
      <c r="J14" s="397">
        <v>147.70000000000002</v>
      </c>
      <c r="K14" s="394">
        <v>1.3048855905998764</v>
      </c>
      <c r="L14" s="394">
        <v>73.850000000000023</v>
      </c>
      <c r="M14" s="397">
        <v>0.2</v>
      </c>
      <c r="N14" s="397">
        <v>2.34</v>
      </c>
      <c r="O14" s="410">
        <v>2.0673204346673732E-2</v>
      </c>
      <c r="P14" s="398">
        <v>11.7</v>
      </c>
    </row>
    <row r="15" spans="1:16" ht="14.4" customHeight="1" x14ac:dyDescent="0.3">
      <c r="A15" s="393" t="s">
        <v>2688</v>
      </c>
      <c r="B15" s="394" t="s">
        <v>2689</v>
      </c>
      <c r="C15" s="394" t="s">
        <v>2708</v>
      </c>
      <c r="D15" s="394" t="s">
        <v>2709</v>
      </c>
      <c r="E15" s="397"/>
      <c r="F15" s="397"/>
      <c r="G15" s="394"/>
      <c r="H15" s="394"/>
      <c r="I15" s="397">
        <v>0.2</v>
      </c>
      <c r="J15" s="397">
        <v>11.42</v>
      </c>
      <c r="K15" s="394"/>
      <c r="L15" s="394">
        <v>57.099999999999994</v>
      </c>
      <c r="M15" s="397"/>
      <c r="N15" s="397"/>
      <c r="O15" s="410"/>
      <c r="P15" s="398"/>
    </row>
    <row r="16" spans="1:16" ht="14.4" customHeight="1" x14ac:dyDescent="0.3">
      <c r="A16" s="393" t="s">
        <v>2688</v>
      </c>
      <c r="B16" s="394" t="s">
        <v>2689</v>
      </c>
      <c r="C16" s="394" t="s">
        <v>2710</v>
      </c>
      <c r="D16" s="394" t="s">
        <v>2711</v>
      </c>
      <c r="E16" s="397"/>
      <c r="F16" s="397"/>
      <c r="G16" s="394"/>
      <c r="H16" s="394"/>
      <c r="I16" s="397"/>
      <c r="J16" s="397"/>
      <c r="K16" s="394"/>
      <c r="L16" s="394"/>
      <c r="M16" s="397">
        <v>0.1</v>
      </c>
      <c r="N16" s="397">
        <v>11.25</v>
      </c>
      <c r="O16" s="410"/>
      <c r="P16" s="398">
        <v>112.5</v>
      </c>
    </row>
    <row r="17" spans="1:16" ht="14.4" customHeight="1" x14ac:dyDescent="0.3">
      <c r="A17" s="393" t="s">
        <v>2688</v>
      </c>
      <c r="B17" s="394" t="s">
        <v>2689</v>
      </c>
      <c r="C17" s="394" t="s">
        <v>2712</v>
      </c>
      <c r="D17" s="394" t="s">
        <v>2713</v>
      </c>
      <c r="E17" s="397">
        <v>37</v>
      </c>
      <c r="F17" s="397">
        <v>6598.9500000000007</v>
      </c>
      <c r="G17" s="394">
        <v>1</v>
      </c>
      <c r="H17" s="394">
        <v>178.35000000000002</v>
      </c>
      <c r="I17" s="397">
        <v>25.2</v>
      </c>
      <c r="J17" s="397">
        <v>4929.1499999999996</v>
      </c>
      <c r="K17" s="394">
        <v>0.74695974359557193</v>
      </c>
      <c r="L17" s="394">
        <v>195.60119047619045</v>
      </c>
      <c r="M17" s="397">
        <v>35.200000000000003</v>
      </c>
      <c r="N17" s="397">
        <v>6945.2900000000009</v>
      </c>
      <c r="O17" s="410">
        <v>1.0524841073201039</v>
      </c>
      <c r="P17" s="398">
        <v>197.30937500000002</v>
      </c>
    </row>
    <row r="18" spans="1:16" ht="14.4" customHeight="1" x14ac:dyDescent="0.3">
      <c r="A18" s="393" t="s">
        <v>2688</v>
      </c>
      <c r="B18" s="394" t="s">
        <v>2689</v>
      </c>
      <c r="C18" s="394" t="s">
        <v>2714</v>
      </c>
      <c r="D18" s="394" t="s">
        <v>2715</v>
      </c>
      <c r="E18" s="397">
        <v>7.6</v>
      </c>
      <c r="F18" s="397">
        <v>483.90000000000003</v>
      </c>
      <c r="G18" s="394">
        <v>1</v>
      </c>
      <c r="H18" s="394">
        <v>63.671052631578952</v>
      </c>
      <c r="I18" s="397">
        <v>7.6000000000000005</v>
      </c>
      <c r="J18" s="397">
        <v>284.56999999999994</v>
      </c>
      <c r="K18" s="394">
        <v>0.58807604877040698</v>
      </c>
      <c r="L18" s="394">
        <v>37.443421052631571</v>
      </c>
      <c r="M18" s="397">
        <v>8</v>
      </c>
      <c r="N18" s="397">
        <v>271.22000000000003</v>
      </c>
      <c r="O18" s="410">
        <v>0.56048770407108905</v>
      </c>
      <c r="P18" s="398">
        <v>33.902500000000003</v>
      </c>
    </row>
    <row r="19" spans="1:16" ht="14.4" customHeight="1" x14ac:dyDescent="0.3">
      <c r="A19" s="393" t="s">
        <v>2688</v>
      </c>
      <c r="B19" s="394" t="s">
        <v>2689</v>
      </c>
      <c r="C19" s="394" t="s">
        <v>2716</v>
      </c>
      <c r="D19" s="394" t="s">
        <v>2717</v>
      </c>
      <c r="E19" s="397">
        <v>199.8</v>
      </c>
      <c r="F19" s="397">
        <v>20005.43</v>
      </c>
      <c r="G19" s="394">
        <v>1</v>
      </c>
      <c r="H19" s="394">
        <v>100.12727727727727</v>
      </c>
      <c r="I19" s="397">
        <v>330.4</v>
      </c>
      <c r="J19" s="397">
        <v>34526.81</v>
      </c>
      <c r="K19" s="394">
        <v>1.7258719257721526</v>
      </c>
      <c r="L19" s="394">
        <v>104.50003026634383</v>
      </c>
      <c r="M19" s="397">
        <v>240.5</v>
      </c>
      <c r="N19" s="397">
        <v>25355.61</v>
      </c>
      <c r="O19" s="410">
        <v>1.2674363910198381</v>
      </c>
      <c r="P19" s="398">
        <v>105.42873180873181</v>
      </c>
    </row>
    <row r="20" spans="1:16" ht="14.4" customHeight="1" x14ac:dyDescent="0.3">
      <c r="A20" s="393" t="s">
        <v>2688</v>
      </c>
      <c r="B20" s="394" t="s">
        <v>2689</v>
      </c>
      <c r="C20" s="394" t="s">
        <v>2718</v>
      </c>
      <c r="D20" s="394" t="s">
        <v>2719</v>
      </c>
      <c r="E20" s="397"/>
      <c r="F20" s="397"/>
      <c r="G20" s="394"/>
      <c r="H20" s="394"/>
      <c r="I20" s="397">
        <v>0.2</v>
      </c>
      <c r="J20" s="397">
        <v>11.39</v>
      </c>
      <c r="K20" s="394"/>
      <c r="L20" s="394">
        <v>56.95</v>
      </c>
      <c r="M20" s="397">
        <v>0.4</v>
      </c>
      <c r="N20" s="397">
        <v>22.740000000000002</v>
      </c>
      <c r="O20" s="410"/>
      <c r="P20" s="398">
        <v>56.85</v>
      </c>
    </row>
    <row r="21" spans="1:16" ht="14.4" customHeight="1" x14ac:dyDescent="0.3">
      <c r="A21" s="393" t="s">
        <v>2688</v>
      </c>
      <c r="B21" s="394" t="s">
        <v>2689</v>
      </c>
      <c r="C21" s="394" t="s">
        <v>2720</v>
      </c>
      <c r="D21" s="394" t="s">
        <v>2721</v>
      </c>
      <c r="E21" s="397">
        <v>21</v>
      </c>
      <c r="F21" s="397">
        <v>855.86000000000013</v>
      </c>
      <c r="G21" s="394">
        <v>1</v>
      </c>
      <c r="H21" s="394">
        <v>40.755238095238099</v>
      </c>
      <c r="I21" s="397">
        <v>3.1</v>
      </c>
      <c r="J21" s="397">
        <v>110.97999999999999</v>
      </c>
      <c r="K21" s="394">
        <v>0.12967074054167735</v>
      </c>
      <c r="L21" s="394">
        <v>35.799999999999997</v>
      </c>
      <c r="M21" s="397">
        <v>2.1</v>
      </c>
      <c r="N21" s="397">
        <v>28.7</v>
      </c>
      <c r="O21" s="410">
        <v>3.3533521837683725E-2</v>
      </c>
      <c r="P21" s="398">
        <v>13.666666666666666</v>
      </c>
    </row>
    <row r="22" spans="1:16" ht="14.4" customHeight="1" x14ac:dyDescent="0.3">
      <c r="A22" s="393" t="s">
        <v>2688</v>
      </c>
      <c r="B22" s="394" t="s">
        <v>2689</v>
      </c>
      <c r="C22" s="394" t="s">
        <v>2722</v>
      </c>
      <c r="D22" s="394" t="s">
        <v>2723</v>
      </c>
      <c r="E22" s="397"/>
      <c r="F22" s="397"/>
      <c r="G22" s="394"/>
      <c r="H22" s="394"/>
      <c r="I22" s="397">
        <v>2.9000000000000004</v>
      </c>
      <c r="J22" s="397">
        <v>1296.6499999999999</v>
      </c>
      <c r="K22" s="394"/>
      <c r="L22" s="394">
        <v>447.12068965517233</v>
      </c>
      <c r="M22" s="397"/>
      <c r="N22" s="397"/>
      <c r="O22" s="410"/>
      <c r="P22" s="398"/>
    </row>
    <row r="23" spans="1:16" ht="14.4" customHeight="1" x14ac:dyDescent="0.3">
      <c r="A23" s="393" t="s">
        <v>2688</v>
      </c>
      <c r="B23" s="394" t="s">
        <v>2689</v>
      </c>
      <c r="C23" s="394" t="s">
        <v>2724</v>
      </c>
      <c r="D23" s="394" t="s">
        <v>2725</v>
      </c>
      <c r="E23" s="397">
        <v>0.60000000000000009</v>
      </c>
      <c r="F23" s="397">
        <v>12.059999999999999</v>
      </c>
      <c r="G23" s="394">
        <v>1</v>
      </c>
      <c r="H23" s="394">
        <v>20.099999999999994</v>
      </c>
      <c r="I23" s="397"/>
      <c r="J23" s="397"/>
      <c r="K23" s="394"/>
      <c r="L23" s="394"/>
      <c r="M23" s="397">
        <v>0.2</v>
      </c>
      <c r="N23" s="397">
        <v>4.2300000000000004</v>
      </c>
      <c r="O23" s="410">
        <v>0.35074626865671649</v>
      </c>
      <c r="P23" s="398">
        <v>21.150000000000002</v>
      </c>
    </row>
    <row r="24" spans="1:16" ht="14.4" customHeight="1" x14ac:dyDescent="0.3">
      <c r="A24" s="393" t="s">
        <v>2688</v>
      </c>
      <c r="B24" s="394" t="s">
        <v>2689</v>
      </c>
      <c r="C24" s="394" t="s">
        <v>2726</v>
      </c>
      <c r="D24" s="394" t="s">
        <v>2727</v>
      </c>
      <c r="E24" s="397"/>
      <c r="F24" s="397"/>
      <c r="G24" s="394"/>
      <c r="H24" s="394"/>
      <c r="I24" s="397">
        <v>0.75</v>
      </c>
      <c r="J24" s="397">
        <v>73.569999999999993</v>
      </c>
      <c r="K24" s="394"/>
      <c r="L24" s="394">
        <v>98.09333333333332</v>
      </c>
      <c r="M24" s="397"/>
      <c r="N24" s="397"/>
      <c r="O24" s="410"/>
      <c r="P24" s="398"/>
    </row>
    <row r="25" spans="1:16" ht="14.4" customHeight="1" x14ac:dyDescent="0.3">
      <c r="A25" s="393" t="s">
        <v>2688</v>
      </c>
      <c r="B25" s="394" t="s">
        <v>2689</v>
      </c>
      <c r="C25" s="394" t="s">
        <v>2728</v>
      </c>
      <c r="D25" s="394" t="s">
        <v>2729</v>
      </c>
      <c r="E25" s="397"/>
      <c r="F25" s="397"/>
      <c r="G25" s="394"/>
      <c r="H25" s="394"/>
      <c r="I25" s="397">
        <v>0.2</v>
      </c>
      <c r="J25" s="397">
        <v>10.33</v>
      </c>
      <c r="K25" s="394"/>
      <c r="L25" s="394">
        <v>51.65</v>
      </c>
      <c r="M25" s="397"/>
      <c r="N25" s="397"/>
      <c r="O25" s="410"/>
      <c r="P25" s="398"/>
    </row>
    <row r="26" spans="1:16" ht="14.4" customHeight="1" x14ac:dyDescent="0.3">
      <c r="A26" s="393" t="s">
        <v>2688</v>
      </c>
      <c r="B26" s="394" t="s">
        <v>2689</v>
      </c>
      <c r="C26" s="394" t="s">
        <v>2730</v>
      </c>
      <c r="D26" s="394" t="s">
        <v>2731</v>
      </c>
      <c r="E26" s="397">
        <v>0.32</v>
      </c>
      <c r="F26" s="397">
        <v>39.880000000000003</v>
      </c>
      <c r="G26" s="394">
        <v>1</v>
      </c>
      <c r="H26" s="394">
        <v>124.625</v>
      </c>
      <c r="I26" s="397">
        <v>0.56000000000000005</v>
      </c>
      <c r="J26" s="397">
        <v>72.86999999999999</v>
      </c>
      <c r="K26" s="394">
        <v>1.8272316950852554</v>
      </c>
      <c r="L26" s="394">
        <v>130.12499999999997</v>
      </c>
      <c r="M26" s="397">
        <v>2.84</v>
      </c>
      <c r="N26" s="397">
        <v>368.06</v>
      </c>
      <c r="O26" s="410">
        <v>9.2291875626880628</v>
      </c>
      <c r="P26" s="398">
        <v>129.59859154929578</v>
      </c>
    </row>
    <row r="27" spans="1:16" ht="14.4" customHeight="1" x14ac:dyDescent="0.3">
      <c r="A27" s="393" t="s">
        <v>2688</v>
      </c>
      <c r="B27" s="394" t="s">
        <v>2689</v>
      </c>
      <c r="C27" s="394" t="s">
        <v>2732</v>
      </c>
      <c r="D27" s="394" t="s">
        <v>2733</v>
      </c>
      <c r="E27" s="397">
        <v>0.1</v>
      </c>
      <c r="F27" s="397">
        <v>17.600000000000001</v>
      </c>
      <c r="G27" s="394">
        <v>1</v>
      </c>
      <c r="H27" s="394">
        <v>176</v>
      </c>
      <c r="I27" s="397"/>
      <c r="J27" s="397"/>
      <c r="K27" s="394"/>
      <c r="L27" s="394"/>
      <c r="M27" s="397"/>
      <c r="N27" s="397"/>
      <c r="O27" s="410"/>
      <c r="P27" s="398"/>
    </row>
    <row r="28" spans="1:16" ht="14.4" customHeight="1" x14ac:dyDescent="0.3">
      <c r="A28" s="393" t="s">
        <v>2688</v>
      </c>
      <c r="B28" s="394" t="s">
        <v>2689</v>
      </c>
      <c r="C28" s="394" t="s">
        <v>2734</v>
      </c>
      <c r="D28" s="394" t="s">
        <v>2735</v>
      </c>
      <c r="E28" s="397">
        <v>58</v>
      </c>
      <c r="F28" s="397">
        <v>7611.920000000001</v>
      </c>
      <c r="G28" s="394">
        <v>1</v>
      </c>
      <c r="H28" s="394">
        <v>131.24</v>
      </c>
      <c r="I28" s="397">
        <v>99</v>
      </c>
      <c r="J28" s="397">
        <v>12922.230000000001</v>
      </c>
      <c r="K28" s="394">
        <v>1.6976308211331701</v>
      </c>
      <c r="L28" s="394">
        <v>130.52757575757576</v>
      </c>
      <c r="M28" s="397">
        <v>71</v>
      </c>
      <c r="N28" s="397">
        <v>8047.2799999999988</v>
      </c>
      <c r="O28" s="410">
        <v>1.0571945054598575</v>
      </c>
      <c r="P28" s="398">
        <v>113.3419718309859</v>
      </c>
    </row>
    <row r="29" spans="1:16" ht="14.4" customHeight="1" x14ac:dyDescent="0.3">
      <c r="A29" s="393" t="s">
        <v>2688</v>
      </c>
      <c r="B29" s="394" t="s">
        <v>2689</v>
      </c>
      <c r="C29" s="394" t="s">
        <v>2736</v>
      </c>
      <c r="D29" s="394" t="s">
        <v>2737</v>
      </c>
      <c r="E29" s="397">
        <v>335</v>
      </c>
      <c r="F29" s="397">
        <v>14938.179999999998</v>
      </c>
      <c r="G29" s="394">
        <v>1</v>
      </c>
      <c r="H29" s="394">
        <v>44.591582089552233</v>
      </c>
      <c r="I29" s="397">
        <v>313.2</v>
      </c>
      <c r="J29" s="397">
        <v>15819.730000000001</v>
      </c>
      <c r="K29" s="394">
        <v>1.0590132131223484</v>
      </c>
      <c r="L29" s="394">
        <v>50.509993614303966</v>
      </c>
      <c r="M29" s="397">
        <v>348.2</v>
      </c>
      <c r="N29" s="397">
        <v>17740.79</v>
      </c>
      <c r="O29" s="410">
        <v>1.1876138860289542</v>
      </c>
      <c r="P29" s="398">
        <v>50.95</v>
      </c>
    </row>
    <row r="30" spans="1:16" ht="14.4" customHeight="1" x14ac:dyDescent="0.3">
      <c r="A30" s="393" t="s">
        <v>2688</v>
      </c>
      <c r="B30" s="394" t="s">
        <v>2689</v>
      </c>
      <c r="C30" s="394" t="s">
        <v>2738</v>
      </c>
      <c r="D30" s="394" t="s">
        <v>2729</v>
      </c>
      <c r="E30" s="397"/>
      <c r="F30" s="397"/>
      <c r="G30" s="394"/>
      <c r="H30" s="394"/>
      <c r="I30" s="397">
        <v>0.2</v>
      </c>
      <c r="J30" s="397">
        <v>10.33</v>
      </c>
      <c r="K30" s="394"/>
      <c r="L30" s="394">
        <v>51.65</v>
      </c>
      <c r="M30" s="397"/>
      <c r="N30" s="397"/>
      <c r="O30" s="410"/>
      <c r="P30" s="398"/>
    </row>
    <row r="31" spans="1:16" ht="14.4" customHeight="1" x14ac:dyDescent="0.3">
      <c r="A31" s="393" t="s">
        <v>2688</v>
      </c>
      <c r="B31" s="394" t="s">
        <v>2689</v>
      </c>
      <c r="C31" s="394" t="s">
        <v>2739</v>
      </c>
      <c r="D31" s="394" t="s">
        <v>2740</v>
      </c>
      <c r="E31" s="397"/>
      <c r="F31" s="397"/>
      <c r="G31" s="394"/>
      <c r="H31" s="394"/>
      <c r="I31" s="397"/>
      <c r="J31" s="397"/>
      <c r="K31" s="394"/>
      <c r="L31" s="394"/>
      <c r="M31" s="397">
        <v>1.85</v>
      </c>
      <c r="N31" s="397">
        <v>174.64</v>
      </c>
      <c r="O31" s="410"/>
      <c r="P31" s="398">
        <v>94.399999999999991</v>
      </c>
    </row>
    <row r="32" spans="1:16" ht="14.4" customHeight="1" x14ac:dyDescent="0.3">
      <c r="A32" s="393" t="s">
        <v>2688</v>
      </c>
      <c r="B32" s="394" t="s">
        <v>2689</v>
      </c>
      <c r="C32" s="394" t="s">
        <v>2741</v>
      </c>
      <c r="D32" s="394" t="s">
        <v>2742</v>
      </c>
      <c r="E32" s="397"/>
      <c r="F32" s="397"/>
      <c r="G32" s="394"/>
      <c r="H32" s="394"/>
      <c r="I32" s="397"/>
      <c r="J32" s="397"/>
      <c r="K32" s="394"/>
      <c r="L32" s="394"/>
      <c r="M32" s="397">
        <v>16</v>
      </c>
      <c r="N32" s="397">
        <v>2231.6799999999998</v>
      </c>
      <c r="O32" s="410"/>
      <c r="P32" s="398">
        <v>139.47999999999999</v>
      </c>
    </row>
    <row r="33" spans="1:16" ht="14.4" customHeight="1" x14ac:dyDescent="0.3">
      <c r="A33" s="393" t="s">
        <v>2688</v>
      </c>
      <c r="B33" s="394" t="s">
        <v>2689</v>
      </c>
      <c r="C33" s="394" t="s">
        <v>2743</v>
      </c>
      <c r="D33" s="394" t="s">
        <v>2744</v>
      </c>
      <c r="E33" s="397">
        <v>92</v>
      </c>
      <c r="F33" s="397">
        <v>3383.1000000000004</v>
      </c>
      <c r="G33" s="394">
        <v>1</v>
      </c>
      <c r="H33" s="394">
        <v>36.772826086956528</v>
      </c>
      <c r="I33" s="397">
        <v>326.60000000000002</v>
      </c>
      <c r="J33" s="397">
        <v>12649.19</v>
      </c>
      <c r="K33" s="394">
        <v>3.7389347048564923</v>
      </c>
      <c r="L33" s="394">
        <v>38.729914268218003</v>
      </c>
      <c r="M33" s="397">
        <v>197.4</v>
      </c>
      <c r="N33" s="397">
        <v>6395.8100000000013</v>
      </c>
      <c r="O33" s="410">
        <v>1.8905175726404779</v>
      </c>
      <c r="P33" s="398">
        <v>32.400253292806489</v>
      </c>
    </row>
    <row r="34" spans="1:16" ht="14.4" customHeight="1" x14ac:dyDescent="0.3">
      <c r="A34" s="393" t="s">
        <v>2688</v>
      </c>
      <c r="B34" s="394" t="s">
        <v>2689</v>
      </c>
      <c r="C34" s="394" t="s">
        <v>2745</v>
      </c>
      <c r="D34" s="394" t="s">
        <v>2717</v>
      </c>
      <c r="E34" s="397"/>
      <c r="F34" s="397"/>
      <c r="G34" s="394"/>
      <c r="H34" s="394"/>
      <c r="I34" s="397"/>
      <c r="J34" s="397"/>
      <c r="K34" s="394"/>
      <c r="L34" s="394"/>
      <c r="M34" s="397">
        <v>40.599999999999994</v>
      </c>
      <c r="N34" s="397">
        <v>3130.4300000000003</v>
      </c>
      <c r="O34" s="410"/>
      <c r="P34" s="398">
        <v>77.104187192118246</v>
      </c>
    </row>
    <row r="35" spans="1:16" ht="14.4" customHeight="1" x14ac:dyDescent="0.3">
      <c r="A35" s="393" t="s">
        <v>2688</v>
      </c>
      <c r="B35" s="394" t="s">
        <v>2689</v>
      </c>
      <c r="C35" s="394" t="s">
        <v>2746</v>
      </c>
      <c r="D35" s="394" t="s">
        <v>2747</v>
      </c>
      <c r="E35" s="397">
        <v>1.7000000000000002</v>
      </c>
      <c r="F35" s="397">
        <v>178.57</v>
      </c>
      <c r="G35" s="394">
        <v>1</v>
      </c>
      <c r="H35" s="394">
        <v>105.04117647058823</v>
      </c>
      <c r="I35" s="397">
        <v>5.4</v>
      </c>
      <c r="J35" s="397">
        <v>592.04000000000008</v>
      </c>
      <c r="K35" s="394">
        <v>3.3154505236041896</v>
      </c>
      <c r="L35" s="394">
        <v>109.63703703703705</v>
      </c>
      <c r="M35" s="397">
        <v>6.1000000000000005</v>
      </c>
      <c r="N35" s="397">
        <v>674.72</v>
      </c>
      <c r="O35" s="410">
        <v>3.7784622276978217</v>
      </c>
      <c r="P35" s="398">
        <v>110.60983606557376</v>
      </c>
    </row>
    <row r="36" spans="1:16" ht="14.4" customHeight="1" x14ac:dyDescent="0.3">
      <c r="A36" s="393" t="s">
        <v>2688</v>
      </c>
      <c r="B36" s="394" t="s">
        <v>2689</v>
      </c>
      <c r="C36" s="394" t="s">
        <v>2748</v>
      </c>
      <c r="D36" s="394" t="s">
        <v>2749</v>
      </c>
      <c r="E36" s="397">
        <v>12</v>
      </c>
      <c r="F36" s="397">
        <v>182.45999999999998</v>
      </c>
      <c r="G36" s="394">
        <v>1</v>
      </c>
      <c r="H36" s="394">
        <v>15.204999999999998</v>
      </c>
      <c r="I36" s="397">
        <v>55</v>
      </c>
      <c r="J36" s="397">
        <v>718.13000000000011</v>
      </c>
      <c r="K36" s="394">
        <v>3.9358215499287525</v>
      </c>
      <c r="L36" s="394">
        <v>13.056909090909093</v>
      </c>
      <c r="M36" s="397"/>
      <c r="N36" s="397"/>
      <c r="O36" s="410"/>
      <c r="P36" s="398"/>
    </row>
    <row r="37" spans="1:16" ht="14.4" customHeight="1" x14ac:dyDescent="0.3">
      <c r="A37" s="393" t="s">
        <v>2688</v>
      </c>
      <c r="B37" s="394" t="s">
        <v>2689</v>
      </c>
      <c r="C37" s="394" t="s">
        <v>2750</v>
      </c>
      <c r="D37" s="394" t="s">
        <v>2751</v>
      </c>
      <c r="E37" s="397">
        <v>0.57000000000000006</v>
      </c>
      <c r="F37" s="397">
        <v>53.360000000000007</v>
      </c>
      <c r="G37" s="394">
        <v>1</v>
      </c>
      <c r="H37" s="394">
        <v>93.614035087719301</v>
      </c>
      <c r="I37" s="397"/>
      <c r="J37" s="397"/>
      <c r="K37" s="394"/>
      <c r="L37" s="394"/>
      <c r="M37" s="397">
        <v>0.37</v>
      </c>
      <c r="N37" s="397">
        <v>78.91</v>
      </c>
      <c r="O37" s="410">
        <v>1.4788230884557718</v>
      </c>
      <c r="P37" s="398">
        <v>213.27027027027026</v>
      </c>
    </row>
    <row r="38" spans="1:16" ht="14.4" customHeight="1" x14ac:dyDescent="0.3">
      <c r="A38" s="393" t="s">
        <v>2688</v>
      </c>
      <c r="B38" s="394" t="s">
        <v>2689</v>
      </c>
      <c r="C38" s="394" t="s">
        <v>2752</v>
      </c>
      <c r="D38" s="394" t="s">
        <v>2753</v>
      </c>
      <c r="E38" s="397"/>
      <c r="F38" s="397"/>
      <c r="G38" s="394"/>
      <c r="H38" s="394"/>
      <c r="I38" s="397"/>
      <c r="J38" s="397"/>
      <c r="K38" s="394"/>
      <c r="L38" s="394"/>
      <c r="M38" s="397">
        <v>53.599999999999994</v>
      </c>
      <c r="N38" s="397">
        <v>4186.66</v>
      </c>
      <c r="O38" s="410"/>
      <c r="P38" s="398">
        <v>78.109328358208955</v>
      </c>
    </row>
    <row r="39" spans="1:16" ht="14.4" customHeight="1" x14ac:dyDescent="0.3">
      <c r="A39" s="393" t="s">
        <v>2688</v>
      </c>
      <c r="B39" s="394" t="s">
        <v>2689</v>
      </c>
      <c r="C39" s="394" t="s">
        <v>2754</v>
      </c>
      <c r="D39" s="394" t="s">
        <v>2755</v>
      </c>
      <c r="E39" s="397">
        <v>2</v>
      </c>
      <c r="F39" s="397">
        <v>105.28</v>
      </c>
      <c r="G39" s="394">
        <v>1</v>
      </c>
      <c r="H39" s="394">
        <v>52.64</v>
      </c>
      <c r="I39" s="397">
        <v>2</v>
      </c>
      <c r="J39" s="397">
        <v>117.74</v>
      </c>
      <c r="K39" s="394">
        <v>1.1183510638297871</v>
      </c>
      <c r="L39" s="394">
        <v>58.87</v>
      </c>
      <c r="M39" s="397"/>
      <c r="N39" s="397"/>
      <c r="O39" s="410"/>
      <c r="P39" s="398"/>
    </row>
    <row r="40" spans="1:16" ht="14.4" customHeight="1" x14ac:dyDescent="0.3">
      <c r="A40" s="393" t="s">
        <v>2688</v>
      </c>
      <c r="B40" s="394" t="s">
        <v>2689</v>
      </c>
      <c r="C40" s="394" t="s">
        <v>2756</v>
      </c>
      <c r="D40" s="394" t="s">
        <v>2755</v>
      </c>
      <c r="E40" s="397"/>
      <c r="F40" s="397"/>
      <c r="G40" s="394"/>
      <c r="H40" s="394"/>
      <c r="I40" s="397">
        <v>18</v>
      </c>
      <c r="J40" s="397">
        <v>4436.0999999999995</v>
      </c>
      <c r="K40" s="394"/>
      <c r="L40" s="394">
        <v>246.44999999999996</v>
      </c>
      <c r="M40" s="397"/>
      <c r="N40" s="397"/>
      <c r="O40" s="410"/>
      <c r="P40" s="398"/>
    </row>
    <row r="41" spans="1:16" ht="14.4" customHeight="1" x14ac:dyDescent="0.3">
      <c r="A41" s="393" t="s">
        <v>2688</v>
      </c>
      <c r="B41" s="394" t="s">
        <v>2689</v>
      </c>
      <c r="C41" s="394" t="s">
        <v>2757</v>
      </c>
      <c r="D41" s="394" t="s">
        <v>2758</v>
      </c>
      <c r="E41" s="397">
        <v>0.8</v>
      </c>
      <c r="F41" s="397">
        <v>98.08</v>
      </c>
      <c r="G41" s="394">
        <v>1</v>
      </c>
      <c r="H41" s="394">
        <v>122.6</v>
      </c>
      <c r="I41" s="397"/>
      <c r="J41" s="397"/>
      <c r="K41" s="394"/>
      <c r="L41" s="394"/>
      <c r="M41" s="397">
        <v>0.60000000000000009</v>
      </c>
      <c r="N41" s="397">
        <v>78.179999999999993</v>
      </c>
      <c r="O41" s="410">
        <v>0.79710440456769982</v>
      </c>
      <c r="P41" s="398">
        <v>130.29999999999995</v>
      </c>
    </row>
    <row r="42" spans="1:16" ht="14.4" customHeight="1" x14ac:dyDescent="0.3">
      <c r="A42" s="393" t="s">
        <v>2688</v>
      </c>
      <c r="B42" s="394" t="s">
        <v>2689</v>
      </c>
      <c r="C42" s="394" t="s">
        <v>2759</v>
      </c>
      <c r="D42" s="394" t="s">
        <v>2749</v>
      </c>
      <c r="E42" s="397">
        <v>185</v>
      </c>
      <c r="F42" s="397">
        <v>2340.7300000000005</v>
      </c>
      <c r="G42" s="394">
        <v>1</v>
      </c>
      <c r="H42" s="394">
        <v>12.652594594594596</v>
      </c>
      <c r="I42" s="397">
        <v>182</v>
      </c>
      <c r="J42" s="397">
        <v>1680.5700000000002</v>
      </c>
      <c r="K42" s="394">
        <v>0.71796832612048367</v>
      </c>
      <c r="L42" s="394">
        <v>9.2339010989011001</v>
      </c>
      <c r="M42" s="397">
        <v>367</v>
      </c>
      <c r="N42" s="397">
        <v>1387.2599999999998</v>
      </c>
      <c r="O42" s="410">
        <v>0.59266126379377349</v>
      </c>
      <c r="P42" s="398">
        <v>3.7799999999999994</v>
      </c>
    </row>
    <row r="43" spans="1:16" ht="14.4" customHeight="1" x14ac:dyDescent="0.3">
      <c r="A43" s="393" t="s">
        <v>2688</v>
      </c>
      <c r="B43" s="394" t="s">
        <v>2689</v>
      </c>
      <c r="C43" s="394" t="s">
        <v>2760</v>
      </c>
      <c r="D43" s="394" t="s">
        <v>2749</v>
      </c>
      <c r="E43" s="397">
        <v>33</v>
      </c>
      <c r="F43" s="397">
        <v>472.98</v>
      </c>
      <c r="G43" s="394">
        <v>1</v>
      </c>
      <c r="H43" s="394">
        <v>14.332727272727274</v>
      </c>
      <c r="I43" s="397">
        <v>55</v>
      </c>
      <c r="J43" s="397">
        <v>973.47</v>
      </c>
      <c r="K43" s="394">
        <v>2.0581631358619816</v>
      </c>
      <c r="L43" s="394">
        <v>17.699454545454547</v>
      </c>
      <c r="M43" s="397">
        <v>1</v>
      </c>
      <c r="N43" s="397">
        <v>18.91</v>
      </c>
      <c r="O43" s="410">
        <v>3.998054886041693E-2</v>
      </c>
      <c r="P43" s="398">
        <v>18.91</v>
      </c>
    </row>
    <row r="44" spans="1:16" ht="14.4" customHeight="1" x14ac:dyDescent="0.3">
      <c r="A44" s="393" t="s">
        <v>2688</v>
      </c>
      <c r="B44" s="394" t="s">
        <v>2689</v>
      </c>
      <c r="C44" s="394" t="s">
        <v>2761</v>
      </c>
      <c r="D44" s="394" t="s">
        <v>2762</v>
      </c>
      <c r="E44" s="397">
        <v>0.2</v>
      </c>
      <c r="F44" s="397">
        <v>45.55</v>
      </c>
      <c r="G44" s="394">
        <v>1</v>
      </c>
      <c r="H44" s="394">
        <v>227.74999999999997</v>
      </c>
      <c r="I44" s="397"/>
      <c r="J44" s="397"/>
      <c r="K44" s="394"/>
      <c r="L44" s="394"/>
      <c r="M44" s="397"/>
      <c r="N44" s="397"/>
      <c r="O44" s="410"/>
      <c r="P44" s="398"/>
    </row>
    <row r="45" spans="1:16" ht="14.4" customHeight="1" x14ac:dyDescent="0.3">
      <c r="A45" s="393" t="s">
        <v>2688</v>
      </c>
      <c r="B45" s="394" t="s">
        <v>2689</v>
      </c>
      <c r="C45" s="394" t="s">
        <v>2763</v>
      </c>
      <c r="D45" s="394" t="s">
        <v>2764</v>
      </c>
      <c r="E45" s="397">
        <v>5.5</v>
      </c>
      <c r="F45" s="397">
        <v>424.28999999999996</v>
      </c>
      <c r="G45" s="394">
        <v>1</v>
      </c>
      <c r="H45" s="394">
        <v>77.143636363636361</v>
      </c>
      <c r="I45" s="397">
        <v>16.049999999999997</v>
      </c>
      <c r="J45" s="397">
        <v>1233.1699999999998</v>
      </c>
      <c r="K45" s="394">
        <v>2.9064319215630818</v>
      </c>
      <c r="L45" s="394">
        <v>76.83302180685358</v>
      </c>
      <c r="M45" s="397">
        <v>25.3</v>
      </c>
      <c r="N45" s="397">
        <v>1961.38</v>
      </c>
      <c r="O45" s="410">
        <v>4.6227344504937671</v>
      </c>
      <c r="P45" s="398">
        <v>77.524901185770759</v>
      </c>
    </row>
    <row r="46" spans="1:16" ht="14.4" customHeight="1" x14ac:dyDescent="0.3">
      <c r="A46" s="393" t="s">
        <v>2688</v>
      </c>
      <c r="B46" s="394" t="s">
        <v>2689</v>
      </c>
      <c r="C46" s="394" t="s">
        <v>2765</v>
      </c>
      <c r="D46" s="394" t="s">
        <v>2766</v>
      </c>
      <c r="E46" s="397">
        <v>1</v>
      </c>
      <c r="F46" s="397">
        <v>19.149999999999999</v>
      </c>
      <c r="G46" s="394">
        <v>1</v>
      </c>
      <c r="H46" s="394">
        <v>19.149999999999999</v>
      </c>
      <c r="I46" s="397"/>
      <c r="J46" s="397"/>
      <c r="K46" s="394"/>
      <c r="L46" s="394"/>
      <c r="M46" s="397"/>
      <c r="N46" s="397"/>
      <c r="O46" s="410"/>
      <c r="P46" s="398"/>
    </row>
    <row r="47" spans="1:16" ht="14.4" customHeight="1" x14ac:dyDescent="0.3">
      <c r="A47" s="393" t="s">
        <v>2688</v>
      </c>
      <c r="B47" s="394" t="s">
        <v>2689</v>
      </c>
      <c r="C47" s="394" t="s">
        <v>2767</v>
      </c>
      <c r="D47" s="394" t="s">
        <v>2768</v>
      </c>
      <c r="E47" s="397">
        <v>0.60000000000000009</v>
      </c>
      <c r="F47" s="397">
        <v>155.31</v>
      </c>
      <c r="G47" s="394">
        <v>1</v>
      </c>
      <c r="H47" s="394">
        <v>258.84999999999997</v>
      </c>
      <c r="I47" s="397"/>
      <c r="J47" s="397"/>
      <c r="K47" s="394"/>
      <c r="L47" s="394"/>
      <c r="M47" s="397"/>
      <c r="N47" s="397"/>
      <c r="O47" s="410"/>
      <c r="P47" s="398"/>
    </row>
    <row r="48" spans="1:16" ht="14.4" customHeight="1" x14ac:dyDescent="0.3">
      <c r="A48" s="393" t="s">
        <v>2688</v>
      </c>
      <c r="B48" s="394" t="s">
        <v>2689</v>
      </c>
      <c r="C48" s="394" t="s">
        <v>2769</v>
      </c>
      <c r="D48" s="394" t="s">
        <v>2770</v>
      </c>
      <c r="E48" s="397">
        <v>1</v>
      </c>
      <c r="F48" s="397">
        <v>40.18</v>
      </c>
      <c r="G48" s="394">
        <v>1</v>
      </c>
      <c r="H48" s="394">
        <v>40.18</v>
      </c>
      <c r="I48" s="397">
        <v>10.5</v>
      </c>
      <c r="J48" s="397">
        <v>182.91</v>
      </c>
      <c r="K48" s="394">
        <v>4.5522648083623691</v>
      </c>
      <c r="L48" s="394">
        <v>17.419999999999998</v>
      </c>
      <c r="M48" s="397"/>
      <c r="N48" s="397"/>
      <c r="O48" s="410"/>
      <c r="P48" s="398"/>
    </row>
    <row r="49" spans="1:16" ht="14.4" customHeight="1" x14ac:dyDescent="0.3">
      <c r="A49" s="393" t="s">
        <v>2688</v>
      </c>
      <c r="B49" s="394" t="s">
        <v>2689</v>
      </c>
      <c r="C49" s="394" t="s">
        <v>2771</v>
      </c>
      <c r="D49" s="394" t="s">
        <v>2772</v>
      </c>
      <c r="E49" s="397">
        <v>16</v>
      </c>
      <c r="F49" s="397">
        <v>1055.97</v>
      </c>
      <c r="G49" s="394">
        <v>1</v>
      </c>
      <c r="H49" s="394">
        <v>65.998125000000002</v>
      </c>
      <c r="I49" s="397">
        <v>20.399999999999999</v>
      </c>
      <c r="J49" s="397">
        <v>1455.5799999999997</v>
      </c>
      <c r="K49" s="394">
        <v>1.3784293114387716</v>
      </c>
      <c r="L49" s="394">
        <v>71.351960784313718</v>
      </c>
      <c r="M49" s="397">
        <v>14.200000000000001</v>
      </c>
      <c r="N49" s="397">
        <v>904.81999999999994</v>
      </c>
      <c r="O49" s="410">
        <v>0.85686146386734463</v>
      </c>
      <c r="P49" s="398">
        <v>63.719718309859147</v>
      </c>
    </row>
    <row r="50" spans="1:16" ht="14.4" customHeight="1" x14ac:dyDescent="0.3">
      <c r="A50" s="393" t="s">
        <v>2688</v>
      </c>
      <c r="B50" s="394" t="s">
        <v>2689</v>
      </c>
      <c r="C50" s="394" t="s">
        <v>2773</v>
      </c>
      <c r="D50" s="394" t="s">
        <v>2774</v>
      </c>
      <c r="E50" s="397">
        <v>167.8</v>
      </c>
      <c r="F50" s="397">
        <v>8692.25</v>
      </c>
      <c r="G50" s="394">
        <v>1</v>
      </c>
      <c r="H50" s="394">
        <v>51.801251489868889</v>
      </c>
      <c r="I50" s="397">
        <v>164.00000000000003</v>
      </c>
      <c r="J50" s="397">
        <v>9747.77</v>
      </c>
      <c r="K50" s="394">
        <v>1.1214323103914408</v>
      </c>
      <c r="L50" s="394">
        <v>59.437621951219505</v>
      </c>
      <c r="M50" s="397">
        <v>130.19999999999999</v>
      </c>
      <c r="N50" s="397">
        <v>8164.2599999999993</v>
      </c>
      <c r="O50" s="410">
        <v>0.93925738445166662</v>
      </c>
      <c r="P50" s="398">
        <v>62.705529953917051</v>
      </c>
    </row>
    <row r="51" spans="1:16" ht="14.4" customHeight="1" x14ac:dyDescent="0.3">
      <c r="A51" s="393" t="s">
        <v>2688</v>
      </c>
      <c r="B51" s="394" t="s">
        <v>2689</v>
      </c>
      <c r="C51" s="394" t="s">
        <v>2775</v>
      </c>
      <c r="D51" s="394" t="s">
        <v>2776</v>
      </c>
      <c r="E51" s="397">
        <v>1.4200000000000002</v>
      </c>
      <c r="F51" s="397">
        <v>521.36999999999989</v>
      </c>
      <c r="G51" s="394">
        <v>1</v>
      </c>
      <c r="H51" s="394">
        <v>367.16197183098581</v>
      </c>
      <c r="I51" s="397">
        <v>3.5700000000000003</v>
      </c>
      <c r="J51" s="397">
        <v>1363.7600000000002</v>
      </c>
      <c r="K51" s="394">
        <v>2.6157239580336431</v>
      </c>
      <c r="L51" s="394">
        <v>382.00560224089639</v>
      </c>
      <c r="M51" s="397">
        <v>6</v>
      </c>
      <c r="N51" s="397">
        <v>2313.6</v>
      </c>
      <c r="O51" s="410">
        <v>4.4375395592381617</v>
      </c>
      <c r="P51" s="398">
        <v>385.59999999999997</v>
      </c>
    </row>
    <row r="52" spans="1:16" ht="14.4" customHeight="1" x14ac:dyDescent="0.3">
      <c r="A52" s="393" t="s">
        <v>2688</v>
      </c>
      <c r="B52" s="394" t="s">
        <v>2689</v>
      </c>
      <c r="C52" s="394" t="s">
        <v>2777</v>
      </c>
      <c r="D52" s="394" t="s">
        <v>2778</v>
      </c>
      <c r="E52" s="397"/>
      <c r="F52" s="397"/>
      <c r="G52" s="394"/>
      <c r="H52" s="394"/>
      <c r="I52" s="397"/>
      <c r="J52" s="397"/>
      <c r="K52" s="394"/>
      <c r="L52" s="394"/>
      <c r="M52" s="397">
        <v>0.1</v>
      </c>
      <c r="N52" s="397">
        <v>49.6</v>
      </c>
      <c r="O52" s="410"/>
      <c r="P52" s="398">
        <v>496</v>
      </c>
    </row>
    <row r="53" spans="1:16" ht="14.4" customHeight="1" x14ac:dyDescent="0.3">
      <c r="A53" s="393" t="s">
        <v>2688</v>
      </c>
      <c r="B53" s="394" t="s">
        <v>2689</v>
      </c>
      <c r="C53" s="394" t="s">
        <v>2779</v>
      </c>
      <c r="D53" s="394" t="s">
        <v>2780</v>
      </c>
      <c r="E53" s="397"/>
      <c r="F53" s="397"/>
      <c r="G53" s="394"/>
      <c r="H53" s="394"/>
      <c r="I53" s="397">
        <v>10</v>
      </c>
      <c r="J53" s="397">
        <v>183.70000000000002</v>
      </c>
      <c r="K53" s="394"/>
      <c r="L53" s="394">
        <v>18.37</v>
      </c>
      <c r="M53" s="397"/>
      <c r="N53" s="397"/>
      <c r="O53" s="410"/>
      <c r="P53" s="398"/>
    </row>
    <row r="54" spans="1:16" ht="14.4" customHeight="1" x14ac:dyDescent="0.3">
      <c r="A54" s="393" t="s">
        <v>2688</v>
      </c>
      <c r="B54" s="394" t="s">
        <v>2689</v>
      </c>
      <c r="C54" s="394" t="s">
        <v>2781</v>
      </c>
      <c r="D54" s="394" t="s">
        <v>2782</v>
      </c>
      <c r="E54" s="397">
        <v>1.2</v>
      </c>
      <c r="F54" s="397">
        <v>139.94999999999999</v>
      </c>
      <c r="G54" s="394">
        <v>1</v>
      </c>
      <c r="H54" s="394">
        <v>116.625</v>
      </c>
      <c r="I54" s="397">
        <v>1</v>
      </c>
      <c r="J54" s="397">
        <v>121.56</v>
      </c>
      <c r="K54" s="394">
        <v>0.86859592711682754</v>
      </c>
      <c r="L54" s="394">
        <v>121.56</v>
      </c>
      <c r="M54" s="397">
        <v>1</v>
      </c>
      <c r="N54" s="397">
        <v>122.62</v>
      </c>
      <c r="O54" s="410">
        <v>0.87617006073597725</v>
      </c>
      <c r="P54" s="398">
        <v>122.62</v>
      </c>
    </row>
    <row r="55" spans="1:16" ht="14.4" customHeight="1" x14ac:dyDescent="0.3">
      <c r="A55" s="393" t="s">
        <v>2688</v>
      </c>
      <c r="B55" s="394" t="s">
        <v>2689</v>
      </c>
      <c r="C55" s="394" t="s">
        <v>2783</v>
      </c>
      <c r="D55" s="394" t="s">
        <v>2784</v>
      </c>
      <c r="E55" s="397">
        <v>6.6000000000000005</v>
      </c>
      <c r="F55" s="397">
        <v>404.57999999999993</v>
      </c>
      <c r="G55" s="394">
        <v>1</v>
      </c>
      <c r="H55" s="394">
        <v>61.299999999999983</v>
      </c>
      <c r="I55" s="397"/>
      <c r="J55" s="397"/>
      <c r="K55" s="394"/>
      <c r="L55" s="394"/>
      <c r="M55" s="397"/>
      <c r="N55" s="397"/>
      <c r="O55" s="410"/>
      <c r="P55" s="398"/>
    </row>
    <row r="56" spans="1:16" ht="14.4" customHeight="1" x14ac:dyDescent="0.3">
      <c r="A56" s="393" t="s">
        <v>2688</v>
      </c>
      <c r="B56" s="394" t="s">
        <v>2689</v>
      </c>
      <c r="C56" s="394" t="s">
        <v>2785</v>
      </c>
      <c r="D56" s="394" t="s">
        <v>2786</v>
      </c>
      <c r="E56" s="397"/>
      <c r="F56" s="397"/>
      <c r="G56" s="394"/>
      <c r="H56" s="394"/>
      <c r="I56" s="397">
        <v>0.30000000000000004</v>
      </c>
      <c r="J56" s="397">
        <v>22.919999999999998</v>
      </c>
      <c r="K56" s="394"/>
      <c r="L56" s="394">
        <v>76.399999999999977</v>
      </c>
      <c r="M56" s="397">
        <v>0.2</v>
      </c>
      <c r="N56" s="397">
        <v>15.42</v>
      </c>
      <c r="O56" s="410"/>
      <c r="P56" s="398">
        <v>77.099999999999994</v>
      </c>
    </row>
    <row r="57" spans="1:16" ht="14.4" customHeight="1" x14ac:dyDescent="0.3">
      <c r="A57" s="393" t="s">
        <v>2688</v>
      </c>
      <c r="B57" s="394" t="s">
        <v>2689</v>
      </c>
      <c r="C57" s="394" t="s">
        <v>2787</v>
      </c>
      <c r="D57" s="394" t="s">
        <v>2788</v>
      </c>
      <c r="E57" s="397">
        <v>5</v>
      </c>
      <c r="F57" s="397">
        <v>80.849999999999994</v>
      </c>
      <c r="G57" s="394">
        <v>1</v>
      </c>
      <c r="H57" s="394">
        <v>16.169999999999998</v>
      </c>
      <c r="I57" s="397">
        <v>11</v>
      </c>
      <c r="J57" s="397">
        <v>209.42000000000002</v>
      </c>
      <c r="K57" s="394">
        <v>2.5902288188002478</v>
      </c>
      <c r="L57" s="394">
        <v>19.038181818181819</v>
      </c>
      <c r="M57" s="397">
        <v>1</v>
      </c>
      <c r="N57" s="397">
        <v>19.329999999999998</v>
      </c>
      <c r="O57" s="410">
        <v>0.23908472479901052</v>
      </c>
      <c r="P57" s="398">
        <v>19.329999999999998</v>
      </c>
    </row>
    <row r="58" spans="1:16" ht="14.4" customHeight="1" x14ac:dyDescent="0.3">
      <c r="A58" s="393" t="s">
        <v>2688</v>
      </c>
      <c r="B58" s="394" t="s">
        <v>2689</v>
      </c>
      <c r="C58" s="394" t="s">
        <v>2789</v>
      </c>
      <c r="D58" s="394" t="s">
        <v>2790</v>
      </c>
      <c r="E58" s="397">
        <v>1</v>
      </c>
      <c r="F58" s="397">
        <v>19.57</v>
      </c>
      <c r="G58" s="394">
        <v>1</v>
      </c>
      <c r="H58" s="394">
        <v>19.57</v>
      </c>
      <c r="I58" s="397">
        <v>1</v>
      </c>
      <c r="J58" s="397">
        <v>21.89</v>
      </c>
      <c r="K58" s="394">
        <v>1.1185487991824221</v>
      </c>
      <c r="L58" s="394">
        <v>21.89</v>
      </c>
      <c r="M58" s="397"/>
      <c r="N58" s="397"/>
      <c r="O58" s="410"/>
      <c r="P58" s="398"/>
    </row>
    <row r="59" spans="1:16" ht="14.4" customHeight="1" x14ac:dyDescent="0.3">
      <c r="A59" s="393" t="s">
        <v>2688</v>
      </c>
      <c r="B59" s="394" t="s">
        <v>2689</v>
      </c>
      <c r="C59" s="394" t="s">
        <v>2791</v>
      </c>
      <c r="D59" s="394" t="s">
        <v>2792</v>
      </c>
      <c r="E59" s="397">
        <v>0.1</v>
      </c>
      <c r="F59" s="397">
        <v>25.13</v>
      </c>
      <c r="G59" s="394">
        <v>1</v>
      </c>
      <c r="H59" s="394">
        <v>251.29999999999998</v>
      </c>
      <c r="I59" s="397"/>
      <c r="J59" s="397"/>
      <c r="K59" s="394"/>
      <c r="L59" s="394"/>
      <c r="M59" s="397"/>
      <c r="N59" s="397"/>
      <c r="O59" s="410"/>
      <c r="P59" s="398"/>
    </row>
    <row r="60" spans="1:16" ht="14.4" customHeight="1" x14ac:dyDescent="0.3">
      <c r="A60" s="393" t="s">
        <v>2688</v>
      </c>
      <c r="B60" s="394" t="s">
        <v>2689</v>
      </c>
      <c r="C60" s="394" t="s">
        <v>2793</v>
      </c>
      <c r="D60" s="394" t="s">
        <v>2794</v>
      </c>
      <c r="E60" s="397"/>
      <c r="F60" s="397"/>
      <c r="G60" s="394"/>
      <c r="H60" s="394"/>
      <c r="I60" s="397">
        <v>0.4</v>
      </c>
      <c r="J60" s="397">
        <v>12.62</v>
      </c>
      <c r="K60" s="394"/>
      <c r="L60" s="394">
        <v>31.549999999999997</v>
      </c>
      <c r="M60" s="397"/>
      <c r="N60" s="397"/>
      <c r="O60" s="410"/>
      <c r="P60" s="398"/>
    </row>
    <row r="61" spans="1:16" ht="14.4" customHeight="1" x14ac:dyDescent="0.3">
      <c r="A61" s="393" t="s">
        <v>2688</v>
      </c>
      <c r="B61" s="394" t="s">
        <v>2689</v>
      </c>
      <c r="C61" s="394" t="s">
        <v>2795</v>
      </c>
      <c r="D61" s="394" t="s">
        <v>2796</v>
      </c>
      <c r="E61" s="397"/>
      <c r="F61" s="397"/>
      <c r="G61" s="394"/>
      <c r="H61" s="394"/>
      <c r="I61" s="397">
        <v>153.73999999999998</v>
      </c>
      <c r="J61" s="397">
        <v>16789.009999999998</v>
      </c>
      <c r="K61" s="394"/>
      <c r="L61" s="394">
        <v>109.20391570183426</v>
      </c>
      <c r="M61" s="397">
        <v>172.04</v>
      </c>
      <c r="N61" s="397">
        <v>19184.55</v>
      </c>
      <c r="O61" s="410"/>
      <c r="P61" s="398">
        <v>111.5121483375959</v>
      </c>
    </row>
    <row r="62" spans="1:16" ht="14.4" customHeight="1" x14ac:dyDescent="0.3">
      <c r="A62" s="393" t="s">
        <v>2688</v>
      </c>
      <c r="B62" s="394" t="s">
        <v>2689</v>
      </c>
      <c r="C62" s="394" t="s">
        <v>2797</v>
      </c>
      <c r="D62" s="394" t="s">
        <v>2798</v>
      </c>
      <c r="E62" s="397"/>
      <c r="F62" s="397"/>
      <c r="G62" s="394"/>
      <c r="H62" s="394"/>
      <c r="I62" s="397"/>
      <c r="J62" s="397"/>
      <c r="K62" s="394"/>
      <c r="L62" s="394"/>
      <c r="M62" s="397">
        <v>0.1</v>
      </c>
      <c r="N62" s="397">
        <v>145.61000000000001</v>
      </c>
      <c r="O62" s="410"/>
      <c r="P62" s="398">
        <v>1456.1000000000001</v>
      </c>
    </row>
    <row r="63" spans="1:16" ht="14.4" customHeight="1" x14ac:dyDescent="0.3">
      <c r="A63" s="393" t="s">
        <v>2688</v>
      </c>
      <c r="B63" s="394" t="s">
        <v>2689</v>
      </c>
      <c r="C63" s="394" t="s">
        <v>2799</v>
      </c>
      <c r="D63" s="394" t="s">
        <v>2800</v>
      </c>
      <c r="E63" s="397"/>
      <c r="F63" s="397"/>
      <c r="G63" s="394"/>
      <c r="H63" s="394"/>
      <c r="I63" s="397">
        <v>0.2</v>
      </c>
      <c r="J63" s="397">
        <v>302.86</v>
      </c>
      <c r="K63" s="394"/>
      <c r="L63" s="394">
        <v>1514.3</v>
      </c>
      <c r="M63" s="397"/>
      <c r="N63" s="397"/>
      <c r="O63" s="410"/>
      <c r="P63" s="398"/>
    </row>
    <row r="64" spans="1:16" ht="14.4" customHeight="1" x14ac:dyDescent="0.3">
      <c r="A64" s="393" t="s">
        <v>2688</v>
      </c>
      <c r="B64" s="394" t="s">
        <v>2689</v>
      </c>
      <c r="C64" s="394" t="s">
        <v>2801</v>
      </c>
      <c r="D64" s="394" t="s">
        <v>2802</v>
      </c>
      <c r="E64" s="397">
        <v>0.1</v>
      </c>
      <c r="F64" s="397">
        <v>141.52000000000001</v>
      </c>
      <c r="G64" s="394">
        <v>1</v>
      </c>
      <c r="H64" s="394">
        <v>1415.2</v>
      </c>
      <c r="I64" s="397">
        <v>0.1</v>
      </c>
      <c r="J64" s="397">
        <v>75.03</v>
      </c>
      <c r="K64" s="394">
        <v>0.53017241379310343</v>
      </c>
      <c r="L64" s="394">
        <v>750.3</v>
      </c>
      <c r="M64" s="397">
        <v>0</v>
      </c>
      <c r="N64" s="397">
        <v>0</v>
      </c>
      <c r="O64" s="410">
        <v>0</v>
      </c>
      <c r="P64" s="398"/>
    </row>
    <row r="65" spans="1:16" ht="14.4" customHeight="1" x14ac:dyDescent="0.3">
      <c r="A65" s="393" t="s">
        <v>2688</v>
      </c>
      <c r="B65" s="394" t="s">
        <v>2689</v>
      </c>
      <c r="C65" s="394" t="s">
        <v>2803</v>
      </c>
      <c r="D65" s="394" t="s">
        <v>2804</v>
      </c>
      <c r="E65" s="397"/>
      <c r="F65" s="397"/>
      <c r="G65" s="394"/>
      <c r="H65" s="394"/>
      <c r="I65" s="397"/>
      <c r="J65" s="397"/>
      <c r="K65" s="394"/>
      <c r="L65" s="394"/>
      <c r="M65" s="397">
        <v>1</v>
      </c>
      <c r="N65" s="397">
        <v>21392.46</v>
      </c>
      <c r="O65" s="410"/>
      <c r="P65" s="398">
        <v>21392.46</v>
      </c>
    </row>
    <row r="66" spans="1:16" ht="14.4" customHeight="1" x14ac:dyDescent="0.3">
      <c r="A66" s="393" t="s">
        <v>2688</v>
      </c>
      <c r="B66" s="394" t="s">
        <v>2805</v>
      </c>
      <c r="C66" s="394" t="s">
        <v>2806</v>
      </c>
      <c r="D66" s="394" t="s">
        <v>2807</v>
      </c>
      <c r="E66" s="397">
        <v>5622</v>
      </c>
      <c r="F66" s="397">
        <v>938874</v>
      </c>
      <c r="G66" s="394">
        <v>1</v>
      </c>
      <c r="H66" s="394">
        <v>167</v>
      </c>
      <c r="I66" s="397">
        <v>5578</v>
      </c>
      <c r="J66" s="397">
        <v>931526</v>
      </c>
      <c r="K66" s="394">
        <v>0.99217360369975094</v>
      </c>
      <c r="L66" s="394">
        <v>167</v>
      </c>
      <c r="M66" s="397">
        <v>5898</v>
      </c>
      <c r="N66" s="397">
        <v>984966</v>
      </c>
      <c r="O66" s="410">
        <v>1.0490928495197438</v>
      </c>
      <c r="P66" s="398">
        <v>167</v>
      </c>
    </row>
    <row r="67" spans="1:16" ht="14.4" customHeight="1" x14ac:dyDescent="0.3">
      <c r="A67" s="393" t="s">
        <v>2688</v>
      </c>
      <c r="B67" s="394" t="s">
        <v>2805</v>
      </c>
      <c r="C67" s="394" t="s">
        <v>2808</v>
      </c>
      <c r="D67" s="394" t="s">
        <v>2809</v>
      </c>
      <c r="E67" s="397">
        <v>69</v>
      </c>
      <c r="F67" s="397">
        <v>7659</v>
      </c>
      <c r="G67" s="394">
        <v>1</v>
      </c>
      <c r="H67" s="394">
        <v>111</v>
      </c>
      <c r="I67" s="397">
        <v>57</v>
      </c>
      <c r="J67" s="397">
        <v>6327</v>
      </c>
      <c r="K67" s="394">
        <v>0.82608695652173914</v>
      </c>
      <c r="L67" s="394">
        <v>111</v>
      </c>
      <c r="M67" s="397">
        <v>21</v>
      </c>
      <c r="N67" s="397">
        <v>2331</v>
      </c>
      <c r="O67" s="410">
        <v>0.30434782608695654</v>
      </c>
      <c r="P67" s="398">
        <v>111</v>
      </c>
    </row>
    <row r="68" spans="1:16" ht="14.4" customHeight="1" x14ac:dyDescent="0.3">
      <c r="A68" s="393" t="s">
        <v>2688</v>
      </c>
      <c r="B68" s="394" t="s">
        <v>2805</v>
      </c>
      <c r="C68" s="394" t="s">
        <v>2810</v>
      </c>
      <c r="D68" s="394" t="s">
        <v>2811</v>
      </c>
      <c r="E68" s="397">
        <v>35</v>
      </c>
      <c r="F68" s="397">
        <v>875</v>
      </c>
      <c r="G68" s="394">
        <v>1</v>
      </c>
      <c r="H68" s="394">
        <v>25</v>
      </c>
      <c r="I68" s="397">
        <v>26</v>
      </c>
      <c r="J68" s="397">
        <v>650</v>
      </c>
      <c r="K68" s="394">
        <v>0.74285714285714288</v>
      </c>
      <c r="L68" s="394">
        <v>25</v>
      </c>
      <c r="M68" s="397">
        <v>30</v>
      </c>
      <c r="N68" s="397">
        <v>540</v>
      </c>
      <c r="O68" s="410">
        <v>0.6171428571428571</v>
      </c>
      <c r="P68" s="398">
        <v>18</v>
      </c>
    </row>
    <row r="69" spans="1:16" ht="14.4" customHeight="1" x14ac:dyDescent="0.3">
      <c r="A69" s="393" t="s">
        <v>2688</v>
      </c>
      <c r="B69" s="394" t="s">
        <v>2805</v>
      </c>
      <c r="C69" s="394" t="s">
        <v>2812</v>
      </c>
      <c r="D69" s="394" t="s">
        <v>2813</v>
      </c>
      <c r="E69" s="397"/>
      <c r="F69" s="397"/>
      <c r="G69" s="394"/>
      <c r="H69" s="394"/>
      <c r="I69" s="397"/>
      <c r="J69" s="397"/>
      <c r="K69" s="394"/>
      <c r="L69" s="394"/>
      <c r="M69" s="397">
        <v>1</v>
      </c>
      <c r="N69" s="397">
        <v>28</v>
      </c>
      <c r="O69" s="410"/>
      <c r="P69" s="398">
        <v>28</v>
      </c>
    </row>
    <row r="70" spans="1:16" ht="14.4" customHeight="1" x14ac:dyDescent="0.3">
      <c r="A70" s="393" t="s">
        <v>2688</v>
      </c>
      <c r="B70" s="394" t="s">
        <v>2805</v>
      </c>
      <c r="C70" s="394" t="s">
        <v>2814</v>
      </c>
      <c r="D70" s="394" t="s">
        <v>2815</v>
      </c>
      <c r="E70" s="397"/>
      <c r="F70" s="397"/>
      <c r="G70" s="394"/>
      <c r="H70" s="394"/>
      <c r="I70" s="397"/>
      <c r="J70" s="397"/>
      <c r="K70" s="394"/>
      <c r="L70" s="394"/>
      <c r="M70" s="397">
        <v>2</v>
      </c>
      <c r="N70" s="397">
        <v>228</v>
      </c>
      <c r="O70" s="410"/>
      <c r="P70" s="398">
        <v>114</v>
      </c>
    </row>
    <row r="71" spans="1:16" ht="14.4" customHeight="1" x14ac:dyDescent="0.3">
      <c r="A71" s="393" t="s">
        <v>2688</v>
      </c>
      <c r="B71" s="394" t="s">
        <v>2805</v>
      </c>
      <c r="C71" s="394" t="s">
        <v>2816</v>
      </c>
      <c r="D71" s="394" t="s">
        <v>2817</v>
      </c>
      <c r="E71" s="397"/>
      <c r="F71" s="397"/>
      <c r="G71" s="394"/>
      <c r="H71" s="394"/>
      <c r="I71" s="397"/>
      <c r="J71" s="397"/>
      <c r="K71" s="394"/>
      <c r="L71" s="394"/>
      <c r="M71" s="397">
        <v>22</v>
      </c>
      <c r="N71" s="397">
        <v>1232</v>
      </c>
      <c r="O71" s="410"/>
      <c r="P71" s="398">
        <v>56</v>
      </c>
    </row>
    <row r="72" spans="1:16" ht="14.4" customHeight="1" x14ac:dyDescent="0.3">
      <c r="A72" s="393" t="s">
        <v>2688</v>
      </c>
      <c r="B72" s="394" t="s">
        <v>2805</v>
      </c>
      <c r="C72" s="394" t="s">
        <v>2818</v>
      </c>
      <c r="D72" s="394" t="s">
        <v>2819</v>
      </c>
      <c r="E72" s="397">
        <v>1</v>
      </c>
      <c r="F72" s="397">
        <v>25</v>
      </c>
      <c r="G72" s="394">
        <v>1</v>
      </c>
      <c r="H72" s="394">
        <v>25</v>
      </c>
      <c r="I72" s="397">
        <v>1</v>
      </c>
      <c r="J72" s="397">
        <v>25</v>
      </c>
      <c r="K72" s="394">
        <v>1</v>
      </c>
      <c r="L72" s="394">
        <v>25</v>
      </c>
      <c r="M72" s="397">
        <v>379</v>
      </c>
      <c r="N72" s="397">
        <v>13265</v>
      </c>
      <c r="O72" s="410">
        <v>530.6</v>
      </c>
      <c r="P72" s="398">
        <v>35</v>
      </c>
    </row>
    <row r="73" spans="1:16" ht="14.4" customHeight="1" x14ac:dyDescent="0.3">
      <c r="A73" s="393" t="s">
        <v>2688</v>
      </c>
      <c r="B73" s="394" t="s">
        <v>2805</v>
      </c>
      <c r="C73" s="394" t="s">
        <v>2820</v>
      </c>
      <c r="D73" s="394" t="s">
        <v>2821</v>
      </c>
      <c r="E73" s="397"/>
      <c r="F73" s="397"/>
      <c r="G73" s="394"/>
      <c r="H73" s="394"/>
      <c r="I73" s="397">
        <v>1</v>
      </c>
      <c r="J73" s="397">
        <v>19</v>
      </c>
      <c r="K73" s="394"/>
      <c r="L73" s="394">
        <v>19</v>
      </c>
      <c r="M73" s="397">
        <v>243</v>
      </c>
      <c r="N73" s="397">
        <v>8505</v>
      </c>
      <c r="O73" s="410"/>
      <c r="P73" s="398">
        <v>35</v>
      </c>
    </row>
    <row r="74" spans="1:16" ht="14.4" customHeight="1" x14ac:dyDescent="0.3">
      <c r="A74" s="393" t="s">
        <v>2688</v>
      </c>
      <c r="B74" s="394" t="s">
        <v>2805</v>
      </c>
      <c r="C74" s="394" t="s">
        <v>2822</v>
      </c>
      <c r="D74" s="394" t="s">
        <v>2823</v>
      </c>
      <c r="E74" s="397">
        <v>717</v>
      </c>
      <c r="F74" s="397">
        <v>54492</v>
      </c>
      <c r="G74" s="394">
        <v>1</v>
      </c>
      <c r="H74" s="394">
        <v>76</v>
      </c>
      <c r="I74" s="397">
        <v>845</v>
      </c>
      <c r="J74" s="397">
        <v>64220</v>
      </c>
      <c r="K74" s="394">
        <v>1.1785216178521618</v>
      </c>
      <c r="L74" s="394">
        <v>76</v>
      </c>
      <c r="M74" s="397">
        <v>1613</v>
      </c>
      <c r="N74" s="397">
        <v>122588</v>
      </c>
      <c r="O74" s="410">
        <v>2.2496513249651326</v>
      </c>
      <c r="P74" s="398">
        <v>76</v>
      </c>
    </row>
    <row r="75" spans="1:16" ht="14.4" customHeight="1" x14ac:dyDescent="0.3">
      <c r="A75" s="393" t="s">
        <v>2688</v>
      </c>
      <c r="B75" s="394" t="s">
        <v>2805</v>
      </c>
      <c r="C75" s="394" t="s">
        <v>2824</v>
      </c>
      <c r="D75" s="394" t="s">
        <v>2825</v>
      </c>
      <c r="E75" s="397">
        <v>502</v>
      </c>
      <c r="F75" s="397">
        <v>31124</v>
      </c>
      <c r="G75" s="394">
        <v>1</v>
      </c>
      <c r="H75" s="394">
        <v>62</v>
      </c>
      <c r="I75" s="397">
        <v>376</v>
      </c>
      <c r="J75" s="397">
        <v>23312</v>
      </c>
      <c r="K75" s="394">
        <v>0.74900398406374502</v>
      </c>
      <c r="L75" s="394">
        <v>62</v>
      </c>
      <c r="M75" s="397">
        <v>533</v>
      </c>
      <c r="N75" s="397">
        <v>59696</v>
      </c>
      <c r="O75" s="410">
        <v>1.9180053977637836</v>
      </c>
      <c r="P75" s="398">
        <v>112</v>
      </c>
    </row>
    <row r="76" spans="1:16" ht="14.4" customHeight="1" x14ac:dyDescent="0.3">
      <c r="A76" s="393" t="s">
        <v>2688</v>
      </c>
      <c r="B76" s="394" t="s">
        <v>2805</v>
      </c>
      <c r="C76" s="394" t="s">
        <v>2826</v>
      </c>
      <c r="D76" s="394" t="s">
        <v>2827</v>
      </c>
      <c r="E76" s="397">
        <v>1</v>
      </c>
      <c r="F76" s="397">
        <v>68</v>
      </c>
      <c r="G76" s="394">
        <v>1</v>
      </c>
      <c r="H76" s="394">
        <v>68</v>
      </c>
      <c r="I76" s="397"/>
      <c r="J76" s="397"/>
      <c r="K76" s="394"/>
      <c r="L76" s="394"/>
      <c r="M76" s="397"/>
      <c r="N76" s="397"/>
      <c r="O76" s="410"/>
      <c r="P76" s="398"/>
    </row>
    <row r="77" spans="1:16" ht="14.4" customHeight="1" x14ac:dyDescent="0.3">
      <c r="A77" s="393" t="s">
        <v>2688</v>
      </c>
      <c r="B77" s="394" t="s">
        <v>2805</v>
      </c>
      <c r="C77" s="394" t="s">
        <v>2828</v>
      </c>
      <c r="D77" s="394" t="s">
        <v>2829</v>
      </c>
      <c r="E77" s="397"/>
      <c r="F77" s="397"/>
      <c r="G77" s="394"/>
      <c r="H77" s="394"/>
      <c r="I77" s="397">
        <v>0</v>
      </c>
      <c r="J77" s="397">
        <v>0</v>
      </c>
      <c r="K77" s="394"/>
      <c r="L77" s="394"/>
      <c r="M77" s="397">
        <v>1</v>
      </c>
      <c r="N77" s="397">
        <v>103</v>
      </c>
      <c r="O77" s="410"/>
      <c r="P77" s="398">
        <v>103</v>
      </c>
    </row>
    <row r="78" spans="1:16" ht="14.4" customHeight="1" x14ac:dyDescent="0.3">
      <c r="A78" s="393" t="s">
        <v>2688</v>
      </c>
      <c r="B78" s="394" t="s">
        <v>2805</v>
      </c>
      <c r="C78" s="394" t="s">
        <v>2830</v>
      </c>
      <c r="D78" s="394" t="s">
        <v>2831</v>
      </c>
      <c r="E78" s="397">
        <v>4316</v>
      </c>
      <c r="F78" s="397">
        <v>82004</v>
      </c>
      <c r="G78" s="394">
        <v>1</v>
      </c>
      <c r="H78" s="394">
        <v>19</v>
      </c>
      <c r="I78" s="397">
        <v>5600</v>
      </c>
      <c r="J78" s="397">
        <v>106400</v>
      </c>
      <c r="K78" s="394">
        <v>1.2974976830398517</v>
      </c>
      <c r="L78" s="394">
        <v>19</v>
      </c>
      <c r="M78" s="397">
        <v>6213</v>
      </c>
      <c r="N78" s="397">
        <v>186390</v>
      </c>
      <c r="O78" s="410">
        <v>2.2729379054680261</v>
      </c>
      <c r="P78" s="398">
        <v>30</v>
      </c>
    </row>
    <row r="79" spans="1:16" ht="14.4" customHeight="1" x14ac:dyDescent="0.3">
      <c r="A79" s="393" t="s">
        <v>2688</v>
      </c>
      <c r="B79" s="394" t="s">
        <v>2805</v>
      </c>
      <c r="C79" s="394" t="s">
        <v>2832</v>
      </c>
      <c r="D79" s="394" t="s">
        <v>2833</v>
      </c>
      <c r="E79" s="397">
        <v>218</v>
      </c>
      <c r="F79" s="397">
        <v>15696</v>
      </c>
      <c r="G79" s="394">
        <v>1</v>
      </c>
      <c r="H79" s="394">
        <v>72</v>
      </c>
      <c r="I79" s="397">
        <v>204</v>
      </c>
      <c r="J79" s="397">
        <v>14688</v>
      </c>
      <c r="K79" s="394">
        <v>0.93577981651376152</v>
      </c>
      <c r="L79" s="394">
        <v>72</v>
      </c>
      <c r="M79" s="397">
        <v>170</v>
      </c>
      <c r="N79" s="397">
        <v>12410</v>
      </c>
      <c r="O79" s="410">
        <v>0.79064729867482164</v>
      </c>
      <c r="P79" s="398">
        <v>73</v>
      </c>
    </row>
    <row r="80" spans="1:16" ht="14.4" customHeight="1" x14ac:dyDescent="0.3">
      <c r="A80" s="393" t="s">
        <v>2688</v>
      </c>
      <c r="B80" s="394" t="s">
        <v>2805</v>
      </c>
      <c r="C80" s="394" t="s">
        <v>2834</v>
      </c>
      <c r="D80" s="394" t="s">
        <v>2835</v>
      </c>
      <c r="E80" s="397">
        <v>270</v>
      </c>
      <c r="F80" s="397">
        <v>15120</v>
      </c>
      <c r="G80" s="394">
        <v>1</v>
      </c>
      <c r="H80" s="394">
        <v>56</v>
      </c>
      <c r="I80" s="397">
        <v>254</v>
      </c>
      <c r="J80" s="397">
        <v>14224</v>
      </c>
      <c r="K80" s="394">
        <v>0.94074074074074077</v>
      </c>
      <c r="L80" s="394">
        <v>56</v>
      </c>
      <c r="M80" s="397">
        <v>156</v>
      </c>
      <c r="N80" s="397">
        <v>8736</v>
      </c>
      <c r="O80" s="410">
        <v>0.57777777777777772</v>
      </c>
      <c r="P80" s="398">
        <v>56</v>
      </c>
    </row>
    <row r="81" spans="1:16" ht="14.4" customHeight="1" x14ac:dyDescent="0.3">
      <c r="A81" s="393" t="s">
        <v>2688</v>
      </c>
      <c r="B81" s="394" t="s">
        <v>2805</v>
      </c>
      <c r="C81" s="394" t="s">
        <v>2836</v>
      </c>
      <c r="D81" s="394" t="s">
        <v>2837</v>
      </c>
      <c r="E81" s="397">
        <v>477</v>
      </c>
      <c r="F81" s="397">
        <v>74412</v>
      </c>
      <c r="G81" s="394">
        <v>1</v>
      </c>
      <c r="H81" s="394">
        <v>156</v>
      </c>
      <c r="I81" s="397">
        <v>594</v>
      </c>
      <c r="J81" s="397">
        <v>93852</v>
      </c>
      <c r="K81" s="394">
        <v>1.2612481857764877</v>
      </c>
      <c r="L81" s="394">
        <v>158</v>
      </c>
      <c r="M81" s="397">
        <v>687</v>
      </c>
      <c r="N81" s="397">
        <v>107172</v>
      </c>
      <c r="O81" s="410">
        <v>1.4402515723270439</v>
      </c>
      <c r="P81" s="398">
        <v>156</v>
      </c>
    </row>
    <row r="82" spans="1:16" ht="14.4" customHeight="1" x14ac:dyDescent="0.3">
      <c r="A82" s="393" t="s">
        <v>2688</v>
      </c>
      <c r="B82" s="394" t="s">
        <v>2805</v>
      </c>
      <c r="C82" s="394" t="s">
        <v>2838</v>
      </c>
      <c r="D82" s="394" t="s">
        <v>2839</v>
      </c>
      <c r="E82" s="397">
        <v>9</v>
      </c>
      <c r="F82" s="397">
        <v>1251</v>
      </c>
      <c r="G82" s="394">
        <v>1</v>
      </c>
      <c r="H82" s="394">
        <v>139</v>
      </c>
      <c r="I82" s="397">
        <v>6</v>
      </c>
      <c r="J82" s="397">
        <v>846</v>
      </c>
      <c r="K82" s="394">
        <v>0.67625899280575541</v>
      </c>
      <c r="L82" s="394">
        <v>141</v>
      </c>
      <c r="M82" s="397">
        <v>11</v>
      </c>
      <c r="N82" s="397">
        <v>1551</v>
      </c>
      <c r="O82" s="410">
        <v>1.2398081534772183</v>
      </c>
      <c r="P82" s="398">
        <v>141</v>
      </c>
    </row>
    <row r="83" spans="1:16" ht="14.4" customHeight="1" x14ac:dyDescent="0.3">
      <c r="A83" s="393" t="s">
        <v>2688</v>
      </c>
      <c r="B83" s="394" t="s">
        <v>2805</v>
      </c>
      <c r="C83" s="394" t="s">
        <v>2840</v>
      </c>
      <c r="D83" s="394" t="s">
        <v>2841</v>
      </c>
      <c r="E83" s="397">
        <v>1</v>
      </c>
      <c r="F83" s="397">
        <v>75</v>
      </c>
      <c r="G83" s="394">
        <v>1</v>
      </c>
      <c r="H83" s="394">
        <v>75</v>
      </c>
      <c r="I83" s="397"/>
      <c r="J83" s="397"/>
      <c r="K83" s="394"/>
      <c r="L83" s="394"/>
      <c r="M83" s="397"/>
      <c r="N83" s="397"/>
      <c r="O83" s="410"/>
      <c r="P83" s="398"/>
    </row>
    <row r="84" spans="1:16" ht="14.4" customHeight="1" x14ac:dyDescent="0.3">
      <c r="A84" s="393" t="s">
        <v>2688</v>
      </c>
      <c r="B84" s="394" t="s">
        <v>2805</v>
      </c>
      <c r="C84" s="394" t="s">
        <v>2842</v>
      </c>
      <c r="D84" s="394" t="s">
        <v>2843</v>
      </c>
      <c r="E84" s="397"/>
      <c r="F84" s="397"/>
      <c r="G84" s="394"/>
      <c r="H84" s="394"/>
      <c r="I84" s="397"/>
      <c r="J84" s="397"/>
      <c r="K84" s="394"/>
      <c r="L84" s="394"/>
      <c r="M84" s="397">
        <v>5</v>
      </c>
      <c r="N84" s="397">
        <v>400</v>
      </c>
      <c r="O84" s="410"/>
      <c r="P84" s="398">
        <v>80</v>
      </c>
    </row>
    <row r="85" spans="1:16" ht="14.4" customHeight="1" x14ac:dyDescent="0.3">
      <c r="A85" s="393" t="s">
        <v>2688</v>
      </c>
      <c r="B85" s="394" t="s">
        <v>2805</v>
      </c>
      <c r="C85" s="394" t="s">
        <v>2844</v>
      </c>
      <c r="D85" s="394" t="s">
        <v>2845</v>
      </c>
      <c r="E85" s="397"/>
      <c r="F85" s="397"/>
      <c r="G85" s="394"/>
      <c r="H85" s="394"/>
      <c r="I85" s="397">
        <v>4</v>
      </c>
      <c r="J85" s="397">
        <v>232</v>
      </c>
      <c r="K85" s="394"/>
      <c r="L85" s="394">
        <v>58</v>
      </c>
      <c r="M85" s="397">
        <v>2</v>
      </c>
      <c r="N85" s="397">
        <v>112</v>
      </c>
      <c r="O85" s="410"/>
      <c r="P85" s="398">
        <v>56</v>
      </c>
    </row>
    <row r="86" spans="1:16" ht="14.4" customHeight="1" x14ac:dyDescent="0.3">
      <c r="A86" s="393" t="s">
        <v>2688</v>
      </c>
      <c r="B86" s="394" t="s">
        <v>2805</v>
      </c>
      <c r="C86" s="394" t="s">
        <v>2846</v>
      </c>
      <c r="D86" s="394" t="s">
        <v>2847</v>
      </c>
      <c r="E86" s="397">
        <v>8</v>
      </c>
      <c r="F86" s="397">
        <v>552</v>
      </c>
      <c r="G86" s="394">
        <v>1</v>
      </c>
      <c r="H86" s="394">
        <v>69</v>
      </c>
      <c r="I86" s="397">
        <v>163</v>
      </c>
      <c r="J86" s="397">
        <v>11247</v>
      </c>
      <c r="K86" s="394">
        <v>20.375</v>
      </c>
      <c r="L86" s="394">
        <v>69</v>
      </c>
      <c r="M86" s="397">
        <v>105</v>
      </c>
      <c r="N86" s="397">
        <v>6510</v>
      </c>
      <c r="O86" s="410">
        <v>11.793478260869565</v>
      </c>
      <c r="P86" s="398">
        <v>62</v>
      </c>
    </row>
    <row r="87" spans="1:16" ht="14.4" customHeight="1" x14ac:dyDescent="0.3">
      <c r="A87" s="393" t="s">
        <v>2688</v>
      </c>
      <c r="B87" s="394" t="s">
        <v>2805</v>
      </c>
      <c r="C87" s="394" t="s">
        <v>2848</v>
      </c>
      <c r="D87" s="394" t="s">
        <v>2849</v>
      </c>
      <c r="E87" s="397">
        <v>14</v>
      </c>
      <c r="F87" s="397">
        <v>476</v>
      </c>
      <c r="G87" s="394">
        <v>1</v>
      </c>
      <c r="H87" s="394">
        <v>34</v>
      </c>
      <c r="I87" s="397">
        <v>6</v>
      </c>
      <c r="J87" s="397">
        <v>204</v>
      </c>
      <c r="K87" s="394">
        <v>0.42857142857142855</v>
      </c>
      <c r="L87" s="394">
        <v>34</v>
      </c>
      <c r="M87" s="397">
        <v>6</v>
      </c>
      <c r="N87" s="397">
        <v>204</v>
      </c>
      <c r="O87" s="410">
        <v>0.42857142857142855</v>
      </c>
      <c r="P87" s="398">
        <v>34</v>
      </c>
    </row>
    <row r="88" spans="1:16" ht="14.4" customHeight="1" x14ac:dyDescent="0.3">
      <c r="A88" s="393" t="s">
        <v>2688</v>
      </c>
      <c r="B88" s="394" t="s">
        <v>2805</v>
      </c>
      <c r="C88" s="394" t="s">
        <v>2850</v>
      </c>
      <c r="D88" s="394" t="s">
        <v>2851</v>
      </c>
      <c r="E88" s="397">
        <v>3</v>
      </c>
      <c r="F88" s="397">
        <v>237</v>
      </c>
      <c r="G88" s="394">
        <v>1</v>
      </c>
      <c r="H88" s="394">
        <v>79</v>
      </c>
      <c r="I88" s="397">
        <v>6</v>
      </c>
      <c r="J88" s="397">
        <v>474</v>
      </c>
      <c r="K88" s="394">
        <v>2</v>
      </c>
      <c r="L88" s="394">
        <v>79</v>
      </c>
      <c r="M88" s="397">
        <v>13</v>
      </c>
      <c r="N88" s="397">
        <v>1040</v>
      </c>
      <c r="O88" s="410">
        <v>4.3881856540084385</v>
      </c>
      <c r="P88" s="398">
        <v>80</v>
      </c>
    </row>
    <row r="89" spans="1:16" ht="14.4" customHeight="1" x14ac:dyDescent="0.3">
      <c r="A89" s="393" t="s">
        <v>2688</v>
      </c>
      <c r="B89" s="394" t="s">
        <v>2805</v>
      </c>
      <c r="C89" s="394" t="s">
        <v>2852</v>
      </c>
      <c r="D89" s="394" t="s">
        <v>2853</v>
      </c>
      <c r="E89" s="397">
        <v>70</v>
      </c>
      <c r="F89" s="397">
        <v>6720</v>
      </c>
      <c r="G89" s="394">
        <v>1</v>
      </c>
      <c r="H89" s="394">
        <v>96</v>
      </c>
      <c r="I89" s="397">
        <v>14</v>
      </c>
      <c r="J89" s="397">
        <v>1344</v>
      </c>
      <c r="K89" s="394">
        <v>0.2</v>
      </c>
      <c r="L89" s="394">
        <v>96</v>
      </c>
      <c r="M89" s="397">
        <v>3</v>
      </c>
      <c r="N89" s="397">
        <v>288</v>
      </c>
      <c r="O89" s="410">
        <v>4.2857142857142858E-2</v>
      </c>
      <c r="P89" s="398">
        <v>96</v>
      </c>
    </row>
    <row r="90" spans="1:16" ht="14.4" customHeight="1" x14ac:dyDescent="0.3">
      <c r="A90" s="393" t="s">
        <v>2688</v>
      </c>
      <c r="B90" s="394" t="s">
        <v>2805</v>
      </c>
      <c r="C90" s="394" t="s">
        <v>2854</v>
      </c>
      <c r="D90" s="394" t="s">
        <v>2855</v>
      </c>
      <c r="E90" s="397">
        <v>52</v>
      </c>
      <c r="F90" s="397">
        <v>16796</v>
      </c>
      <c r="G90" s="394">
        <v>1</v>
      </c>
      <c r="H90" s="394">
        <v>323</v>
      </c>
      <c r="I90" s="397">
        <v>10</v>
      </c>
      <c r="J90" s="397">
        <v>3240</v>
      </c>
      <c r="K90" s="394">
        <v>0.1929030721600381</v>
      </c>
      <c r="L90" s="394">
        <v>324</v>
      </c>
      <c r="M90" s="397"/>
      <c r="N90" s="397"/>
      <c r="O90" s="410"/>
      <c r="P90" s="398"/>
    </row>
    <row r="91" spans="1:16" ht="14.4" customHeight="1" x14ac:dyDescent="0.3">
      <c r="A91" s="393" t="s">
        <v>2688</v>
      </c>
      <c r="B91" s="394" t="s">
        <v>2805</v>
      </c>
      <c r="C91" s="394" t="s">
        <v>2856</v>
      </c>
      <c r="D91" s="394" t="s">
        <v>2857</v>
      </c>
      <c r="E91" s="397"/>
      <c r="F91" s="397"/>
      <c r="G91" s="394"/>
      <c r="H91" s="394"/>
      <c r="I91" s="397">
        <v>2</v>
      </c>
      <c r="J91" s="397">
        <v>1510</v>
      </c>
      <c r="K91" s="394"/>
      <c r="L91" s="394">
        <v>755</v>
      </c>
      <c r="M91" s="397"/>
      <c r="N91" s="397"/>
      <c r="O91" s="410"/>
      <c r="P91" s="398"/>
    </row>
    <row r="92" spans="1:16" ht="14.4" customHeight="1" x14ac:dyDescent="0.3">
      <c r="A92" s="393" t="s">
        <v>2688</v>
      </c>
      <c r="B92" s="394" t="s">
        <v>2805</v>
      </c>
      <c r="C92" s="394" t="s">
        <v>2858</v>
      </c>
      <c r="D92" s="394" t="s">
        <v>2859</v>
      </c>
      <c r="E92" s="397">
        <v>107</v>
      </c>
      <c r="F92" s="397">
        <v>0</v>
      </c>
      <c r="G92" s="394"/>
      <c r="H92" s="394">
        <v>0</v>
      </c>
      <c r="I92" s="397">
        <v>119</v>
      </c>
      <c r="J92" s="397">
        <v>0</v>
      </c>
      <c r="K92" s="394"/>
      <c r="L92" s="394">
        <v>0</v>
      </c>
      <c r="M92" s="397">
        <v>150</v>
      </c>
      <c r="N92" s="397">
        <v>0</v>
      </c>
      <c r="O92" s="410"/>
      <c r="P92" s="398">
        <v>0</v>
      </c>
    </row>
    <row r="93" spans="1:16" ht="14.4" customHeight="1" x14ac:dyDescent="0.3">
      <c r="A93" s="393" t="s">
        <v>2688</v>
      </c>
      <c r="B93" s="394" t="s">
        <v>2805</v>
      </c>
      <c r="C93" s="394" t="s">
        <v>2860</v>
      </c>
      <c r="D93" s="394" t="s">
        <v>2861</v>
      </c>
      <c r="E93" s="397">
        <v>5524</v>
      </c>
      <c r="F93" s="397">
        <v>0</v>
      </c>
      <c r="G93" s="394"/>
      <c r="H93" s="394">
        <v>0</v>
      </c>
      <c r="I93" s="397">
        <v>5259</v>
      </c>
      <c r="J93" s="397">
        <v>0</v>
      </c>
      <c r="K93" s="394"/>
      <c r="L93" s="394">
        <v>0</v>
      </c>
      <c r="M93" s="397">
        <v>5503</v>
      </c>
      <c r="N93" s="397">
        <v>0</v>
      </c>
      <c r="O93" s="410"/>
      <c r="P93" s="398">
        <v>0</v>
      </c>
    </row>
    <row r="94" spans="1:16" ht="14.4" customHeight="1" x14ac:dyDescent="0.3">
      <c r="A94" s="393" t="s">
        <v>2862</v>
      </c>
      <c r="B94" s="394" t="s">
        <v>2689</v>
      </c>
      <c r="C94" s="394" t="s">
        <v>2690</v>
      </c>
      <c r="D94" s="394" t="s">
        <v>2691</v>
      </c>
      <c r="E94" s="397"/>
      <c r="F94" s="397"/>
      <c r="G94" s="394"/>
      <c r="H94" s="394"/>
      <c r="I94" s="397"/>
      <c r="J94" s="397"/>
      <c r="K94" s="394"/>
      <c r="L94" s="394"/>
      <c r="M94" s="397">
        <v>0.2</v>
      </c>
      <c r="N94" s="397">
        <v>22.56</v>
      </c>
      <c r="O94" s="410"/>
      <c r="P94" s="398">
        <v>112.79999999999998</v>
      </c>
    </row>
    <row r="95" spans="1:16" ht="14.4" customHeight="1" x14ac:dyDescent="0.3">
      <c r="A95" s="393" t="s">
        <v>2862</v>
      </c>
      <c r="B95" s="394" t="s">
        <v>2689</v>
      </c>
      <c r="C95" s="394" t="s">
        <v>2692</v>
      </c>
      <c r="D95" s="394" t="s">
        <v>2693</v>
      </c>
      <c r="E95" s="397"/>
      <c r="F95" s="397"/>
      <c r="G95" s="394"/>
      <c r="H95" s="394"/>
      <c r="I95" s="397">
        <v>0.4</v>
      </c>
      <c r="J95" s="397">
        <v>89.16</v>
      </c>
      <c r="K95" s="394"/>
      <c r="L95" s="394">
        <v>222.89999999999998</v>
      </c>
      <c r="M95" s="397">
        <v>0.30000000000000004</v>
      </c>
      <c r="N95" s="397">
        <v>67.44</v>
      </c>
      <c r="O95" s="410"/>
      <c r="P95" s="398">
        <v>224.79999999999995</v>
      </c>
    </row>
    <row r="96" spans="1:16" ht="14.4" customHeight="1" x14ac:dyDescent="0.3">
      <c r="A96" s="393" t="s">
        <v>2862</v>
      </c>
      <c r="B96" s="394" t="s">
        <v>2689</v>
      </c>
      <c r="C96" s="394" t="s">
        <v>2863</v>
      </c>
      <c r="D96" s="394" t="s">
        <v>2864</v>
      </c>
      <c r="E96" s="397">
        <v>0.4</v>
      </c>
      <c r="F96" s="397">
        <v>40.089999999999996</v>
      </c>
      <c r="G96" s="394">
        <v>1</v>
      </c>
      <c r="H96" s="394">
        <v>100.22499999999998</v>
      </c>
      <c r="I96" s="397">
        <v>0.1</v>
      </c>
      <c r="J96" s="397">
        <v>10.47</v>
      </c>
      <c r="K96" s="394">
        <v>0.26116238463457225</v>
      </c>
      <c r="L96" s="394">
        <v>104.7</v>
      </c>
      <c r="M96" s="397"/>
      <c r="N96" s="397"/>
      <c r="O96" s="410"/>
      <c r="P96" s="398"/>
    </row>
    <row r="97" spans="1:16" ht="14.4" customHeight="1" x14ac:dyDescent="0.3">
      <c r="A97" s="393" t="s">
        <v>2862</v>
      </c>
      <c r="B97" s="394" t="s">
        <v>2689</v>
      </c>
      <c r="C97" s="394" t="s">
        <v>2696</v>
      </c>
      <c r="D97" s="394" t="s">
        <v>2697</v>
      </c>
      <c r="E97" s="397">
        <v>24.799999999999997</v>
      </c>
      <c r="F97" s="397">
        <v>2278.84</v>
      </c>
      <c r="G97" s="394">
        <v>1</v>
      </c>
      <c r="H97" s="394">
        <v>91.888709677419371</v>
      </c>
      <c r="I97" s="397">
        <v>10.8</v>
      </c>
      <c r="J97" s="397">
        <v>1000.1099999999999</v>
      </c>
      <c r="K97" s="394">
        <v>0.4388680205718698</v>
      </c>
      <c r="L97" s="394">
        <v>92.60277777777776</v>
      </c>
      <c r="M97" s="397">
        <v>12.8</v>
      </c>
      <c r="N97" s="397">
        <v>1166.8000000000002</v>
      </c>
      <c r="O97" s="410">
        <v>0.5120148847659336</v>
      </c>
      <c r="P97" s="398">
        <v>91.156250000000014</v>
      </c>
    </row>
    <row r="98" spans="1:16" ht="14.4" customHeight="1" x14ac:dyDescent="0.3">
      <c r="A98" s="393" t="s">
        <v>2862</v>
      </c>
      <c r="B98" s="394" t="s">
        <v>2689</v>
      </c>
      <c r="C98" s="394" t="s">
        <v>2698</v>
      </c>
      <c r="D98" s="394" t="s">
        <v>2699</v>
      </c>
      <c r="E98" s="397">
        <v>23.999999999999996</v>
      </c>
      <c r="F98" s="397">
        <v>2089.3000000000002</v>
      </c>
      <c r="G98" s="394">
        <v>1</v>
      </c>
      <c r="H98" s="394">
        <v>87.054166666666688</v>
      </c>
      <c r="I98" s="397">
        <v>46.000000000000007</v>
      </c>
      <c r="J98" s="397">
        <v>5420.49</v>
      </c>
      <c r="K98" s="394">
        <v>2.5944048245823956</v>
      </c>
      <c r="L98" s="394">
        <v>117.83673913043476</v>
      </c>
      <c r="M98" s="397">
        <v>24.399999999999995</v>
      </c>
      <c r="N98" s="397">
        <v>2966.0599999999995</v>
      </c>
      <c r="O98" s="410">
        <v>1.4196429426123578</v>
      </c>
      <c r="P98" s="398">
        <v>121.55983606557378</v>
      </c>
    </row>
    <row r="99" spans="1:16" ht="14.4" customHeight="1" x14ac:dyDescent="0.3">
      <c r="A99" s="393" t="s">
        <v>2862</v>
      </c>
      <c r="B99" s="394" t="s">
        <v>2689</v>
      </c>
      <c r="C99" s="394" t="s">
        <v>2865</v>
      </c>
      <c r="D99" s="394" t="s">
        <v>2866</v>
      </c>
      <c r="E99" s="397"/>
      <c r="F99" s="397"/>
      <c r="G99" s="394"/>
      <c r="H99" s="394"/>
      <c r="I99" s="397"/>
      <c r="J99" s="397"/>
      <c r="K99" s="394"/>
      <c r="L99" s="394"/>
      <c r="M99" s="397">
        <v>0.4</v>
      </c>
      <c r="N99" s="397">
        <v>20.3</v>
      </c>
      <c r="O99" s="410"/>
      <c r="P99" s="398">
        <v>50.75</v>
      </c>
    </row>
    <row r="100" spans="1:16" ht="14.4" customHeight="1" x14ac:dyDescent="0.3">
      <c r="A100" s="393" t="s">
        <v>2862</v>
      </c>
      <c r="B100" s="394" t="s">
        <v>2689</v>
      </c>
      <c r="C100" s="394" t="s">
        <v>2702</v>
      </c>
      <c r="D100" s="394" t="s">
        <v>2703</v>
      </c>
      <c r="E100" s="397">
        <v>12.399999999999997</v>
      </c>
      <c r="F100" s="397">
        <v>916.9799999999999</v>
      </c>
      <c r="G100" s="394">
        <v>1</v>
      </c>
      <c r="H100" s="394">
        <v>73.950000000000017</v>
      </c>
      <c r="I100" s="397">
        <v>13.399999999999999</v>
      </c>
      <c r="J100" s="397">
        <v>1033.8300000000002</v>
      </c>
      <c r="K100" s="394">
        <v>1.1274291696656418</v>
      </c>
      <c r="L100" s="394">
        <v>77.151492537313459</v>
      </c>
      <c r="M100" s="397">
        <v>11.8</v>
      </c>
      <c r="N100" s="397">
        <v>918.65999999999985</v>
      </c>
      <c r="O100" s="410">
        <v>1.0018321010272853</v>
      </c>
      <c r="P100" s="398">
        <v>77.852542372881345</v>
      </c>
    </row>
    <row r="101" spans="1:16" ht="14.4" customHeight="1" x14ac:dyDescent="0.3">
      <c r="A101" s="393" t="s">
        <v>2862</v>
      </c>
      <c r="B101" s="394" t="s">
        <v>2689</v>
      </c>
      <c r="C101" s="394" t="s">
        <v>2867</v>
      </c>
      <c r="D101" s="394" t="s">
        <v>2868</v>
      </c>
      <c r="E101" s="397"/>
      <c r="F101" s="397"/>
      <c r="G101" s="394"/>
      <c r="H101" s="394"/>
      <c r="I101" s="397">
        <v>0.1</v>
      </c>
      <c r="J101" s="397">
        <v>5.51</v>
      </c>
      <c r="K101" s="394"/>
      <c r="L101" s="394">
        <v>55.099999999999994</v>
      </c>
      <c r="M101" s="397"/>
      <c r="N101" s="397"/>
      <c r="O101" s="410"/>
      <c r="P101" s="398"/>
    </row>
    <row r="102" spans="1:16" ht="14.4" customHeight="1" x14ac:dyDescent="0.3">
      <c r="A102" s="393" t="s">
        <v>2862</v>
      </c>
      <c r="B102" s="394" t="s">
        <v>2689</v>
      </c>
      <c r="C102" s="394" t="s">
        <v>2869</v>
      </c>
      <c r="D102" s="394" t="s">
        <v>2870</v>
      </c>
      <c r="E102" s="397"/>
      <c r="F102" s="397"/>
      <c r="G102" s="394"/>
      <c r="H102" s="394"/>
      <c r="I102" s="397">
        <v>0.4</v>
      </c>
      <c r="J102" s="397">
        <v>8.39</v>
      </c>
      <c r="K102" s="394"/>
      <c r="L102" s="394">
        <v>20.975000000000001</v>
      </c>
      <c r="M102" s="397"/>
      <c r="N102" s="397"/>
      <c r="O102" s="410"/>
      <c r="P102" s="398"/>
    </row>
    <row r="103" spans="1:16" ht="14.4" customHeight="1" x14ac:dyDescent="0.3">
      <c r="A103" s="393" t="s">
        <v>2862</v>
      </c>
      <c r="B103" s="394" t="s">
        <v>2689</v>
      </c>
      <c r="C103" s="394" t="s">
        <v>2706</v>
      </c>
      <c r="D103" s="394" t="s">
        <v>2707</v>
      </c>
      <c r="E103" s="397">
        <v>5.8</v>
      </c>
      <c r="F103" s="397">
        <v>368.03</v>
      </c>
      <c r="G103" s="394">
        <v>1</v>
      </c>
      <c r="H103" s="394">
        <v>63.453448275862065</v>
      </c>
      <c r="I103" s="397">
        <v>7</v>
      </c>
      <c r="J103" s="397">
        <v>496.53000000000003</v>
      </c>
      <c r="K103" s="394">
        <v>1.3491563187783606</v>
      </c>
      <c r="L103" s="394">
        <v>70.932857142857145</v>
      </c>
      <c r="M103" s="397">
        <v>2.6</v>
      </c>
      <c r="N103" s="397">
        <v>30.44</v>
      </c>
      <c r="O103" s="410">
        <v>8.2710648588430302E-2</v>
      </c>
      <c r="P103" s="398">
        <v>11.707692307692307</v>
      </c>
    </row>
    <row r="104" spans="1:16" ht="14.4" customHeight="1" x14ac:dyDescent="0.3">
      <c r="A104" s="393" t="s">
        <v>2862</v>
      </c>
      <c r="B104" s="394" t="s">
        <v>2689</v>
      </c>
      <c r="C104" s="394" t="s">
        <v>2871</v>
      </c>
      <c r="D104" s="394" t="s">
        <v>2872</v>
      </c>
      <c r="E104" s="397"/>
      <c r="F104" s="397"/>
      <c r="G104" s="394"/>
      <c r="H104" s="394"/>
      <c r="I104" s="397">
        <v>0.1</v>
      </c>
      <c r="J104" s="397">
        <v>119.92</v>
      </c>
      <c r="K104" s="394"/>
      <c r="L104" s="394">
        <v>1199.2</v>
      </c>
      <c r="M104" s="397">
        <v>0.1</v>
      </c>
      <c r="N104" s="397">
        <v>130.07</v>
      </c>
      <c r="O104" s="410"/>
      <c r="P104" s="398">
        <v>1300.6999999999998</v>
      </c>
    </row>
    <row r="105" spans="1:16" ht="14.4" customHeight="1" x14ac:dyDescent="0.3">
      <c r="A105" s="393" t="s">
        <v>2862</v>
      </c>
      <c r="B105" s="394" t="s">
        <v>2689</v>
      </c>
      <c r="C105" s="394" t="s">
        <v>2712</v>
      </c>
      <c r="D105" s="394" t="s">
        <v>2713</v>
      </c>
      <c r="E105" s="397">
        <v>2</v>
      </c>
      <c r="F105" s="397">
        <v>374.68</v>
      </c>
      <c r="G105" s="394">
        <v>1</v>
      </c>
      <c r="H105" s="394">
        <v>187.34</v>
      </c>
      <c r="I105" s="397">
        <v>1.9000000000000004</v>
      </c>
      <c r="J105" s="397">
        <v>371.64</v>
      </c>
      <c r="K105" s="394">
        <v>0.99188640973630826</v>
      </c>
      <c r="L105" s="394">
        <v>195.59999999999997</v>
      </c>
      <c r="M105" s="397">
        <v>1.7000000000000002</v>
      </c>
      <c r="N105" s="397">
        <v>335.41</v>
      </c>
      <c r="O105" s="410">
        <v>0.89519056261343022</v>
      </c>
      <c r="P105" s="398">
        <v>197.29999999999998</v>
      </c>
    </row>
    <row r="106" spans="1:16" ht="14.4" customHeight="1" x14ac:dyDescent="0.3">
      <c r="A106" s="393" t="s">
        <v>2862</v>
      </c>
      <c r="B106" s="394" t="s">
        <v>2689</v>
      </c>
      <c r="C106" s="394" t="s">
        <v>2714</v>
      </c>
      <c r="D106" s="394" t="s">
        <v>2715</v>
      </c>
      <c r="E106" s="397">
        <v>2.5999999999999996</v>
      </c>
      <c r="F106" s="397">
        <v>165.77</v>
      </c>
      <c r="G106" s="394">
        <v>1</v>
      </c>
      <c r="H106" s="394">
        <v>63.757692307692324</v>
      </c>
      <c r="I106" s="397">
        <v>0.6</v>
      </c>
      <c r="J106" s="397">
        <v>21.39</v>
      </c>
      <c r="K106" s="394">
        <v>0.12903420401761476</v>
      </c>
      <c r="L106" s="394">
        <v>35.650000000000006</v>
      </c>
      <c r="M106" s="397">
        <v>0.4</v>
      </c>
      <c r="N106" s="397">
        <v>12.56</v>
      </c>
      <c r="O106" s="410">
        <v>7.5767629848585386E-2</v>
      </c>
      <c r="P106" s="398">
        <v>31.4</v>
      </c>
    </row>
    <row r="107" spans="1:16" ht="14.4" customHeight="1" x14ac:dyDescent="0.3">
      <c r="A107" s="393" t="s">
        <v>2862</v>
      </c>
      <c r="B107" s="394" t="s">
        <v>2689</v>
      </c>
      <c r="C107" s="394" t="s">
        <v>2716</v>
      </c>
      <c r="D107" s="394" t="s">
        <v>2717</v>
      </c>
      <c r="E107" s="397">
        <v>23.700000000000003</v>
      </c>
      <c r="F107" s="397">
        <v>2372.7700000000009</v>
      </c>
      <c r="G107" s="394">
        <v>1</v>
      </c>
      <c r="H107" s="394">
        <v>100.11687763713083</v>
      </c>
      <c r="I107" s="397">
        <v>32.000000000000007</v>
      </c>
      <c r="J107" s="397">
        <v>3343.8399999999997</v>
      </c>
      <c r="K107" s="394">
        <v>1.4092558486494682</v>
      </c>
      <c r="L107" s="394">
        <v>104.49499999999996</v>
      </c>
      <c r="M107" s="397">
        <v>19.850000000000001</v>
      </c>
      <c r="N107" s="397">
        <v>2092.62</v>
      </c>
      <c r="O107" s="410">
        <v>0.88193124491627894</v>
      </c>
      <c r="P107" s="398">
        <v>105.42166246851384</v>
      </c>
    </row>
    <row r="108" spans="1:16" ht="14.4" customHeight="1" x14ac:dyDescent="0.3">
      <c r="A108" s="393" t="s">
        <v>2862</v>
      </c>
      <c r="B108" s="394" t="s">
        <v>2689</v>
      </c>
      <c r="C108" s="394" t="s">
        <v>2718</v>
      </c>
      <c r="D108" s="394" t="s">
        <v>2719</v>
      </c>
      <c r="E108" s="397">
        <v>0.2</v>
      </c>
      <c r="F108" s="397">
        <v>4.29</v>
      </c>
      <c r="G108" s="394">
        <v>1</v>
      </c>
      <c r="H108" s="394">
        <v>21.45</v>
      </c>
      <c r="I108" s="397"/>
      <c r="J108" s="397"/>
      <c r="K108" s="394"/>
      <c r="L108" s="394"/>
      <c r="M108" s="397"/>
      <c r="N108" s="397"/>
      <c r="O108" s="410"/>
      <c r="P108" s="398"/>
    </row>
    <row r="109" spans="1:16" ht="14.4" customHeight="1" x14ac:dyDescent="0.3">
      <c r="A109" s="393" t="s">
        <v>2862</v>
      </c>
      <c r="B109" s="394" t="s">
        <v>2689</v>
      </c>
      <c r="C109" s="394" t="s">
        <v>2873</v>
      </c>
      <c r="D109" s="394" t="s">
        <v>2874</v>
      </c>
      <c r="E109" s="397"/>
      <c r="F109" s="397"/>
      <c r="G109" s="394"/>
      <c r="H109" s="394"/>
      <c r="I109" s="397">
        <v>0.1</v>
      </c>
      <c r="J109" s="397">
        <v>26.09</v>
      </c>
      <c r="K109" s="394"/>
      <c r="L109" s="394">
        <v>260.89999999999998</v>
      </c>
      <c r="M109" s="397">
        <v>0.1</v>
      </c>
      <c r="N109" s="397">
        <v>26.32</v>
      </c>
      <c r="O109" s="410"/>
      <c r="P109" s="398">
        <v>263.2</v>
      </c>
    </row>
    <row r="110" spans="1:16" ht="14.4" customHeight="1" x14ac:dyDescent="0.3">
      <c r="A110" s="393" t="s">
        <v>2862</v>
      </c>
      <c r="B110" s="394" t="s">
        <v>2689</v>
      </c>
      <c r="C110" s="394" t="s">
        <v>2875</v>
      </c>
      <c r="D110" s="394" t="s">
        <v>2876</v>
      </c>
      <c r="E110" s="397"/>
      <c r="F110" s="397"/>
      <c r="G110" s="394"/>
      <c r="H110" s="394"/>
      <c r="I110" s="397">
        <v>0.18</v>
      </c>
      <c r="J110" s="397">
        <v>72.27</v>
      </c>
      <c r="K110" s="394"/>
      <c r="L110" s="394">
        <v>401.5</v>
      </c>
      <c r="M110" s="397">
        <v>0.26</v>
      </c>
      <c r="N110" s="397">
        <v>105.30000000000001</v>
      </c>
      <c r="O110" s="410"/>
      <c r="P110" s="398">
        <v>405.00000000000006</v>
      </c>
    </row>
    <row r="111" spans="1:16" ht="14.4" customHeight="1" x14ac:dyDescent="0.3">
      <c r="A111" s="393" t="s">
        <v>2862</v>
      </c>
      <c r="B111" s="394" t="s">
        <v>2689</v>
      </c>
      <c r="C111" s="394" t="s">
        <v>2720</v>
      </c>
      <c r="D111" s="394" t="s">
        <v>2721</v>
      </c>
      <c r="E111" s="397">
        <v>8</v>
      </c>
      <c r="F111" s="397">
        <v>327.48</v>
      </c>
      <c r="G111" s="394">
        <v>1</v>
      </c>
      <c r="H111" s="394">
        <v>40.935000000000002</v>
      </c>
      <c r="I111" s="397"/>
      <c r="J111" s="397"/>
      <c r="K111" s="394"/>
      <c r="L111" s="394"/>
      <c r="M111" s="397"/>
      <c r="N111" s="397"/>
      <c r="O111" s="410"/>
      <c r="P111" s="398"/>
    </row>
    <row r="112" spans="1:16" ht="14.4" customHeight="1" x14ac:dyDescent="0.3">
      <c r="A112" s="393" t="s">
        <v>2862</v>
      </c>
      <c r="B112" s="394" t="s">
        <v>2689</v>
      </c>
      <c r="C112" s="394" t="s">
        <v>2722</v>
      </c>
      <c r="D112" s="394" t="s">
        <v>2723</v>
      </c>
      <c r="E112" s="397"/>
      <c r="F112" s="397"/>
      <c r="G112" s="394"/>
      <c r="H112" s="394"/>
      <c r="I112" s="397">
        <v>9</v>
      </c>
      <c r="J112" s="397">
        <v>3941.0899999999997</v>
      </c>
      <c r="K112" s="394"/>
      <c r="L112" s="394">
        <v>437.89888888888885</v>
      </c>
      <c r="M112" s="397">
        <v>0.2</v>
      </c>
      <c r="N112" s="397">
        <v>99.62</v>
      </c>
      <c r="O112" s="410"/>
      <c r="P112" s="398">
        <v>498.1</v>
      </c>
    </row>
    <row r="113" spans="1:16" ht="14.4" customHeight="1" x14ac:dyDescent="0.3">
      <c r="A113" s="393" t="s">
        <v>2862</v>
      </c>
      <c r="B113" s="394" t="s">
        <v>2689</v>
      </c>
      <c r="C113" s="394" t="s">
        <v>2724</v>
      </c>
      <c r="D113" s="394" t="s">
        <v>2725</v>
      </c>
      <c r="E113" s="397">
        <v>10.799999999999999</v>
      </c>
      <c r="F113" s="397">
        <v>217.09</v>
      </c>
      <c r="G113" s="394">
        <v>1</v>
      </c>
      <c r="H113" s="394">
        <v>20.100925925925928</v>
      </c>
      <c r="I113" s="397">
        <v>10.4</v>
      </c>
      <c r="J113" s="397">
        <v>217.73999999999998</v>
      </c>
      <c r="K113" s="394">
        <v>1.0029941498917498</v>
      </c>
      <c r="L113" s="394">
        <v>20.936538461538458</v>
      </c>
      <c r="M113" s="397">
        <v>7.4</v>
      </c>
      <c r="N113" s="397">
        <v>156.52000000000001</v>
      </c>
      <c r="O113" s="410">
        <v>0.72099129393339167</v>
      </c>
      <c r="P113" s="398">
        <v>21.151351351351352</v>
      </c>
    </row>
    <row r="114" spans="1:16" ht="14.4" customHeight="1" x14ac:dyDescent="0.3">
      <c r="A114" s="393" t="s">
        <v>2862</v>
      </c>
      <c r="B114" s="394" t="s">
        <v>2689</v>
      </c>
      <c r="C114" s="394" t="s">
        <v>2726</v>
      </c>
      <c r="D114" s="394" t="s">
        <v>2727</v>
      </c>
      <c r="E114" s="397">
        <v>0.75</v>
      </c>
      <c r="F114" s="397">
        <v>70.47999999999999</v>
      </c>
      <c r="G114" s="394">
        <v>1</v>
      </c>
      <c r="H114" s="394">
        <v>93.973333333333315</v>
      </c>
      <c r="I114" s="397">
        <v>1.25</v>
      </c>
      <c r="J114" s="397">
        <v>122.60999999999999</v>
      </c>
      <c r="K114" s="394">
        <v>1.7396424517593645</v>
      </c>
      <c r="L114" s="394">
        <v>98.087999999999994</v>
      </c>
      <c r="M114" s="397">
        <v>0.5</v>
      </c>
      <c r="N114" s="397">
        <v>49.48</v>
      </c>
      <c r="O114" s="410">
        <v>0.70204313280363229</v>
      </c>
      <c r="P114" s="398">
        <v>98.96</v>
      </c>
    </row>
    <row r="115" spans="1:16" ht="14.4" customHeight="1" x14ac:dyDescent="0.3">
      <c r="A115" s="393" t="s">
        <v>2862</v>
      </c>
      <c r="B115" s="394" t="s">
        <v>2689</v>
      </c>
      <c r="C115" s="394" t="s">
        <v>2730</v>
      </c>
      <c r="D115" s="394" t="s">
        <v>2731</v>
      </c>
      <c r="E115" s="397">
        <v>0.72</v>
      </c>
      <c r="F115" s="397">
        <v>89.73</v>
      </c>
      <c r="G115" s="394">
        <v>1</v>
      </c>
      <c r="H115" s="394">
        <v>124.62500000000001</v>
      </c>
      <c r="I115" s="397">
        <v>1.1199999999999999</v>
      </c>
      <c r="J115" s="397">
        <v>145.73999999999998</v>
      </c>
      <c r="K115" s="394">
        <v>1.6242059511868938</v>
      </c>
      <c r="L115" s="394">
        <v>130.125</v>
      </c>
      <c r="M115" s="397">
        <v>0.56000000000000005</v>
      </c>
      <c r="N115" s="397">
        <v>73.5</v>
      </c>
      <c r="O115" s="410">
        <v>0.81912403878301565</v>
      </c>
      <c r="P115" s="398">
        <v>131.25</v>
      </c>
    </row>
    <row r="116" spans="1:16" ht="14.4" customHeight="1" x14ac:dyDescent="0.3">
      <c r="A116" s="393" t="s">
        <v>2862</v>
      </c>
      <c r="B116" s="394" t="s">
        <v>2689</v>
      </c>
      <c r="C116" s="394" t="s">
        <v>2732</v>
      </c>
      <c r="D116" s="394" t="s">
        <v>2733</v>
      </c>
      <c r="E116" s="397"/>
      <c r="F116" s="397"/>
      <c r="G116" s="394"/>
      <c r="H116" s="394"/>
      <c r="I116" s="397"/>
      <c r="J116" s="397"/>
      <c r="K116" s="394"/>
      <c r="L116" s="394"/>
      <c r="M116" s="397">
        <v>0.1</v>
      </c>
      <c r="N116" s="397">
        <v>18.43</v>
      </c>
      <c r="O116" s="410"/>
      <c r="P116" s="398">
        <v>184.29999999999998</v>
      </c>
    </row>
    <row r="117" spans="1:16" ht="14.4" customHeight="1" x14ac:dyDescent="0.3">
      <c r="A117" s="393" t="s">
        <v>2862</v>
      </c>
      <c r="B117" s="394" t="s">
        <v>2689</v>
      </c>
      <c r="C117" s="394" t="s">
        <v>2877</v>
      </c>
      <c r="D117" s="394" t="s">
        <v>2733</v>
      </c>
      <c r="E117" s="397">
        <v>0.1</v>
      </c>
      <c r="F117" s="397">
        <v>52.8</v>
      </c>
      <c r="G117" s="394">
        <v>1</v>
      </c>
      <c r="H117" s="394">
        <v>527.99999999999989</v>
      </c>
      <c r="I117" s="397"/>
      <c r="J117" s="397"/>
      <c r="K117" s="394"/>
      <c r="L117" s="394"/>
      <c r="M117" s="397"/>
      <c r="N117" s="397"/>
      <c r="O117" s="410"/>
      <c r="P117" s="398"/>
    </row>
    <row r="118" spans="1:16" ht="14.4" customHeight="1" x14ac:dyDescent="0.3">
      <c r="A118" s="393" t="s">
        <v>2862</v>
      </c>
      <c r="B118" s="394" t="s">
        <v>2689</v>
      </c>
      <c r="C118" s="394" t="s">
        <v>2734</v>
      </c>
      <c r="D118" s="394" t="s">
        <v>2735</v>
      </c>
      <c r="E118" s="397">
        <v>82</v>
      </c>
      <c r="F118" s="397">
        <v>10761.679999999998</v>
      </c>
      <c r="G118" s="394">
        <v>1</v>
      </c>
      <c r="H118" s="394">
        <v>131.23999999999998</v>
      </c>
      <c r="I118" s="397">
        <v>126</v>
      </c>
      <c r="J118" s="397">
        <v>16410.240000000005</v>
      </c>
      <c r="K118" s="394">
        <v>1.5248771567264598</v>
      </c>
      <c r="L118" s="394">
        <v>130.24000000000004</v>
      </c>
      <c r="M118" s="397">
        <v>127</v>
      </c>
      <c r="N118" s="397">
        <v>14559.099999999997</v>
      </c>
      <c r="O118" s="410">
        <v>1.3528649801889667</v>
      </c>
      <c r="P118" s="398">
        <v>114.63858267716533</v>
      </c>
    </row>
    <row r="119" spans="1:16" ht="14.4" customHeight="1" x14ac:dyDescent="0.3">
      <c r="A119" s="393" t="s">
        <v>2862</v>
      </c>
      <c r="B119" s="394" t="s">
        <v>2689</v>
      </c>
      <c r="C119" s="394" t="s">
        <v>2736</v>
      </c>
      <c r="D119" s="394" t="s">
        <v>2737</v>
      </c>
      <c r="E119" s="397">
        <v>99</v>
      </c>
      <c r="F119" s="397">
        <v>4416.26</v>
      </c>
      <c r="G119" s="394">
        <v>1</v>
      </c>
      <c r="H119" s="394">
        <v>44.608686868686874</v>
      </c>
      <c r="I119" s="397">
        <v>82</v>
      </c>
      <c r="J119" s="397">
        <v>4137.5600000000004</v>
      </c>
      <c r="K119" s="394">
        <v>0.93689230253653544</v>
      </c>
      <c r="L119" s="394">
        <v>50.458048780487808</v>
      </c>
      <c r="M119" s="397">
        <v>106</v>
      </c>
      <c r="N119" s="397">
        <v>5400.7</v>
      </c>
      <c r="O119" s="410">
        <v>1.2229126002545139</v>
      </c>
      <c r="P119" s="398">
        <v>50.949999999999996</v>
      </c>
    </row>
    <row r="120" spans="1:16" ht="14.4" customHeight="1" x14ac:dyDescent="0.3">
      <c r="A120" s="393" t="s">
        <v>2862</v>
      </c>
      <c r="B120" s="394" t="s">
        <v>2689</v>
      </c>
      <c r="C120" s="394" t="s">
        <v>2878</v>
      </c>
      <c r="D120" s="394" t="s">
        <v>2879</v>
      </c>
      <c r="E120" s="397"/>
      <c r="F120" s="397"/>
      <c r="G120" s="394"/>
      <c r="H120" s="394"/>
      <c r="I120" s="397"/>
      <c r="J120" s="397"/>
      <c r="K120" s="394"/>
      <c r="L120" s="394"/>
      <c r="M120" s="397">
        <v>0.2</v>
      </c>
      <c r="N120" s="397">
        <v>656.2</v>
      </c>
      <c r="O120" s="410"/>
      <c r="P120" s="398">
        <v>3281</v>
      </c>
    </row>
    <row r="121" spans="1:16" ht="14.4" customHeight="1" x14ac:dyDescent="0.3">
      <c r="A121" s="393" t="s">
        <v>2862</v>
      </c>
      <c r="B121" s="394" t="s">
        <v>2689</v>
      </c>
      <c r="C121" s="394" t="s">
        <v>2739</v>
      </c>
      <c r="D121" s="394" t="s">
        <v>2740</v>
      </c>
      <c r="E121" s="397"/>
      <c r="F121" s="397"/>
      <c r="G121" s="394"/>
      <c r="H121" s="394"/>
      <c r="I121" s="397"/>
      <c r="J121" s="397"/>
      <c r="K121" s="394"/>
      <c r="L121" s="394"/>
      <c r="M121" s="397">
        <v>0.2</v>
      </c>
      <c r="N121" s="397">
        <v>18.88</v>
      </c>
      <c r="O121" s="410"/>
      <c r="P121" s="398">
        <v>94.399999999999991</v>
      </c>
    </row>
    <row r="122" spans="1:16" ht="14.4" customHeight="1" x14ac:dyDescent="0.3">
      <c r="A122" s="393" t="s">
        <v>2862</v>
      </c>
      <c r="B122" s="394" t="s">
        <v>2689</v>
      </c>
      <c r="C122" s="394" t="s">
        <v>2741</v>
      </c>
      <c r="D122" s="394" t="s">
        <v>2742</v>
      </c>
      <c r="E122" s="397"/>
      <c r="F122" s="397"/>
      <c r="G122" s="394"/>
      <c r="H122" s="394"/>
      <c r="I122" s="397"/>
      <c r="J122" s="397"/>
      <c r="K122" s="394"/>
      <c r="L122" s="394"/>
      <c r="M122" s="397">
        <v>1</v>
      </c>
      <c r="N122" s="397">
        <v>139.47999999999999</v>
      </c>
      <c r="O122" s="410"/>
      <c r="P122" s="398">
        <v>139.47999999999999</v>
      </c>
    </row>
    <row r="123" spans="1:16" ht="14.4" customHeight="1" x14ac:dyDescent="0.3">
      <c r="A123" s="393" t="s">
        <v>2862</v>
      </c>
      <c r="B123" s="394" t="s">
        <v>2689</v>
      </c>
      <c r="C123" s="394" t="s">
        <v>2743</v>
      </c>
      <c r="D123" s="394" t="s">
        <v>2744</v>
      </c>
      <c r="E123" s="397">
        <v>4.5999999999999996</v>
      </c>
      <c r="F123" s="397">
        <v>165.76000000000002</v>
      </c>
      <c r="G123" s="394">
        <v>1</v>
      </c>
      <c r="H123" s="394">
        <v>36.034782608695657</v>
      </c>
      <c r="I123" s="397">
        <v>17.399999999999999</v>
      </c>
      <c r="J123" s="397">
        <v>673.92000000000007</v>
      </c>
      <c r="K123" s="394">
        <v>4.0656370656370653</v>
      </c>
      <c r="L123" s="394">
        <v>38.731034482758631</v>
      </c>
      <c r="M123" s="397">
        <v>10.8</v>
      </c>
      <c r="N123" s="397">
        <v>349.94000000000005</v>
      </c>
      <c r="O123" s="410">
        <v>2.1111245173745177</v>
      </c>
      <c r="P123" s="398">
        <v>32.401851851851852</v>
      </c>
    </row>
    <row r="124" spans="1:16" ht="14.4" customHeight="1" x14ac:dyDescent="0.3">
      <c r="A124" s="393" t="s">
        <v>2862</v>
      </c>
      <c r="B124" s="394" t="s">
        <v>2689</v>
      </c>
      <c r="C124" s="394" t="s">
        <v>2746</v>
      </c>
      <c r="D124" s="394" t="s">
        <v>2747</v>
      </c>
      <c r="E124" s="397">
        <v>0.4</v>
      </c>
      <c r="F124" s="397">
        <v>42.03</v>
      </c>
      <c r="G124" s="394">
        <v>1</v>
      </c>
      <c r="H124" s="394">
        <v>105.075</v>
      </c>
      <c r="I124" s="397">
        <v>0.2</v>
      </c>
      <c r="J124" s="397">
        <v>21.92</v>
      </c>
      <c r="K124" s="394">
        <v>0.52153223887699263</v>
      </c>
      <c r="L124" s="394">
        <v>109.60000000000001</v>
      </c>
      <c r="M124" s="397">
        <v>0.2</v>
      </c>
      <c r="N124" s="397">
        <v>22.12</v>
      </c>
      <c r="O124" s="410">
        <v>0.52629074470616233</v>
      </c>
      <c r="P124" s="398">
        <v>110.6</v>
      </c>
    </row>
    <row r="125" spans="1:16" ht="14.4" customHeight="1" x14ac:dyDescent="0.3">
      <c r="A125" s="393" t="s">
        <v>2862</v>
      </c>
      <c r="B125" s="394" t="s">
        <v>2689</v>
      </c>
      <c r="C125" s="394" t="s">
        <v>2748</v>
      </c>
      <c r="D125" s="394" t="s">
        <v>2749</v>
      </c>
      <c r="E125" s="397">
        <v>8</v>
      </c>
      <c r="F125" s="397">
        <v>122.02</v>
      </c>
      <c r="G125" s="394">
        <v>1</v>
      </c>
      <c r="H125" s="394">
        <v>15.2525</v>
      </c>
      <c r="I125" s="397">
        <v>31</v>
      </c>
      <c r="J125" s="397">
        <v>446.15</v>
      </c>
      <c r="K125" s="394">
        <v>3.6563678085559745</v>
      </c>
      <c r="L125" s="394">
        <v>14.391935483870967</v>
      </c>
      <c r="M125" s="397">
        <v>1</v>
      </c>
      <c r="N125" s="397">
        <v>9.4499999999999993</v>
      </c>
      <c r="O125" s="410">
        <v>7.7446320275364688E-2</v>
      </c>
      <c r="P125" s="398">
        <v>9.4499999999999993</v>
      </c>
    </row>
    <row r="126" spans="1:16" ht="14.4" customHeight="1" x14ac:dyDescent="0.3">
      <c r="A126" s="393" t="s">
        <v>2862</v>
      </c>
      <c r="B126" s="394" t="s">
        <v>2689</v>
      </c>
      <c r="C126" s="394" t="s">
        <v>2750</v>
      </c>
      <c r="D126" s="394" t="s">
        <v>2751</v>
      </c>
      <c r="E126" s="397">
        <v>0.2</v>
      </c>
      <c r="F126" s="397">
        <v>7.09</v>
      </c>
      <c r="G126" s="394">
        <v>1</v>
      </c>
      <c r="H126" s="394">
        <v>35.449999999999996</v>
      </c>
      <c r="I126" s="397">
        <v>0.51</v>
      </c>
      <c r="J126" s="397">
        <v>106.78</v>
      </c>
      <c r="K126" s="394">
        <v>15.06064880112835</v>
      </c>
      <c r="L126" s="394">
        <v>209.37254901960785</v>
      </c>
      <c r="M126" s="397">
        <v>0.34</v>
      </c>
      <c r="N126" s="397">
        <v>71.819999999999993</v>
      </c>
      <c r="O126" s="410">
        <v>10.129760225669957</v>
      </c>
      <c r="P126" s="398">
        <v>211.23529411764702</v>
      </c>
    </row>
    <row r="127" spans="1:16" ht="14.4" customHeight="1" x14ac:dyDescent="0.3">
      <c r="A127" s="393" t="s">
        <v>2862</v>
      </c>
      <c r="B127" s="394" t="s">
        <v>2689</v>
      </c>
      <c r="C127" s="394" t="s">
        <v>2752</v>
      </c>
      <c r="D127" s="394" t="s">
        <v>2753</v>
      </c>
      <c r="E127" s="397"/>
      <c r="F127" s="397"/>
      <c r="G127" s="394"/>
      <c r="H127" s="394"/>
      <c r="I127" s="397"/>
      <c r="J127" s="397"/>
      <c r="K127" s="394"/>
      <c r="L127" s="394"/>
      <c r="M127" s="397">
        <v>0.1</v>
      </c>
      <c r="N127" s="397">
        <v>7.8100000000000005</v>
      </c>
      <c r="O127" s="410"/>
      <c r="P127" s="398">
        <v>78.099999999999994</v>
      </c>
    </row>
    <row r="128" spans="1:16" ht="14.4" customHeight="1" x14ac:dyDescent="0.3">
      <c r="A128" s="393" t="s">
        <v>2862</v>
      </c>
      <c r="B128" s="394" t="s">
        <v>2689</v>
      </c>
      <c r="C128" s="394" t="s">
        <v>2754</v>
      </c>
      <c r="D128" s="394" t="s">
        <v>2755</v>
      </c>
      <c r="E128" s="397">
        <v>1</v>
      </c>
      <c r="F128" s="397">
        <v>52.64</v>
      </c>
      <c r="G128" s="394">
        <v>1</v>
      </c>
      <c r="H128" s="394">
        <v>52.64</v>
      </c>
      <c r="I128" s="397">
        <v>1</v>
      </c>
      <c r="J128" s="397">
        <v>58.87</v>
      </c>
      <c r="K128" s="394">
        <v>1.1183510638297871</v>
      </c>
      <c r="L128" s="394">
        <v>58.87</v>
      </c>
      <c r="M128" s="397"/>
      <c r="N128" s="397"/>
      <c r="O128" s="410"/>
      <c r="P128" s="398"/>
    </row>
    <row r="129" spans="1:16" ht="14.4" customHeight="1" x14ac:dyDescent="0.3">
      <c r="A129" s="393" t="s">
        <v>2862</v>
      </c>
      <c r="B129" s="394" t="s">
        <v>2689</v>
      </c>
      <c r="C129" s="394" t="s">
        <v>2756</v>
      </c>
      <c r="D129" s="394" t="s">
        <v>2755</v>
      </c>
      <c r="E129" s="397">
        <v>3</v>
      </c>
      <c r="F129" s="397">
        <v>189.24</v>
      </c>
      <c r="G129" s="394">
        <v>1</v>
      </c>
      <c r="H129" s="394">
        <v>63.080000000000005</v>
      </c>
      <c r="I129" s="397">
        <v>2</v>
      </c>
      <c r="J129" s="397">
        <v>352.18</v>
      </c>
      <c r="K129" s="394">
        <v>1.861023039526527</v>
      </c>
      <c r="L129" s="394">
        <v>176.09</v>
      </c>
      <c r="M129" s="397"/>
      <c r="N129" s="397"/>
      <c r="O129" s="410"/>
      <c r="P129" s="398"/>
    </row>
    <row r="130" spans="1:16" ht="14.4" customHeight="1" x14ac:dyDescent="0.3">
      <c r="A130" s="393" t="s">
        <v>2862</v>
      </c>
      <c r="B130" s="394" t="s">
        <v>2689</v>
      </c>
      <c r="C130" s="394" t="s">
        <v>2880</v>
      </c>
      <c r="D130" s="394" t="s">
        <v>2881</v>
      </c>
      <c r="E130" s="397">
        <v>1.4</v>
      </c>
      <c r="F130" s="397">
        <v>33.229999999999997</v>
      </c>
      <c r="G130" s="394">
        <v>1</v>
      </c>
      <c r="H130" s="394">
        <v>23.735714285714284</v>
      </c>
      <c r="I130" s="397"/>
      <c r="J130" s="397"/>
      <c r="K130" s="394"/>
      <c r="L130" s="394"/>
      <c r="M130" s="397">
        <v>2</v>
      </c>
      <c r="N130" s="397">
        <v>19.239999999999998</v>
      </c>
      <c r="O130" s="410">
        <v>0.57899488414083655</v>
      </c>
      <c r="P130" s="398">
        <v>9.6199999999999992</v>
      </c>
    </row>
    <row r="131" spans="1:16" ht="14.4" customHeight="1" x14ac:dyDescent="0.3">
      <c r="A131" s="393" t="s">
        <v>2862</v>
      </c>
      <c r="B131" s="394" t="s">
        <v>2689</v>
      </c>
      <c r="C131" s="394" t="s">
        <v>2759</v>
      </c>
      <c r="D131" s="394" t="s">
        <v>2749</v>
      </c>
      <c r="E131" s="397">
        <v>248</v>
      </c>
      <c r="F131" s="397">
        <v>3168.0199999999991</v>
      </c>
      <c r="G131" s="394">
        <v>1</v>
      </c>
      <c r="H131" s="394">
        <v>12.774274193548383</v>
      </c>
      <c r="I131" s="397">
        <v>367</v>
      </c>
      <c r="J131" s="397">
        <v>3607.0899999999992</v>
      </c>
      <c r="K131" s="394">
        <v>1.1385944533178454</v>
      </c>
      <c r="L131" s="394">
        <v>9.8285831062670272</v>
      </c>
      <c r="M131" s="397">
        <v>332</v>
      </c>
      <c r="N131" s="397">
        <v>1254.9599999999996</v>
      </c>
      <c r="O131" s="410">
        <v>0.39613386279127022</v>
      </c>
      <c r="P131" s="398">
        <v>3.7799999999999989</v>
      </c>
    </row>
    <row r="132" spans="1:16" ht="14.4" customHeight="1" x14ac:dyDescent="0.3">
      <c r="A132" s="393" t="s">
        <v>2862</v>
      </c>
      <c r="B132" s="394" t="s">
        <v>2689</v>
      </c>
      <c r="C132" s="394" t="s">
        <v>2760</v>
      </c>
      <c r="D132" s="394" t="s">
        <v>2749</v>
      </c>
      <c r="E132" s="397">
        <v>70</v>
      </c>
      <c r="F132" s="397">
        <v>1019.48</v>
      </c>
      <c r="G132" s="394">
        <v>1</v>
      </c>
      <c r="H132" s="394">
        <v>14.564</v>
      </c>
      <c r="I132" s="397">
        <v>94</v>
      </c>
      <c r="J132" s="397">
        <v>1667.67</v>
      </c>
      <c r="K132" s="394">
        <v>1.6358045277984856</v>
      </c>
      <c r="L132" s="394">
        <v>17.741170212765958</v>
      </c>
      <c r="M132" s="397">
        <v>4</v>
      </c>
      <c r="N132" s="397">
        <v>75.64</v>
      </c>
      <c r="O132" s="410">
        <v>7.4194687487738845E-2</v>
      </c>
      <c r="P132" s="398">
        <v>18.91</v>
      </c>
    </row>
    <row r="133" spans="1:16" ht="14.4" customHeight="1" x14ac:dyDescent="0.3">
      <c r="A133" s="393" t="s">
        <v>2862</v>
      </c>
      <c r="B133" s="394" t="s">
        <v>2689</v>
      </c>
      <c r="C133" s="394" t="s">
        <v>2761</v>
      </c>
      <c r="D133" s="394" t="s">
        <v>2762</v>
      </c>
      <c r="E133" s="397"/>
      <c r="F133" s="397"/>
      <c r="G133" s="394"/>
      <c r="H133" s="394"/>
      <c r="I133" s="397"/>
      <c r="J133" s="397"/>
      <c r="K133" s="394"/>
      <c r="L133" s="394"/>
      <c r="M133" s="397">
        <v>0.2</v>
      </c>
      <c r="N133" s="397">
        <v>98.39</v>
      </c>
      <c r="O133" s="410"/>
      <c r="P133" s="398">
        <v>491.95</v>
      </c>
    </row>
    <row r="134" spans="1:16" ht="14.4" customHeight="1" x14ac:dyDescent="0.3">
      <c r="A134" s="393" t="s">
        <v>2862</v>
      </c>
      <c r="B134" s="394" t="s">
        <v>2689</v>
      </c>
      <c r="C134" s="394" t="s">
        <v>2763</v>
      </c>
      <c r="D134" s="394" t="s">
        <v>2764</v>
      </c>
      <c r="E134" s="397">
        <v>0.1</v>
      </c>
      <c r="F134" s="397">
        <v>7.46</v>
      </c>
      <c r="G134" s="394">
        <v>1</v>
      </c>
      <c r="H134" s="394">
        <v>74.599999999999994</v>
      </c>
      <c r="I134" s="397"/>
      <c r="J134" s="397"/>
      <c r="K134" s="394"/>
      <c r="L134" s="394"/>
      <c r="M134" s="397"/>
      <c r="N134" s="397"/>
      <c r="O134" s="410"/>
      <c r="P134" s="398"/>
    </row>
    <row r="135" spans="1:16" ht="14.4" customHeight="1" x14ac:dyDescent="0.3">
      <c r="A135" s="393" t="s">
        <v>2862</v>
      </c>
      <c r="B135" s="394" t="s">
        <v>2689</v>
      </c>
      <c r="C135" s="394" t="s">
        <v>2882</v>
      </c>
      <c r="D135" s="394" t="s">
        <v>2883</v>
      </c>
      <c r="E135" s="397"/>
      <c r="F135" s="397"/>
      <c r="G135" s="394"/>
      <c r="H135" s="394"/>
      <c r="I135" s="397">
        <v>0.9</v>
      </c>
      <c r="J135" s="397">
        <v>1358.19</v>
      </c>
      <c r="K135" s="394"/>
      <c r="L135" s="394">
        <v>1509.1000000000001</v>
      </c>
      <c r="M135" s="397"/>
      <c r="N135" s="397"/>
      <c r="O135" s="410"/>
      <c r="P135" s="398"/>
    </row>
    <row r="136" spans="1:16" ht="14.4" customHeight="1" x14ac:dyDescent="0.3">
      <c r="A136" s="393" t="s">
        <v>2862</v>
      </c>
      <c r="B136" s="394" t="s">
        <v>2689</v>
      </c>
      <c r="C136" s="394" t="s">
        <v>2884</v>
      </c>
      <c r="D136" s="394" t="s">
        <v>2885</v>
      </c>
      <c r="E136" s="397"/>
      <c r="F136" s="397"/>
      <c r="G136" s="394"/>
      <c r="H136" s="394"/>
      <c r="I136" s="397"/>
      <c r="J136" s="397"/>
      <c r="K136" s="394"/>
      <c r="L136" s="394"/>
      <c r="M136" s="397">
        <v>0.2</v>
      </c>
      <c r="N136" s="397">
        <v>100.73</v>
      </c>
      <c r="O136" s="410"/>
      <c r="P136" s="398">
        <v>503.65</v>
      </c>
    </row>
    <row r="137" spans="1:16" ht="14.4" customHeight="1" x14ac:dyDescent="0.3">
      <c r="A137" s="393" t="s">
        <v>2862</v>
      </c>
      <c r="B137" s="394" t="s">
        <v>2689</v>
      </c>
      <c r="C137" s="394" t="s">
        <v>2765</v>
      </c>
      <c r="D137" s="394" t="s">
        <v>2766</v>
      </c>
      <c r="E137" s="397">
        <v>1</v>
      </c>
      <c r="F137" s="397">
        <v>19.149999999999999</v>
      </c>
      <c r="G137" s="394">
        <v>1</v>
      </c>
      <c r="H137" s="394">
        <v>19.149999999999999</v>
      </c>
      <c r="I137" s="397"/>
      <c r="J137" s="397"/>
      <c r="K137" s="394"/>
      <c r="L137" s="394"/>
      <c r="M137" s="397"/>
      <c r="N137" s="397"/>
      <c r="O137" s="410"/>
      <c r="P137" s="398"/>
    </row>
    <row r="138" spans="1:16" ht="14.4" customHeight="1" x14ac:dyDescent="0.3">
      <c r="A138" s="393" t="s">
        <v>2862</v>
      </c>
      <c r="B138" s="394" t="s">
        <v>2689</v>
      </c>
      <c r="C138" s="394" t="s">
        <v>2771</v>
      </c>
      <c r="D138" s="394" t="s">
        <v>2772</v>
      </c>
      <c r="E138" s="397">
        <v>1.6</v>
      </c>
      <c r="F138" s="397">
        <v>103.08</v>
      </c>
      <c r="G138" s="394">
        <v>1</v>
      </c>
      <c r="H138" s="394">
        <v>64.424999999999997</v>
      </c>
      <c r="I138" s="397">
        <v>2.4</v>
      </c>
      <c r="J138" s="397">
        <v>171.26999999999998</v>
      </c>
      <c r="K138" s="394">
        <v>1.6615250291036088</v>
      </c>
      <c r="L138" s="394">
        <v>71.362499999999997</v>
      </c>
      <c r="M138" s="397">
        <v>3</v>
      </c>
      <c r="N138" s="397">
        <v>197.57</v>
      </c>
      <c r="O138" s="410">
        <v>1.9166666666666667</v>
      </c>
      <c r="P138" s="398">
        <v>65.856666666666669</v>
      </c>
    </row>
    <row r="139" spans="1:16" ht="14.4" customHeight="1" x14ac:dyDescent="0.3">
      <c r="A139" s="393" t="s">
        <v>2862</v>
      </c>
      <c r="B139" s="394" t="s">
        <v>2689</v>
      </c>
      <c r="C139" s="394" t="s">
        <v>2886</v>
      </c>
      <c r="D139" s="394" t="s">
        <v>2887</v>
      </c>
      <c r="E139" s="397">
        <v>0.60000000000000009</v>
      </c>
      <c r="F139" s="397">
        <v>293.13</v>
      </c>
      <c r="G139" s="394">
        <v>1</v>
      </c>
      <c r="H139" s="394">
        <v>488.5499999999999</v>
      </c>
      <c r="I139" s="397">
        <v>1.2</v>
      </c>
      <c r="J139" s="397">
        <v>608.64</v>
      </c>
      <c r="K139" s="394">
        <v>2.0763483778528298</v>
      </c>
      <c r="L139" s="394">
        <v>507.2</v>
      </c>
      <c r="M139" s="397">
        <v>2.1999999999999997</v>
      </c>
      <c r="N139" s="397">
        <v>786.85</v>
      </c>
      <c r="O139" s="410">
        <v>2.6843038924709175</v>
      </c>
      <c r="P139" s="398">
        <v>357.65909090909093</v>
      </c>
    </row>
    <row r="140" spans="1:16" ht="14.4" customHeight="1" x14ac:dyDescent="0.3">
      <c r="A140" s="393" t="s">
        <v>2862</v>
      </c>
      <c r="B140" s="394" t="s">
        <v>2689</v>
      </c>
      <c r="C140" s="394" t="s">
        <v>2888</v>
      </c>
      <c r="D140" s="394" t="s">
        <v>2889</v>
      </c>
      <c r="E140" s="397"/>
      <c r="F140" s="397"/>
      <c r="G140" s="394"/>
      <c r="H140" s="394"/>
      <c r="I140" s="397">
        <v>0.2</v>
      </c>
      <c r="J140" s="397">
        <v>202.87</v>
      </c>
      <c r="K140" s="394"/>
      <c r="L140" s="394">
        <v>1014.35</v>
      </c>
      <c r="M140" s="397"/>
      <c r="N140" s="397"/>
      <c r="O140" s="410"/>
      <c r="P140" s="398"/>
    </row>
    <row r="141" spans="1:16" ht="14.4" customHeight="1" x14ac:dyDescent="0.3">
      <c r="A141" s="393" t="s">
        <v>2862</v>
      </c>
      <c r="B141" s="394" t="s">
        <v>2689</v>
      </c>
      <c r="C141" s="394" t="s">
        <v>2890</v>
      </c>
      <c r="D141" s="394" t="s">
        <v>2891</v>
      </c>
      <c r="E141" s="397">
        <v>0.2</v>
      </c>
      <c r="F141" s="397">
        <v>33.14</v>
      </c>
      <c r="G141" s="394">
        <v>1</v>
      </c>
      <c r="H141" s="394">
        <v>165.7</v>
      </c>
      <c r="I141" s="397"/>
      <c r="J141" s="397"/>
      <c r="K141" s="394"/>
      <c r="L141" s="394"/>
      <c r="M141" s="397"/>
      <c r="N141" s="397"/>
      <c r="O141" s="410"/>
      <c r="P141" s="398"/>
    </row>
    <row r="142" spans="1:16" ht="14.4" customHeight="1" x14ac:dyDescent="0.3">
      <c r="A142" s="393" t="s">
        <v>2862</v>
      </c>
      <c r="B142" s="394" t="s">
        <v>2689</v>
      </c>
      <c r="C142" s="394" t="s">
        <v>2892</v>
      </c>
      <c r="D142" s="394" t="s">
        <v>2800</v>
      </c>
      <c r="E142" s="397">
        <v>1.17</v>
      </c>
      <c r="F142" s="397">
        <v>1697.46</v>
      </c>
      <c r="G142" s="394">
        <v>1</v>
      </c>
      <c r="H142" s="394">
        <v>1450.8205128205129</v>
      </c>
      <c r="I142" s="397"/>
      <c r="J142" s="397"/>
      <c r="K142" s="394"/>
      <c r="L142" s="394"/>
      <c r="M142" s="397"/>
      <c r="N142" s="397"/>
      <c r="O142" s="410"/>
      <c r="P142" s="398"/>
    </row>
    <row r="143" spans="1:16" ht="14.4" customHeight="1" x14ac:dyDescent="0.3">
      <c r="A143" s="393" t="s">
        <v>2862</v>
      </c>
      <c r="B143" s="394" t="s">
        <v>2689</v>
      </c>
      <c r="C143" s="394" t="s">
        <v>2773</v>
      </c>
      <c r="D143" s="394" t="s">
        <v>2774</v>
      </c>
      <c r="E143" s="397">
        <v>28.799999999999994</v>
      </c>
      <c r="F143" s="397">
        <v>1482.1299999999997</v>
      </c>
      <c r="G143" s="394">
        <v>1</v>
      </c>
      <c r="H143" s="394">
        <v>51.462847222222223</v>
      </c>
      <c r="I143" s="397">
        <v>28.199999999999996</v>
      </c>
      <c r="J143" s="397">
        <v>1677.46</v>
      </c>
      <c r="K143" s="394">
        <v>1.131790058901716</v>
      </c>
      <c r="L143" s="394">
        <v>59.484397163120576</v>
      </c>
      <c r="M143" s="397">
        <v>16.8</v>
      </c>
      <c r="N143" s="397">
        <v>1053.4399999999998</v>
      </c>
      <c r="O143" s="410">
        <v>0.71076086443159514</v>
      </c>
      <c r="P143" s="398">
        <v>62.704761904761895</v>
      </c>
    </row>
    <row r="144" spans="1:16" ht="14.4" customHeight="1" x14ac:dyDescent="0.3">
      <c r="A144" s="393" t="s">
        <v>2862</v>
      </c>
      <c r="B144" s="394" t="s">
        <v>2689</v>
      </c>
      <c r="C144" s="394" t="s">
        <v>2775</v>
      </c>
      <c r="D144" s="394" t="s">
        <v>2776</v>
      </c>
      <c r="E144" s="397">
        <v>0.36000000000000004</v>
      </c>
      <c r="F144" s="397">
        <v>132.12</v>
      </c>
      <c r="G144" s="394">
        <v>1</v>
      </c>
      <c r="H144" s="394">
        <v>366.99999999999994</v>
      </c>
      <c r="I144" s="397">
        <v>1.7800000000000002</v>
      </c>
      <c r="J144" s="397">
        <v>680.31</v>
      </c>
      <c r="K144" s="394">
        <v>5.1491825613079012</v>
      </c>
      <c r="L144" s="394">
        <v>382.19662921348305</v>
      </c>
      <c r="M144" s="397">
        <v>0.3</v>
      </c>
      <c r="N144" s="397">
        <v>115.65</v>
      </c>
      <c r="O144" s="410">
        <v>0.87534059945504084</v>
      </c>
      <c r="P144" s="398">
        <v>385.50000000000006</v>
      </c>
    </row>
    <row r="145" spans="1:16" ht="14.4" customHeight="1" x14ac:dyDescent="0.3">
      <c r="A145" s="393" t="s">
        <v>2862</v>
      </c>
      <c r="B145" s="394" t="s">
        <v>2689</v>
      </c>
      <c r="C145" s="394" t="s">
        <v>2781</v>
      </c>
      <c r="D145" s="394" t="s">
        <v>2782</v>
      </c>
      <c r="E145" s="397"/>
      <c r="F145" s="397"/>
      <c r="G145" s="394"/>
      <c r="H145" s="394"/>
      <c r="I145" s="397">
        <v>2</v>
      </c>
      <c r="J145" s="397">
        <v>243.12</v>
      </c>
      <c r="K145" s="394"/>
      <c r="L145" s="394">
        <v>121.56</v>
      </c>
      <c r="M145" s="397">
        <v>2</v>
      </c>
      <c r="N145" s="397">
        <v>245.24</v>
      </c>
      <c r="O145" s="410"/>
      <c r="P145" s="398">
        <v>122.62</v>
      </c>
    </row>
    <row r="146" spans="1:16" ht="14.4" customHeight="1" x14ac:dyDescent="0.3">
      <c r="A146" s="393" t="s">
        <v>2862</v>
      </c>
      <c r="B146" s="394" t="s">
        <v>2689</v>
      </c>
      <c r="C146" s="394" t="s">
        <v>2787</v>
      </c>
      <c r="D146" s="394" t="s">
        <v>2788</v>
      </c>
      <c r="E146" s="397">
        <v>2</v>
      </c>
      <c r="F146" s="397">
        <v>33.06</v>
      </c>
      <c r="G146" s="394">
        <v>1</v>
      </c>
      <c r="H146" s="394">
        <v>16.53</v>
      </c>
      <c r="I146" s="397">
        <v>3</v>
      </c>
      <c r="J146" s="397">
        <v>56.14</v>
      </c>
      <c r="K146" s="394">
        <v>1.6981246218995765</v>
      </c>
      <c r="L146" s="394">
        <v>18.713333333333335</v>
      </c>
      <c r="M146" s="397"/>
      <c r="N146" s="397"/>
      <c r="O146" s="410"/>
      <c r="P146" s="398"/>
    </row>
    <row r="147" spans="1:16" ht="14.4" customHeight="1" x14ac:dyDescent="0.3">
      <c r="A147" s="393" t="s">
        <v>2862</v>
      </c>
      <c r="B147" s="394" t="s">
        <v>2689</v>
      </c>
      <c r="C147" s="394" t="s">
        <v>2789</v>
      </c>
      <c r="D147" s="394" t="s">
        <v>2790</v>
      </c>
      <c r="E147" s="397">
        <v>6</v>
      </c>
      <c r="F147" s="397">
        <v>110.57000000000001</v>
      </c>
      <c r="G147" s="394">
        <v>1</v>
      </c>
      <c r="H147" s="394">
        <v>18.428333333333335</v>
      </c>
      <c r="I147" s="397">
        <v>12</v>
      </c>
      <c r="J147" s="397">
        <v>254.98</v>
      </c>
      <c r="K147" s="394">
        <v>2.3060504657682914</v>
      </c>
      <c r="L147" s="394">
        <v>21.248333333333331</v>
      </c>
      <c r="M147" s="397"/>
      <c r="N147" s="397"/>
      <c r="O147" s="410"/>
      <c r="P147" s="398"/>
    </row>
    <row r="148" spans="1:16" ht="14.4" customHeight="1" x14ac:dyDescent="0.3">
      <c r="A148" s="393" t="s">
        <v>2862</v>
      </c>
      <c r="B148" s="394" t="s">
        <v>2689</v>
      </c>
      <c r="C148" s="394" t="s">
        <v>2893</v>
      </c>
      <c r="D148" s="394" t="s">
        <v>2894</v>
      </c>
      <c r="E148" s="397">
        <v>1</v>
      </c>
      <c r="F148" s="397">
        <v>28.27</v>
      </c>
      <c r="G148" s="394">
        <v>1</v>
      </c>
      <c r="H148" s="394">
        <v>28.27</v>
      </c>
      <c r="I148" s="397">
        <v>3</v>
      </c>
      <c r="J148" s="397">
        <v>97.240000000000009</v>
      </c>
      <c r="K148" s="394">
        <v>3.4396887159533076</v>
      </c>
      <c r="L148" s="394">
        <v>32.413333333333334</v>
      </c>
      <c r="M148" s="397"/>
      <c r="N148" s="397"/>
      <c r="O148" s="410"/>
      <c r="P148" s="398"/>
    </row>
    <row r="149" spans="1:16" ht="14.4" customHeight="1" x14ac:dyDescent="0.3">
      <c r="A149" s="393" t="s">
        <v>2862</v>
      </c>
      <c r="B149" s="394" t="s">
        <v>2689</v>
      </c>
      <c r="C149" s="394" t="s">
        <v>2895</v>
      </c>
      <c r="D149" s="394" t="s">
        <v>2896</v>
      </c>
      <c r="E149" s="397"/>
      <c r="F149" s="397"/>
      <c r="G149" s="394"/>
      <c r="H149" s="394"/>
      <c r="I149" s="397">
        <v>0.05</v>
      </c>
      <c r="J149" s="397">
        <v>0.74</v>
      </c>
      <c r="K149" s="394"/>
      <c r="L149" s="394">
        <v>14.799999999999999</v>
      </c>
      <c r="M149" s="397"/>
      <c r="N149" s="397"/>
      <c r="O149" s="410"/>
      <c r="P149" s="398"/>
    </row>
    <row r="150" spans="1:16" ht="14.4" customHeight="1" x14ac:dyDescent="0.3">
      <c r="A150" s="393" t="s">
        <v>2862</v>
      </c>
      <c r="B150" s="394" t="s">
        <v>2689</v>
      </c>
      <c r="C150" s="394" t="s">
        <v>2897</v>
      </c>
      <c r="D150" s="394" t="s">
        <v>2898</v>
      </c>
      <c r="E150" s="397">
        <v>2</v>
      </c>
      <c r="F150" s="397">
        <v>75.06</v>
      </c>
      <c r="G150" s="394">
        <v>1</v>
      </c>
      <c r="H150" s="394">
        <v>37.53</v>
      </c>
      <c r="I150" s="397">
        <v>1</v>
      </c>
      <c r="J150" s="397">
        <v>41.97</v>
      </c>
      <c r="K150" s="394">
        <v>0.55915267785771383</v>
      </c>
      <c r="L150" s="394">
        <v>41.97</v>
      </c>
      <c r="M150" s="397">
        <v>1</v>
      </c>
      <c r="N150" s="397">
        <v>60.06</v>
      </c>
      <c r="O150" s="410">
        <v>0.8001598721023182</v>
      </c>
      <c r="P150" s="398">
        <v>60.06</v>
      </c>
    </row>
    <row r="151" spans="1:16" ht="14.4" customHeight="1" x14ac:dyDescent="0.3">
      <c r="A151" s="393" t="s">
        <v>2862</v>
      </c>
      <c r="B151" s="394" t="s">
        <v>2689</v>
      </c>
      <c r="C151" s="394" t="s">
        <v>2791</v>
      </c>
      <c r="D151" s="394" t="s">
        <v>2792</v>
      </c>
      <c r="E151" s="397">
        <v>0.1</v>
      </c>
      <c r="F151" s="397">
        <v>25.13</v>
      </c>
      <c r="G151" s="394">
        <v>1</v>
      </c>
      <c r="H151" s="394">
        <v>251.29999999999998</v>
      </c>
      <c r="I151" s="397">
        <v>0.4</v>
      </c>
      <c r="J151" s="397">
        <v>104.88</v>
      </c>
      <c r="K151" s="394">
        <v>4.1734978113808197</v>
      </c>
      <c r="L151" s="394">
        <v>262.2</v>
      </c>
      <c r="M151" s="397"/>
      <c r="N151" s="397"/>
      <c r="O151" s="410"/>
      <c r="P151" s="398"/>
    </row>
    <row r="152" spans="1:16" ht="14.4" customHeight="1" x14ac:dyDescent="0.3">
      <c r="A152" s="393" t="s">
        <v>2862</v>
      </c>
      <c r="B152" s="394" t="s">
        <v>2689</v>
      </c>
      <c r="C152" s="394" t="s">
        <v>2795</v>
      </c>
      <c r="D152" s="394" t="s">
        <v>2796</v>
      </c>
      <c r="E152" s="397"/>
      <c r="F152" s="397"/>
      <c r="G152" s="394"/>
      <c r="H152" s="394"/>
      <c r="I152" s="397">
        <v>4.87</v>
      </c>
      <c r="J152" s="397">
        <v>543.18000000000006</v>
      </c>
      <c r="K152" s="394"/>
      <c r="L152" s="394">
        <v>111.53593429158111</v>
      </c>
      <c r="M152" s="397">
        <v>2.38</v>
      </c>
      <c r="N152" s="397">
        <v>264.88</v>
      </c>
      <c r="O152" s="410"/>
      <c r="P152" s="398">
        <v>111.29411764705883</v>
      </c>
    </row>
    <row r="153" spans="1:16" ht="14.4" customHeight="1" x14ac:dyDescent="0.3">
      <c r="A153" s="393" t="s">
        <v>2862</v>
      </c>
      <c r="B153" s="394" t="s">
        <v>2689</v>
      </c>
      <c r="C153" s="394" t="s">
        <v>2797</v>
      </c>
      <c r="D153" s="394" t="s">
        <v>2798</v>
      </c>
      <c r="E153" s="397"/>
      <c r="F153" s="397"/>
      <c r="G153" s="394"/>
      <c r="H153" s="394"/>
      <c r="I153" s="397"/>
      <c r="J153" s="397"/>
      <c r="K153" s="394"/>
      <c r="L153" s="394"/>
      <c r="M153" s="397">
        <v>1.1000000000000001</v>
      </c>
      <c r="N153" s="397">
        <v>1601.71</v>
      </c>
      <c r="O153" s="410"/>
      <c r="P153" s="398">
        <v>1456.1</v>
      </c>
    </row>
    <row r="154" spans="1:16" ht="14.4" customHeight="1" x14ac:dyDescent="0.3">
      <c r="A154" s="393" t="s">
        <v>2862</v>
      </c>
      <c r="B154" s="394" t="s">
        <v>2689</v>
      </c>
      <c r="C154" s="394" t="s">
        <v>2799</v>
      </c>
      <c r="D154" s="394" t="s">
        <v>2800</v>
      </c>
      <c r="E154" s="397"/>
      <c r="F154" s="397"/>
      <c r="G154" s="394"/>
      <c r="H154" s="394"/>
      <c r="I154" s="397">
        <v>1.1099999999999999</v>
      </c>
      <c r="J154" s="397">
        <v>1676.3899999999999</v>
      </c>
      <c r="K154" s="394"/>
      <c r="L154" s="394">
        <v>1510.2612612612613</v>
      </c>
      <c r="M154" s="397">
        <v>0.77</v>
      </c>
      <c r="N154" s="397">
        <v>989.33999999999992</v>
      </c>
      <c r="O154" s="410"/>
      <c r="P154" s="398">
        <v>1284.8571428571427</v>
      </c>
    </row>
    <row r="155" spans="1:16" ht="14.4" customHeight="1" x14ac:dyDescent="0.3">
      <c r="A155" s="393" t="s">
        <v>2862</v>
      </c>
      <c r="B155" s="394" t="s">
        <v>2689</v>
      </c>
      <c r="C155" s="394" t="s">
        <v>2899</v>
      </c>
      <c r="D155" s="394" t="s">
        <v>2900</v>
      </c>
      <c r="E155" s="397">
        <v>0.1</v>
      </c>
      <c r="F155" s="397">
        <v>7.8</v>
      </c>
      <c r="G155" s="394">
        <v>1</v>
      </c>
      <c r="H155" s="394">
        <v>78</v>
      </c>
      <c r="I155" s="397"/>
      <c r="J155" s="397"/>
      <c r="K155" s="394"/>
      <c r="L155" s="394"/>
      <c r="M155" s="397"/>
      <c r="N155" s="397"/>
      <c r="O155" s="410"/>
      <c r="P155" s="398"/>
    </row>
    <row r="156" spans="1:16" ht="14.4" customHeight="1" x14ac:dyDescent="0.3">
      <c r="A156" s="393" t="s">
        <v>2862</v>
      </c>
      <c r="B156" s="394" t="s">
        <v>2689</v>
      </c>
      <c r="C156" s="394" t="s">
        <v>2901</v>
      </c>
      <c r="D156" s="394" t="s">
        <v>2902</v>
      </c>
      <c r="E156" s="397"/>
      <c r="F156" s="397"/>
      <c r="G156" s="394"/>
      <c r="H156" s="394"/>
      <c r="I156" s="397">
        <v>1</v>
      </c>
      <c r="J156" s="397">
        <v>1879.67</v>
      </c>
      <c r="K156" s="394"/>
      <c r="L156" s="394">
        <v>1879.67</v>
      </c>
      <c r="M156" s="397"/>
      <c r="N156" s="397"/>
      <c r="O156" s="410"/>
      <c r="P156" s="398"/>
    </row>
    <row r="157" spans="1:16" ht="14.4" customHeight="1" x14ac:dyDescent="0.3">
      <c r="A157" s="393" t="s">
        <v>2862</v>
      </c>
      <c r="B157" s="394" t="s">
        <v>2805</v>
      </c>
      <c r="C157" s="394" t="s">
        <v>2810</v>
      </c>
      <c r="D157" s="394" t="s">
        <v>2811</v>
      </c>
      <c r="E157" s="397">
        <v>11</v>
      </c>
      <c r="F157" s="397">
        <v>275</v>
      </c>
      <c r="G157" s="394">
        <v>1</v>
      </c>
      <c r="H157" s="394">
        <v>25</v>
      </c>
      <c r="I157" s="397">
        <v>2</v>
      </c>
      <c r="J157" s="397">
        <v>50</v>
      </c>
      <c r="K157" s="394">
        <v>0.18181818181818182</v>
      </c>
      <c r="L157" s="394">
        <v>25</v>
      </c>
      <c r="M157" s="397">
        <v>1</v>
      </c>
      <c r="N157" s="397">
        <v>18</v>
      </c>
      <c r="O157" s="410">
        <v>6.545454545454546E-2</v>
      </c>
      <c r="P157" s="398">
        <v>18</v>
      </c>
    </row>
    <row r="158" spans="1:16" ht="14.4" customHeight="1" x14ac:dyDescent="0.3">
      <c r="A158" s="393" t="s">
        <v>2862</v>
      </c>
      <c r="B158" s="394" t="s">
        <v>2805</v>
      </c>
      <c r="C158" s="394" t="s">
        <v>2812</v>
      </c>
      <c r="D158" s="394" t="s">
        <v>2813</v>
      </c>
      <c r="E158" s="397"/>
      <c r="F158" s="397"/>
      <c r="G158" s="394"/>
      <c r="H158" s="394"/>
      <c r="I158" s="397"/>
      <c r="J158" s="397"/>
      <c r="K158" s="394"/>
      <c r="L158" s="394"/>
      <c r="M158" s="397">
        <v>2</v>
      </c>
      <c r="N158" s="397">
        <v>56</v>
      </c>
      <c r="O158" s="410"/>
      <c r="P158" s="398">
        <v>28</v>
      </c>
    </row>
    <row r="159" spans="1:16" ht="14.4" customHeight="1" x14ac:dyDescent="0.3">
      <c r="A159" s="393" t="s">
        <v>2862</v>
      </c>
      <c r="B159" s="394" t="s">
        <v>2805</v>
      </c>
      <c r="C159" s="394" t="s">
        <v>2814</v>
      </c>
      <c r="D159" s="394" t="s">
        <v>2815</v>
      </c>
      <c r="E159" s="397">
        <v>5</v>
      </c>
      <c r="F159" s="397">
        <v>575</v>
      </c>
      <c r="G159" s="394">
        <v>1</v>
      </c>
      <c r="H159" s="394">
        <v>115</v>
      </c>
      <c r="I159" s="397">
        <v>1</v>
      </c>
      <c r="J159" s="397">
        <v>115</v>
      </c>
      <c r="K159" s="394">
        <v>0.2</v>
      </c>
      <c r="L159" s="394">
        <v>115</v>
      </c>
      <c r="M159" s="397">
        <v>3</v>
      </c>
      <c r="N159" s="397">
        <v>342</v>
      </c>
      <c r="O159" s="410">
        <v>0.59478260869565214</v>
      </c>
      <c r="P159" s="398">
        <v>114</v>
      </c>
    </row>
    <row r="160" spans="1:16" ht="14.4" customHeight="1" x14ac:dyDescent="0.3">
      <c r="A160" s="393" t="s">
        <v>2862</v>
      </c>
      <c r="B160" s="394" t="s">
        <v>2805</v>
      </c>
      <c r="C160" s="394" t="s">
        <v>2818</v>
      </c>
      <c r="D160" s="394" t="s">
        <v>2819</v>
      </c>
      <c r="E160" s="397"/>
      <c r="F160" s="397"/>
      <c r="G160" s="394"/>
      <c r="H160" s="394"/>
      <c r="I160" s="397"/>
      <c r="J160" s="397"/>
      <c r="K160" s="394"/>
      <c r="L160" s="394"/>
      <c r="M160" s="397">
        <v>140</v>
      </c>
      <c r="N160" s="397">
        <v>4900</v>
      </c>
      <c r="O160" s="410"/>
      <c r="P160" s="398">
        <v>35</v>
      </c>
    </row>
    <row r="161" spans="1:16" ht="14.4" customHeight="1" x14ac:dyDescent="0.3">
      <c r="A161" s="393" t="s">
        <v>2862</v>
      </c>
      <c r="B161" s="394" t="s">
        <v>2805</v>
      </c>
      <c r="C161" s="394" t="s">
        <v>2822</v>
      </c>
      <c r="D161" s="394" t="s">
        <v>2823</v>
      </c>
      <c r="E161" s="397">
        <v>9</v>
      </c>
      <c r="F161" s="397">
        <v>684</v>
      </c>
      <c r="G161" s="394">
        <v>1</v>
      </c>
      <c r="H161" s="394">
        <v>76</v>
      </c>
      <c r="I161" s="397">
        <v>16</v>
      </c>
      <c r="J161" s="397">
        <v>1216</v>
      </c>
      <c r="K161" s="394">
        <v>1.7777777777777777</v>
      </c>
      <c r="L161" s="394">
        <v>76</v>
      </c>
      <c r="M161" s="397">
        <v>6</v>
      </c>
      <c r="N161" s="397">
        <v>456</v>
      </c>
      <c r="O161" s="410">
        <v>0.66666666666666663</v>
      </c>
      <c r="P161" s="398">
        <v>76</v>
      </c>
    </row>
    <row r="162" spans="1:16" ht="14.4" customHeight="1" x14ac:dyDescent="0.3">
      <c r="A162" s="393" t="s">
        <v>2862</v>
      </c>
      <c r="B162" s="394" t="s">
        <v>2805</v>
      </c>
      <c r="C162" s="394" t="s">
        <v>2830</v>
      </c>
      <c r="D162" s="394" t="s">
        <v>2831</v>
      </c>
      <c r="E162" s="397">
        <v>239</v>
      </c>
      <c r="F162" s="397">
        <v>4541</v>
      </c>
      <c r="G162" s="394">
        <v>1</v>
      </c>
      <c r="H162" s="394">
        <v>19</v>
      </c>
      <c r="I162" s="397">
        <v>192</v>
      </c>
      <c r="J162" s="397">
        <v>3648</v>
      </c>
      <c r="K162" s="394">
        <v>0.80334728033472802</v>
      </c>
      <c r="L162" s="394">
        <v>19</v>
      </c>
      <c r="M162" s="397">
        <v>191</v>
      </c>
      <c r="N162" s="397">
        <v>5730</v>
      </c>
      <c r="O162" s="410">
        <v>1.2618365998678704</v>
      </c>
      <c r="P162" s="398">
        <v>30</v>
      </c>
    </row>
    <row r="163" spans="1:16" ht="14.4" customHeight="1" x14ac:dyDescent="0.3">
      <c r="A163" s="393" t="s">
        <v>2862</v>
      </c>
      <c r="B163" s="394" t="s">
        <v>2805</v>
      </c>
      <c r="C163" s="394" t="s">
        <v>2834</v>
      </c>
      <c r="D163" s="394" t="s">
        <v>2835</v>
      </c>
      <c r="E163" s="397">
        <v>35</v>
      </c>
      <c r="F163" s="397">
        <v>1960</v>
      </c>
      <c r="G163" s="394">
        <v>1</v>
      </c>
      <c r="H163" s="394">
        <v>56</v>
      </c>
      <c r="I163" s="397">
        <v>21</v>
      </c>
      <c r="J163" s="397">
        <v>1176</v>
      </c>
      <c r="K163" s="394">
        <v>0.6</v>
      </c>
      <c r="L163" s="394">
        <v>56</v>
      </c>
      <c r="M163" s="397">
        <v>20</v>
      </c>
      <c r="N163" s="397">
        <v>1120</v>
      </c>
      <c r="O163" s="410">
        <v>0.5714285714285714</v>
      </c>
      <c r="P163" s="398">
        <v>56</v>
      </c>
    </row>
    <row r="164" spans="1:16" ht="14.4" customHeight="1" x14ac:dyDescent="0.3">
      <c r="A164" s="393" t="s">
        <v>2862</v>
      </c>
      <c r="B164" s="394" t="s">
        <v>2805</v>
      </c>
      <c r="C164" s="394" t="s">
        <v>2836</v>
      </c>
      <c r="D164" s="394" t="s">
        <v>2837</v>
      </c>
      <c r="E164" s="397">
        <v>841</v>
      </c>
      <c r="F164" s="397">
        <v>131196</v>
      </c>
      <c r="G164" s="394">
        <v>1</v>
      </c>
      <c r="H164" s="394">
        <v>156</v>
      </c>
      <c r="I164" s="397">
        <v>1043</v>
      </c>
      <c r="J164" s="397">
        <v>164794</v>
      </c>
      <c r="K164" s="394">
        <v>1.2560901246989238</v>
      </c>
      <c r="L164" s="394">
        <v>158</v>
      </c>
      <c r="M164" s="397">
        <v>1144</v>
      </c>
      <c r="N164" s="397">
        <v>178464</v>
      </c>
      <c r="O164" s="410">
        <v>1.3602853745541024</v>
      </c>
      <c r="P164" s="398">
        <v>156</v>
      </c>
    </row>
    <row r="165" spans="1:16" ht="14.4" customHeight="1" x14ac:dyDescent="0.3">
      <c r="A165" s="393" t="s">
        <v>2862</v>
      </c>
      <c r="B165" s="394" t="s">
        <v>2805</v>
      </c>
      <c r="C165" s="394" t="s">
        <v>2838</v>
      </c>
      <c r="D165" s="394" t="s">
        <v>2839</v>
      </c>
      <c r="E165" s="397">
        <v>6</v>
      </c>
      <c r="F165" s="397">
        <v>834</v>
      </c>
      <c r="G165" s="394">
        <v>1</v>
      </c>
      <c r="H165" s="394">
        <v>139</v>
      </c>
      <c r="I165" s="397">
        <v>2</v>
      </c>
      <c r="J165" s="397">
        <v>282</v>
      </c>
      <c r="K165" s="394">
        <v>0.33812949640287771</v>
      </c>
      <c r="L165" s="394">
        <v>141</v>
      </c>
      <c r="M165" s="397">
        <v>26</v>
      </c>
      <c r="N165" s="397">
        <v>3666</v>
      </c>
      <c r="O165" s="410">
        <v>4.3956834532374103</v>
      </c>
      <c r="P165" s="398">
        <v>141</v>
      </c>
    </row>
    <row r="166" spans="1:16" ht="14.4" customHeight="1" x14ac:dyDescent="0.3">
      <c r="A166" s="393" t="s">
        <v>2862</v>
      </c>
      <c r="B166" s="394" t="s">
        <v>2805</v>
      </c>
      <c r="C166" s="394" t="s">
        <v>2903</v>
      </c>
      <c r="D166" s="394" t="s">
        <v>2904</v>
      </c>
      <c r="E166" s="397"/>
      <c r="F166" s="397"/>
      <c r="G166" s="394"/>
      <c r="H166" s="394"/>
      <c r="I166" s="397"/>
      <c r="J166" s="397"/>
      <c r="K166" s="394"/>
      <c r="L166" s="394"/>
      <c r="M166" s="397">
        <v>1</v>
      </c>
      <c r="N166" s="397">
        <v>703</v>
      </c>
      <c r="O166" s="410"/>
      <c r="P166" s="398">
        <v>703</v>
      </c>
    </row>
    <row r="167" spans="1:16" ht="14.4" customHeight="1" x14ac:dyDescent="0.3">
      <c r="A167" s="393" t="s">
        <v>2862</v>
      </c>
      <c r="B167" s="394" t="s">
        <v>2805</v>
      </c>
      <c r="C167" s="394" t="s">
        <v>2844</v>
      </c>
      <c r="D167" s="394" t="s">
        <v>2845</v>
      </c>
      <c r="E167" s="397">
        <v>1</v>
      </c>
      <c r="F167" s="397">
        <v>58</v>
      </c>
      <c r="G167" s="394">
        <v>1</v>
      </c>
      <c r="H167" s="394">
        <v>58</v>
      </c>
      <c r="I167" s="397"/>
      <c r="J167" s="397"/>
      <c r="K167" s="394"/>
      <c r="L167" s="394"/>
      <c r="M167" s="397"/>
      <c r="N167" s="397"/>
      <c r="O167" s="410"/>
      <c r="P167" s="398"/>
    </row>
    <row r="168" spans="1:16" ht="14.4" customHeight="1" x14ac:dyDescent="0.3">
      <c r="A168" s="393" t="s">
        <v>2862</v>
      </c>
      <c r="B168" s="394" t="s">
        <v>2805</v>
      </c>
      <c r="C168" s="394" t="s">
        <v>2848</v>
      </c>
      <c r="D168" s="394" t="s">
        <v>2849</v>
      </c>
      <c r="E168" s="397">
        <v>418</v>
      </c>
      <c r="F168" s="397">
        <v>14212</v>
      </c>
      <c r="G168" s="394">
        <v>1</v>
      </c>
      <c r="H168" s="394">
        <v>34</v>
      </c>
      <c r="I168" s="397">
        <v>529</v>
      </c>
      <c r="J168" s="397">
        <v>17986</v>
      </c>
      <c r="K168" s="394">
        <v>1.2655502392344498</v>
      </c>
      <c r="L168" s="394">
        <v>34</v>
      </c>
      <c r="M168" s="397">
        <v>516</v>
      </c>
      <c r="N168" s="397">
        <v>17544</v>
      </c>
      <c r="O168" s="410">
        <v>1.2344497607655502</v>
      </c>
      <c r="P168" s="398">
        <v>34</v>
      </c>
    </row>
    <row r="169" spans="1:16" ht="14.4" customHeight="1" x14ac:dyDescent="0.3">
      <c r="A169" s="393" t="s">
        <v>2862</v>
      </c>
      <c r="B169" s="394" t="s">
        <v>2805</v>
      </c>
      <c r="C169" s="394" t="s">
        <v>2905</v>
      </c>
      <c r="D169" s="394" t="s">
        <v>2906</v>
      </c>
      <c r="E169" s="397">
        <v>728</v>
      </c>
      <c r="F169" s="397">
        <v>145600</v>
      </c>
      <c r="G169" s="394">
        <v>1</v>
      </c>
      <c r="H169" s="394">
        <v>200</v>
      </c>
      <c r="I169" s="397">
        <v>822</v>
      </c>
      <c r="J169" s="397">
        <v>164400</v>
      </c>
      <c r="K169" s="394">
        <v>1.1291208791208791</v>
      </c>
      <c r="L169" s="394">
        <v>200</v>
      </c>
      <c r="M169" s="397">
        <v>801</v>
      </c>
      <c r="N169" s="397">
        <v>160200</v>
      </c>
      <c r="O169" s="410">
        <v>1.1002747252747254</v>
      </c>
      <c r="P169" s="398">
        <v>200</v>
      </c>
    </row>
    <row r="170" spans="1:16" ht="14.4" customHeight="1" x14ac:dyDescent="0.3">
      <c r="A170" s="393" t="s">
        <v>2862</v>
      </c>
      <c r="B170" s="394" t="s">
        <v>2805</v>
      </c>
      <c r="C170" s="394" t="s">
        <v>2907</v>
      </c>
      <c r="D170" s="394" t="s">
        <v>2908</v>
      </c>
      <c r="E170" s="397">
        <v>2719</v>
      </c>
      <c r="F170" s="397">
        <v>1171889</v>
      </c>
      <c r="G170" s="394">
        <v>1</v>
      </c>
      <c r="H170" s="394">
        <v>431</v>
      </c>
      <c r="I170" s="397">
        <v>2722</v>
      </c>
      <c r="J170" s="397">
        <v>1178626</v>
      </c>
      <c r="K170" s="394">
        <v>1.0057488379872155</v>
      </c>
      <c r="L170" s="394">
        <v>433</v>
      </c>
      <c r="M170" s="397">
        <v>2669</v>
      </c>
      <c r="N170" s="397">
        <v>872763</v>
      </c>
      <c r="O170" s="410">
        <v>0.74474886273358654</v>
      </c>
      <c r="P170" s="398">
        <v>327</v>
      </c>
    </row>
    <row r="171" spans="1:16" ht="14.4" customHeight="1" x14ac:dyDescent="0.3">
      <c r="A171" s="393" t="s">
        <v>2862</v>
      </c>
      <c r="B171" s="394" t="s">
        <v>2805</v>
      </c>
      <c r="C171" s="394" t="s">
        <v>2909</v>
      </c>
      <c r="D171" s="394" t="s">
        <v>2910</v>
      </c>
      <c r="E171" s="397">
        <v>104</v>
      </c>
      <c r="F171" s="397">
        <v>12792</v>
      </c>
      <c r="G171" s="394">
        <v>1</v>
      </c>
      <c r="H171" s="394">
        <v>123</v>
      </c>
      <c r="I171" s="397">
        <v>78</v>
      </c>
      <c r="J171" s="397">
        <v>9594</v>
      </c>
      <c r="K171" s="394">
        <v>0.75</v>
      </c>
      <c r="L171" s="394">
        <v>123</v>
      </c>
      <c r="M171" s="397">
        <v>97</v>
      </c>
      <c r="N171" s="397">
        <v>12028</v>
      </c>
      <c r="O171" s="410">
        <v>0.94027517198248911</v>
      </c>
      <c r="P171" s="398">
        <v>124</v>
      </c>
    </row>
    <row r="172" spans="1:16" ht="14.4" customHeight="1" x14ac:dyDescent="0.3">
      <c r="A172" s="393" t="s">
        <v>2862</v>
      </c>
      <c r="B172" s="394" t="s">
        <v>2805</v>
      </c>
      <c r="C172" s="394" t="s">
        <v>2850</v>
      </c>
      <c r="D172" s="394" t="s">
        <v>2851</v>
      </c>
      <c r="E172" s="397">
        <v>25</v>
      </c>
      <c r="F172" s="397">
        <v>1975</v>
      </c>
      <c r="G172" s="394">
        <v>1</v>
      </c>
      <c r="H172" s="394">
        <v>79</v>
      </c>
      <c r="I172" s="397">
        <v>17</v>
      </c>
      <c r="J172" s="397">
        <v>1343</v>
      </c>
      <c r="K172" s="394">
        <v>0.68</v>
      </c>
      <c r="L172" s="394">
        <v>79</v>
      </c>
      <c r="M172" s="397">
        <v>17</v>
      </c>
      <c r="N172" s="397">
        <v>1360</v>
      </c>
      <c r="O172" s="410">
        <v>0.68860759493670887</v>
      </c>
      <c r="P172" s="398">
        <v>80</v>
      </c>
    </row>
    <row r="173" spans="1:16" ht="14.4" customHeight="1" x14ac:dyDescent="0.3">
      <c r="A173" s="393" t="s">
        <v>2862</v>
      </c>
      <c r="B173" s="394" t="s">
        <v>2805</v>
      </c>
      <c r="C173" s="394" t="s">
        <v>2852</v>
      </c>
      <c r="D173" s="394" t="s">
        <v>2853</v>
      </c>
      <c r="E173" s="397">
        <v>2</v>
      </c>
      <c r="F173" s="397">
        <v>192</v>
      </c>
      <c r="G173" s="394">
        <v>1</v>
      </c>
      <c r="H173" s="394">
        <v>96</v>
      </c>
      <c r="I173" s="397">
        <v>5</v>
      </c>
      <c r="J173" s="397">
        <v>480</v>
      </c>
      <c r="K173" s="394">
        <v>2.5</v>
      </c>
      <c r="L173" s="394">
        <v>96</v>
      </c>
      <c r="M173" s="397">
        <v>9</v>
      </c>
      <c r="N173" s="397">
        <v>864</v>
      </c>
      <c r="O173" s="410">
        <v>4.5</v>
      </c>
      <c r="P173" s="398">
        <v>96</v>
      </c>
    </row>
    <row r="174" spans="1:16" ht="14.4" customHeight="1" x14ac:dyDescent="0.3">
      <c r="A174" s="393" t="s">
        <v>2862</v>
      </c>
      <c r="B174" s="394" t="s">
        <v>2805</v>
      </c>
      <c r="C174" s="394" t="s">
        <v>2911</v>
      </c>
      <c r="D174" s="394" t="s">
        <v>2912</v>
      </c>
      <c r="E174" s="397">
        <v>1020</v>
      </c>
      <c r="F174" s="397">
        <v>0</v>
      </c>
      <c r="G174" s="394"/>
      <c r="H174" s="394">
        <v>0</v>
      </c>
      <c r="I174" s="397">
        <v>990</v>
      </c>
      <c r="J174" s="397">
        <v>0</v>
      </c>
      <c r="K174" s="394"/>
      <c r="L174" s="394">
        <v>0</v>
      </c>
      <c r="M174" s="397">
        <v>946</v>
      </c>
      <c r="N174" s="397">
        <v>0</v>
      </c>
      <c r="O174" s="410"/>
      <c r="P174" s="398">
        <v>0</v>
      </c>
    </row>
    <row r="175" spans="1:16" ht="14.4" customHeight="1" x14ac:dyDescent="0.3">
      <c r="A175" s="393" t="s">
        <v>2862</v>
      </c>
      <c r="B175" s="394" t="s">
        <v>2805</v>
      </c>
      <c r="C175" s="394" t="s">
        <v>2858</v>
      </c>
      <c r="D175" s="394" t="s">
        <v>2859</v>
      </c>
      <c r="E175" s="397">
        <v>28</v>
      </c>
      <c r="F175" s="397">
        <v>0</v>
      </c>
      <c r="G175" s="394"/>
      <c r="H175" s="394">
        <v>0</v>
      </c>
      <c r="I175" s="397">
        <v>42</v>
      </c>
      <c r="J175" s="397">
        <v>0</v>
      </c>
      <c r="K175" s="394"/>
      <c r="L175" s="394">
        <v>0</v>
      </c>
      <c r="M175" s="397">
        <v>37</v>
      </c>
      <c r="N175" s="397">
        <v>0</v>
      </c>
      <c r="O175" s="410"/>
      <c r="P175" s="398">
        <v>0</v>
      </c>
    </row>
    <row r="176" spans="1:16" ht="14.4" customHeight="1" x14ac:dyDescent="0.3">
      <c r="A176" s="393" t="s">
        <v>2862</v>
      </c>
      <c r="B176" s="394" t="s">
        <v>2805</v>
      </c>
      <c r="C176" s="394" t="s">
        <v>2860</v>
      </c>
      <c r="D176" s="394" t="s">
        <v>2861</v>
      </c>
      <c r="E176" s="397">
        <v>936</v>
      </c>
      <c r="F176" s="397">
        <v>0</v>
      </c>
      <c r="G176" s="394"/>
      <c r="H176" s="394">
        <v>0</v>
      </c>
      <c r="I176" s="397">
        <v>870</v>
      </c>
      <c r="J176" s="397">
        <v>0</v>
      </c>
      <c r="K176" s="394"/>
      <c r="L176" s="394">
        <v>0</v>
      </c>
      <c r="M176" s="397">
        <v>838</v>
      </c>
      <c r="N176" s="397">
        <v>0</v>
      </c>
      <c r="O176" s="410"/>
      <c r="P176" s="398">
        <v>0</v>
      </c>
    </row>
    <row r="177" spans="1:16" ht="14.4" customHeight="1" x14ac:dyDescent="0.3">
      <c r="A177" s="393" t="s">
        <v>2913</v>
      </c>
      <c r="B177" s="394" t="s">
        <v>2689</v>
      </c>
      <c r="C177" s="394" t="s">
        <v>2696</v>
      </c>
      <c r="D177" s="394" t="s">
        <v>2697</v>
      </c>
      <c r="E177" s="397">
        <v>26.999999999999996</v>
      </c>
      <c r="F177" s="397">
        <v>2488.11</v>
      </c>
      <c r="G177" s="394">
        <v>1</v>
      </c>
      <c r="H177" s="394">
        <v>92.152222222222235</v>
      </c>
      <c r="I177" s="397">
        <v>41.600000000000016</v>
      </c>
      <c r="J177" s="397">
        <v>3846.6299999999987</v>
      </c>
      <c r="K177" s="394">
        <v>1.5460047988232026</v>
      </c>
      <c r="L177" s="394">
        <v>92.467067307692247</v>
      </c>
      <c r="M177" s="397">
        <v>11.399999999999999</v>
      </c>
      <c r="N177" s="397">
        <v>1039.2300000000002</v>
      </c>
      <c r="O177" s="410">
        <v>0.41767847884538872</v>
      </c>
      <c r="P177" s="398">
        <v>91.160526315789511</v>
      </c>
    </row>
    <row r="178" spans="1:16" ht="14.4" customHeight="1" x14ac:dyDescent="0.3">
      <c r="A178" s="393" t="s">
        <v>2913</v>
      </c>
      <c r="B178" s="394" t="s">
        <v>2689</v>
      </c>
      <c r="C178" s="394" t="s">
        <v>2698</v>
      </c>
      <c r="D178" s="394" t="s">
        <v>2699</v>
      </c>
      <c r="E178" s="397">
        <v>26.799999999999994</v>
      </c>
      <c r="F178" s="397">
        <v>2325.4700000000003</v>
      </c>
      <c r="G178" s="394">
        <v>1</v>
      </c>
      <c r="H178" s="394">
        <v>86.771268656716444</v>
      </c>
      <c r="I178" s="397">
        <v>44.400000000000006</v>
      </c>
      <c r="J178" s="397">
        <v>5143.9300000000012</v>
      </c>
      <c r="K178" s="394">
        <v>2.2119958546014358</v>
      </c>
      <c r="L178" s="394">
        <v>115.8542792792793</v>
      </c>
      <c r="M178" s="397">
        <v>42.400000000000006</v>
      </c>
      <c r="N178" s="397">
        <v>5153.9599999999991</v>
      </c>
      <c r="O178" s="410">
        <v>2.2163089611992408</v>
      </c>
      <c r="P178" s="398">
        <v>121.55566037735845</v>
      </c>
    </row>
    <row r="179" spans="1:16" ht="14.4" customHeight="1" x14ac:dyDescent="0.3">
      <c r="A179" s="393" t="s">
        <v>2913</v>
      </c>
      <c r="B179" s="394" t="s">
        <v>2689</v>
      </c>
      <c r="C179" s="394" t="s">
        <v>2700</v>
      </c>
      <c r="D179" s="394" t="s">
        <v>2701</v>
      </c>
      <c r="E179" s="397">
        <v>17.3</v>
      </c>
      <c r="F179" s="397">
        <v>2332.8200000000002</v>
      </c>
      <c r="G179" s="394">
        <v>1</v>
      </c>
      <c r="H179" s="394">
        <v>134.84508670520231</v>
      </c>
      <c r="I179" s="397">
        <v>6.8999999999999986</v>
      </c>
      <c r="J179" s="397">
        <v>1070.32</v>
      </c>
      <c r="K179" s="394">
        <v>0.4588095095206659</v>
      </c>
      <c r="L179" s="394">
        <v>155.11884057971017</v>
      </c>
      <c r="M179" s="397">
        <v>15.199999999999998</v>
      </c>
      <c r="N179" s="397">
        <v>2400.4799999999996</v>
      </c>
      <c r="O179" s="410">
        <v>1.0290035236323418</v>
      </c>
      <c r="P179" s="398">
        <v>157.92631578947368</v>
      </c>
    </row>
    <row r="180" spans="1:16" ht="14.4" customHeight="1" x14ac:dyDescent="0.3">
      <c r="A180" s="393" t="s">
        <v>2913</v>
      </c>
      <c r="B180" s="394" t="s">
        <v>2689</v>
      </c>
      <c r="C180" s="394" t="s">
        <v>2865</v>
      </c>
      <c r="D180" s="394" t="s">
        <v>2866</v>
      </c>
      <c r="E180" s="397"/>
      <c r="F180" s="397"/>
      <c r="G180" s="394"/>
      <c r="H180" s="394"/>
      <c r="I180" s="397"/>
      <c r="J180" s="397"/>
      <c r="K180" s="394"/>
      <c r="L180" s="394"/>
      <c r="M180" s="397">
        <v>0.6</v>
      </c>
      <c r="N180" s="397">
        <v>30.450000000000003</v>
      </c>
      <c r="O180" s="410"/>
      <c r="P180" s="398">
        <v>50.750000000000007</v>
      </c>
    </row>
    <row r="181" spans="1:16" ht="14.4" customHeight="1" x14ac:dyDescent="0.3">
      <c r="A181" s="393" t="s">
        <v>2913</v>
      </c>
      <c r="B181" s="394" t="s">
        <v>2689</v>
      </c>
      <c r="C181" s="394" t="s">
        <v>2704</v>
      </c>
      <c r="D181" s="394" t="s">
        <v>2705</v>
      </c>
      <c r="E181" s="397"/>
      <c r="F181" s="397"/>
      <c r="G181" s="394"/>
      <c r="H181" s="394"/>
      <c r="I181" s="397"/>
      <c r="J181" s="397"/>
      <c r="K181" s="394"/>
      <c r="L181" s="394"/>
      <c r="M181" s="397">
        <v>0.4</v>
      </c>
      <c r="N181" s="397">
        <v>106.04</v>
      </c>
      <c r="O181" s="410"/>
      <c r="P181" s="398">
        <v>265.10000000000002</v>
      </c>
    </row>
    <row r="182" spans="1:16" ht="14.4" customHeight="1" x14ac:dyDescent="0.3">
      <c r="A182" s="393" t="s">
        <v>2913</v>
      </c>
      <c r="B182" s="394" t="s">
        <v>2689</v>
      </c>
      <c r="C182" s="394" t="s">
        <v>2706</v>
      </c>
      <c r="D182" s="394" t="s">
        <v>2707</v>
      </c>
      <c r="E182" s="397">
        <v>0.6</v>
      </c>
      <c r="F182" s="397">
        <v>37.11</v>
      </c>
      <c r="G182" s="394">
        <v>1</v>
      </c>
      <c r="H182" s="394">
        <v>61.85</v>
      </c>
      <c r="I182" s="397">
        <v>1.2</v>
      </c>
      <c r="J182" s="397">
        <v>75.63</v>
      </c>
      <c r="K182" s="394">
        <v>2.0379951495553756</v>
      </c>
      <c r="L182" s="394">
        <v>63.024999999999999</v>
      </c>
      <c r="M182" s="397">
        <v>0.4</v>
      </c>
      <c r="N182" s="397">
        <v>4.68</v>
      </c>
      <c r="O182" s="410">
        <v>0.12611156022635409</v>
      </c>
      <c r="P182" s="398">
        <v>11.7</v>
      </c>
    </row>
    <row r="183" spans="1:16" ht="14.4" customHeight="1" x14ac:dyDescent="0.3">
      <c r="A183" s="393" t="s">
        <v>2913</v>
      </c>
      <c r="B183" s="394" t="s">
        <v>2689</v>
      </c>
      <c r="C183" s="394" t="s">
        <v>2714</v>
      </c>
      <c r="D183" s="394" t="s">
        <v>2715</v>
      </c>
      <c r="E183" s="397">
        <v>2.8000000000000003</v>
      </c>
      <c r="F183" s="397">
        <v>178.2</v>
      </c>
      <c r="G183" s="394">
        <v>1</v>
      </c>
      <c r="H183" s="394">
        <v>63.642857142857132</v>
      </c>
      <c r="I183" s="397">
        <v>2.2000000000000002</v>
      </c>
      <c r="J183" s="397">
        <v>98.859999999999985</v>
      </c>
      <c r="K183" s="394">
        <v>0.5547699214365881</v>
      </c>
      <c r="L183" s="394">
        <v>44.936363636363623</v>
      </c>
      <c r="M183" s="397">
        <v>6.4</v>
      </c>
      <c r="N183" s="397">
        <v>222.8</v>
      </c>
      <c r="O183" s="410">
        <v>1.250280583613917</v>
      </c>
      <c r="P183" s="398">
        <v>34.8125</v>
      </c>
    </row>
    <row r="184" spans="1:16" ht="14.4" customHeight="1" x14ac:dyDescent="0.3">
      <c r="A184" s="393" t="s">
        <v>2913</v>
      </c>
      <c r="B184" s="394" t="s">
        <v>2689</v>
      </c>
      <c r="C184" s="394" t="s">
        <v>2716</v>
      </c>
      <c r="D184" s="394" t="s">
        <v>2717</v>
      </c>
      <c r="E184" s="397">
        <v>46.500000000000007</v>
      </c>
      <c r="F184" s="397">
        <v>4655.4500000000035</v>
      </c>
      <c r="G184" s="394">
        <v>1</v>
      </c>
      <c r="H184" s="394">
        <v>100.11720430107533</v>
      </c>
      <c r="I184" s="397">
        <v>60.300000000000068</v>
      </c>
      <c r="J184" s="397">
        <v>6301.1899999999923</v>
      </c>
      <c r="K184" s="394">
        <v>1.3535082537670875</v>
      </c>
      <c r="L184" s="394">
        <v>104.49734660033143</v>
      </c>
      <c r="M184" s="397">
        <v>46.000000000000014</v>
      </c>
      <c r="N184" s="397">
        <v>4849.3499999999995</v>
      </c>
      <c r="O184" s="410">
        <v>1.0416501090120174</v>
      </c>
      <c r="P184" s="398">
        <v>105.420652173913</v>
      </c>
    </row>
    <row r="185" spans="1:16" ht="14.4" customHeight="1" x14ac:dyDescent="0.3">
      <c r="A185" s="393" t="s">
        <v>2913</v>
      </c>
      <c r="B185" s="394" t="s">
        <v>2689</v>
      </c>
      <c r="C185" s="394" t="s">
        <v>2718</v>
      </c>
      <c r="D185" s="394" t="s">
        <v>2719</v>
      </c>
      <c r="E185" s="397">
        <v>0.2</v>
      </c>
      <c r="F185" s="397">
        <v>4.6100000000000003</v>
      </c>
      <c r="G185" s="394">
        <v>1</v>
      </c>
      <c r="H185" s="394">
        <v>23.05</v>
      </c>
      <c r="I185" s="397">
        <v>0.8</v>
      </c>
      <c r="J185" s="397">
        <v>45.56</v>
      </c>
      <c r="K185" s="394">
        <v>9.8828633405639916</v>
      </c>
      <c r="L185" s="394">
        <v>56.95</v>
      </c>
      <c r="M185" s="397">
        <v>0.60000000000000009</v>
      </c>
      <c r="N185" s="397">
        <v>34.47</v>
      </c>
      <c r="O185" s="410">
        <v>7.4772234273318867</v>
      </c>
      <c r="P185" s="398">
        <v>57.449999999999989</v>
      </c>
    </row>
    <row r="186" spans="1:16" ht="14.4" customHeight="1" x14ac:dyDescent="0.3">
      <c r="A186" s="393" t="s">
        <v>2913</v>
      </c>
      <c r="B186" s="394" t="s">
        <v>2689</v>
      </c>
      <c r="C186" s="394" t="s">
        <v>2720</v>
      </c>
      <c r="D186" s="394" t="s">
        <v>2721</v>
      </c>
      <c r="E186" s="397">
        <v>1</v>
      </c>
      <c r="F186" s="397">
        <v>40.18</v>
      </c>
      <c r="G186" s="394">
        <v>1</v>
      </c>
      <c r="H186" s="394">
        <v>40.18</v>
      </c>
      <c r="I186" s="397">
        <v>1</v>
      </c>
      <c r="J186" s="397">
        <v>19.2</v>
      </c>
      <c r="K186" s="394">
        <v>0.47784967645594822</v>
      </c>
      <c r="L186" s="394">
        <v>19.2</v>
      </c>
      <c r="M186" s="397"/>
      <c r="N186" s="397"/>
      <c r="O186" s="410"/>
      <c r="P186" s="398"/>
    </row>
    <row r="187" spans="1:16" ht="14.4" customHeight="1" x14ac:dyDescent="0.3">
      <c r="A187" s="393" t="s">
        <v>2913</v>
      </c>
      <c r="B187" s="394" t="s">
        <v>2689</v>
      </c>
      <c r="C187" s="394" t="s">
        <v>2722</v>
      </c>
      <c r="D187" s="394" t="s">
        <v>2723</v>
      </c>
      <c r="E187" s="397"/>
      <c r="F187" s="397"/>
      <c r="G187" s="394"/>
      <c r="H187" s="394"/>
      <c r="I187" s="397">
        <v>3.1000000000000005</v>
      </c>
      <c r="J187" s="397">
        <v>1369.4399999999998</v>
      </c>
      <c r="K187" s="394"/>
      <c r="L187" s="394">
        <v>441.7548387096773</v>
      </c>
      <c r="M187" s="397"/>
      <c r="N187" s="397"/>
      <c r="O187" s="410"/>
      <c r="P187" s="398"/>
    </row>
    <row r="188" spans="1:16" ht="14.4" customHeight="1" x14ac:dyDescent="0.3">
      <c r="A188" s="393" t="s">
        <v>2913</v>
      </c>
      <c r="B188" s="394" t="s">
        <v>2689</v>
      </c>
      <c r="C188" s="394" t="s">
        <v>2914</v>
      </c>
      <c r="D188" s="394" t="s">
        <v>2915</v>
      </c>
      <c r="E188" s="397"/>
      <c r="F188" s="397"/>
      <c r="G188" s="394"/>
      <c r="H188" s="394"/>
      <c r="I188" s="397"/>
      <c r="J188" s="397"/>
      <c r="K188" s="394"/>
      <c r="L188" s="394"/>
      <c r="M188" s="397">
        <v>0.2</v>
      </c>
      <c r="N188" s="397">
        <v>18.260000000000002</v>
      </c>
      <c r="O188" s="410"/>
      <c r="P188" s="398">
        <v>91.3</v>
      </c>
    </row>
    <row r="189" spans="1:16" ht="14.4" customHeight="1" x14ac:dyDescent="0.3">
      <c r="A189" s="393" t="s">
        <v>2913</v>
      </c>
      <c r="B189" s="394" t="s">
        <v>2689</v>
      </c>
      <c r="C189" s="394" t="s">
        <v>2730</v>
      </c>
      <c r="D189" s="394" t="s">
        <v>2731</v>
      </c>
      <c r="E189" s="397">
        <v>0.56000000000000005</v>
      </c>
      <c r="F189" s="397">
        <v>69.790000000000006</v>
      </c>
      <c r="G189" s="394">
        <v>1</v>
      </c>
      <c r="H189" s="394">
        <v>124.625</v>
      </c>
      <c r="I189" s="397">
        <v>0.48000000000000004</v>
      </c>
      <c r="J189" s="397">
        <v>62.459999999999994</v>
      </c>
      <c r="K189" s="394">
        <v>0.89497062616420675</v>
      </c>
      <c r="L189" s="394">
        <v>130.12499999999997</v>
      </c>
      <c r="M189" s="397">
        <v>0.79999999999999993</v>
      </c>
      <c r="N189" s="397">
        <v>105</v>
      </c>
      <c r="O189" s="410">
        <v>1.5045135406218655</v>
      </c>
      <c r="P189" s="398">
        <v>131.25</v>
      </c>
    </row>
    <row r="190" spans="1:16" ht="14.4" customHeight="1" x14ac:dyDescent="0.3">
      <c r="A190" s="393" t="s">
        <v>2913</v>
      </c>
      <c r="B190" s="394" t="s">
        <v>2689</v>
      </c>
      <c r="C190" s="394" t="s">
        <v>2732</v>
      </c>
      <c r="D190" s="394" t="s">
        <v>2733</v>
      </c>
      <c r="E190" s="397">
        <v>0.1</v>
      </c>
      <c r="F190" s="397">
        <v>17.600000000000001</v>
      </c>
      <c r="G190" s="394">
        <v>1</v>
      </c>
      <c r="H190" s="394">
        <v>176</v>
      </c>
      <c r="I190" s="397">
        <v>1.7000000000000002</v>
      </c>
      <c r="J190" s="397">
        <v>310.66999999999996</v>
      </c>
      <c r="K190" s="394">
        <v>17.651704545454542</v>
      </c>
      <c r="L190" s="394">
        <v>182.74705882352936</v>
      </c>
      <c r="M190" s="397">
        <v>0.4</v>
      </c>
      <c r="N190" s="397">
        <v>73.72</v>
      </c>
      <c r="O190" s="410">
        <v>4.1886363636363635</v>
      </c>
      <c r="P190" s="398">
        <v>184.29999999999998</v>
      </c>
    </row>
    <row r="191" spans="1:16" ht="14.4" customHeight="1" x14ac:dyDescent="0.3">
      <c r="A191" s="393" t="s">
        <v>2913</v>
      </c>
      <c r="B191" s="394" t="s">
        <v>2689</v>
      </c>
      <c r="C191" s="394" t="s">
        <v>2734</v>
      </c>
      <c r="D191" s="394" t="s">
        <v>2735</v>
      </c>
      <c r="E191" s="397">
        <v>1</v>
      </c>
      <c r="F191" s="397">
        <v>131.24</v>
      </c>
      <c r="G191" s="394">
        <v>1</v>
      </c>
      <c r="H191" s="394">
        <v>131.24</v>
      </c>
      <c r="I191" s="397">
        <v>7</v>
      </c>
      <c r="J191" s="397">
        <v>814.59</v>
      </c>
      <c r="K191" s="394">
        <v>6.206872904602255</v>
      </c>
      <c r="L191" s="394">
        <v>116.37</v>
      </c>
      <c r="M191" s="397">
        <v>5</v>
      </c>
      <c r="N191" s="397">
        <v>573.67999999999995</v>
      </c>
      <c r="O191" s="410">
        <v>4.371228284059737</v>
      </c>
      <c r="P191" s="398">
        <v>114.73599999999999</v>
      </c>
    </row>
    <row r="192" spans="1:16" ht="14.4" customHeight="1" x14ac:dyDescent="0.3">
      <c r="A192" s="393" t="s">
        <v>2913</v>
      </c>
      <c r="B192" s="394" t="s">
        <v>2689</v>
      </c>
      <c r="C192" s="394" t="s">
        <v>2916</v>
      </c>
      <c r="D192" s="394" t="s">
        <v>2917</v>
      </c>
      <c r="E192" s="397"/>
      <c r="F192" s="397"/>
      <c r="G192" s="394"/>
      <c r="H192" s="394"/>
      <c r="I192" s="397">
        <v>2</v>
      </c>
      <c r="J192" s="397">
        <v>1394.8</v>
      </c>
      <c r="K192" s="394"/>
      <c r="L192" s="394">
        <v>697.4</v>
      </c>
      <c r="M192" s="397">
        <v>0.25</v>
      </c>
      <c r="N192" s="397">
        <v>175.87</v>
      </c>
      <c r="O192" s="410"/>
      <c r="P192" s="398">
        <v>703.48</v>
      </c>
    </row>
    <row r="193" spans="1:16" ht="14.4" customHeight="1" x14ac:dyDescent="0.3">
      <c r="A193" s="393" t="s">
        <v>2913</v>
      </c>
      <c r="B193" s="394" t="s">
        <v>2689</v>
      </c>
      <c r="C193" s="394" t="s">
        <v>2741</v>
      </c>
      <c r="D193" s="394" t="s">
        <v>2742</v>
      </c>
      <c r="E193" s="397"/>
      <c r="F193" s="397"/>
      <c r="G193" s="394"/>
      <c r="H193" s="394"/>
      <c r="I193" s="397"/>
      <c r="J193" s="397"/>
      <c r="K193" s="394"/>
      <c r="L193" s="394"/>
      <c r="M193" s="397">
        <v>1</v>
      </c>
      <c r="N193" s="397">
        <v>139.47999999999999</v>
      </c>
      <c r="O193" s="410"/>
      <c r="P193" s="398">
        <v>139.47999999999999</v>
      </c>
    </row>
    <row r="194" spans="1:16" ht="14.4" customHeight="1" x14ac:dyDescent="0.3">
      <c r="A194" s="393" t="s">
        <v>2913</v>
      </c>
      <c r="B194" s="394" t="s">
        <v>2689</v>
      </c>
      <c r="C194" s="394" t="s">
        <v>2743</v>
      </c>
      <c r="D194" s="394" t="s">
        <v>2744</v>
      </c>
      <c r="E194" s="397">
        <v>15.799999999999999</v>
      </c>
      <c r="F194" s="397">
        <v>578.3599999999999</v>
      </c>
      <c r="G194" s="394">
        <v>1</v>
      </c>
      <c r="H194" s="394">
        <v>36.605063291139238</v>
      </c>
      <c r="I194" s="397">
        <v>50.600000000000037</v>
      </c>
      <c r="J194" s="397">
        <v>1959.76</v>
      </c>
      <c r="K194" s="394">
        <v>3.3884777647140196</v>
      </c>
      <c r="L194" s="394">
        <v>38.730434782608668</v>
      </c>
      <c r="M194" s="397">
        <v>34.399999999999991</v>
      </c>
      <c r="N194" s="397">
        <v>1114.5900000000001</v>
      </c>
      <c r="O194" s="410">
        <v>1.927156096548863</v>
      </c>
      <c r="P194" s="398">
        <v>32.400872093023267</v>
      </c>
    </row>
    <row r="195" spans="1:16" ht="14.4" customHeight="1" x14ac:dyDescent="0.3">
      <c r="A195" s="393" t="s">
        <v>2913</v>
      </c>
      <c r="B195" s="394" t="s">
        <v>2689</v>
      </c>
      <c r="C195" s="394" t="s">
        <v>2745</v>
      </c>
      <c r="D195" s="394" t="s">
        <v>2717</v>
      </c>
      <c r="E195" s="397"/>
      <c r="F195" s="397"/>
      <c r="G195" s="394"/>
      <c r="H195" s="394"/>
      <c r="I195" s="397"/>
      <c r="J195" s="397"/>
      <c r="K195" s="394"/>
      <c r="L195" s="394"/>
      <c r="M195" s="397">
        <v>3.4</v>
      </c>
      <c r="N195" s="397">
        <v>262.14</v>
      </c>
      <c r="O195" s="410"/>
      <c r="P195" s="398">
        <v>77.099999999999994</v>
      </c>
    </row>
    <row r="196" spans="1:16" ht="14.4" customHeight="1" x14ac:dyDescent="0.3">
      <c r="A196" s="393" t="s">
        <v>2913</v>
      </c>
      <c r="B196" s="394" t="s">
        <v>2689</v>
      </c>
      <c r="C196" s="394" t="s">
        <v>2746</v>
      </c>
      <c r="D196" s="394" t="s">
        <v>2747</v>
      </c>
      <c r="E196" s="397">
        <v>1.5</v>
      </c>
      <c r="F196" s="397">
        <v>157.52000000000001</v>
      </c>
      <c r="G196" s="394">
        <v>1</v>
      </c>
      <c r="H196" s="394">
        <v>105.01333333333334</v>
      </c>
      <c r="I196" s="397">
        <v>10.399999999999997</v>
      </c>
      <c r="J196" s="397">
        <v>1140.1500000000005</v>
      </c>
      <c r="K196" s="394">
        <v>7.238128491620115</v>
      </c>
      <c r="L196" s="394">
        <v>109.62980769230778</v>
      </c>
      <c r="M196" s="397">
        <v>15.2</v>
      </c>
      <c r="N196" s="397">
        <v>1681.2399999999998</v>
      </c>
      <c r="O196" s="410">
        <v>10.673184357541897</v>
      </c>
      <c r="P196" s="398">
        <v>110.6078947368421</v>
      </c>
    </row>
    <row r="197" spans="1:16" ht="14.4" customHeight="1" x14ac:dyDescent="0.3">
      <c r="A197" s="393" t="s">
        <v>2913</v>
      </c>
      <c r="B197" s="394" t="s">
        <v>2689</v>
      </c>
      <c r="C197" s="394" t="s">
        <v>2748</v>
      </c>
      <c r="D197" s="394" t="s">
        <v>2749</v>
      </c>
      <c r="E197" s="397">
        <v>11</v>
      </c>
      <c r="F197" s="397">
        <v>167.35</v>
      </c>
      <c r="G197" s="394">
        <v>1</v>
      </c>
      <c r="H197" s="394">
        <v>15.213636363636363</v>
      </c>
      <c r="I197" s="397">
        <v>47</v>
      </c>
      <c r="J197" s="397">
        <v>584.82000000000016</v>
      </c>
      <c r="K197" s="394">
        <v>3.4945921720944142</v>
      </c>
      <c r="L197" s="394">
        <v>12.442978723404259</v>
      </c>
      <c r="M197" s="397"/>
      <c r="N197" s="397"/>
      <c r="O197" s="410"/>
      <c r="P197" s="398"/>
    </row>
    <row r="198" spans="1:16" ht="14.4" customHeight="1" x14ac:dyDescent="0.3">
      <c r="A198" s="393" t="s">
        <v>2913</v>
      </c>
      <c r="B198" s="394" t="s">
        <v>2689</v>
      </c>
      <c r="C198" s="394" t="s">
        <v>2752</v>
      </c>
      <c r="D198" s="394" t="s">
        <v>2753</v>
      </c>
      <c r="E198" s="397"/>
      <c r="F198" s="397"/>
      <c r="G198" s="394"/>
      <c r="H198" s="394"/>
      <c r="I198" s="397"/>
      <c r="J198" s="397"/>
      <c r="K198" s="394"/>
      <c r="L198" s="394"/>
      <c r="M198" s="397">
        <v>7.6999999999999993</v>
      </c>
      <c r="N198" s="397">
        <v>601.44000000000005</v>
      </c>
      <c r="O198" s="410"/>
      <c r="P198" s="398">
        <v>78.109090909090924</v>
      </c>
    </row>
    <row r="199" spans="1:16" ht="14.4" customHeight="1" x14ac:dyDescent="0.3">
      <c r="A199" s="393" t="s">
        <v>2913</v>
      </c>
      <c r="B199" s="394" t="s">
        <v>2689</v>
      </c>
      <c r="C199" s="394" t="s">
        <v>2754</v>
      </c>
      <c r="D199" s="394" t="s">
        <v>2755</v>
      </c>
      <c r="E199" s="397"/>
      <c r="F199" s="397"/>
      <c r="G199" s="394"/>
      <c r="H199" s="394"/>
      <c r="I199" s="397">
        <v>1</v>
      </c>
      <c r="J199" s="397">
        <v>58.87</v>
      </c>
      <c r="K199" s="394"/>
      <c r="L199" s="394">
        <v>58.87</v>
      </c>
      <c r="M199" s="397"/>
      <c r="N199" s="397"/>
      <c r="O199" s="410"/>
      <c r="P199" s="398"/>
    </row>
    <row r="200" spans="1:16" ht="14.4" customHeight="1" x14ac:dyDescent="0.3">
      <c r="A200" s="393" t="s">
        <v>2913</v>
      </c>
      <c r="B200" s="394" t="s">
        <v>2689</v>
      </c>
      <c r="C200" s="394" t="s">
        <v>2756</v>
      </c>
      <c r="D200" s="394" t="s">
        <v>2755</v>
      </c>
      <c r="E200" s="397">
        <v>3</v>
      </c>
      <c r="F200" s="397">
        <v>189.24</v>
      </c>
      <c r="G200" s="394">
        <v>1</v>
      </c>
      <c r="H200" s="394">
        <v>63.080000000000005</v>
      </c>
      <c r="I200" s="397">
        <v>11</v>
      </c>
      <c r="J200" s="397">
        <v>2253.6099999999997</v>
      </c>
      <c r="K200" s="394">
        <v>11.908740224054108</v>
      </c>
      <c r="L200" s="394">
        <v>204.87363636363634</v>
      </c>
      <c r="M200" s="397"/>
      <c r="N200" s="397"/>
      <c r="O200" s="410"/>
      <c r="P200" s="398"/>
    </row>
    <row r="201" spans="1:16" ht="14.4" customHeight="1" x14ac:dyDescent="0.3">
      <c r="A201" s="393" t="s">
        <v>2913</v>
      </c>
      <c r="B201" s="394" t="s">
        <v>2689</v>
      </c>
      <c r="C201" s="394" t="s">
        <v>2757</v>
      </c>
      <c r="D201" s="394" t="s">
        <v>2758</v>
      </c>
      <c r="E201" s="397">
        <v>0.2</v>
      </c>
      <c r="F201" s="397">
        <v>24.52</v>
      </c>
      <c r="G201" s="394">
        <v>1</v>
      </c>
      <c r="H201" s="394">
        <v>122.6</v>
      </c>
      <c r="I201" s="397"/>
      <c r="J201" s="397"/>
      <c r="K201" s="394"/>
      <c r="L201" s="394"/>
      <c r="M201" s="397"/>
      <c r="N201" s="397"/>
      <c r="O201" s="410"/>
      <c r="P201" s="398"/>
    </row>
    <row r="202" spans="1:16" ht="14.4" customHeight="1" x14ac:dyDescent="0.3">
      <c r="A202" s="393" t="s">
        <v>2913</v>
      </c>
      <c r="B202" s="394" t="s">
        <v>2689</v>
      </c>
      <c r="C202" s="394" t="s">
        <v>2759</v>
      </c>
      <c r="D202" s="394" t="s">
        <v>2749</v>
      </c>
      <c r="E202" s="397">
        <v>129</v>
      </c>
      <c r="F202" s="397">
        <v>1640.3500000000001</v>
      </c>
      <c r="G202" s="394">
        <v>1</v>
      </c>
      <c r="H202" s="394">
        <v>12.715891472868218</v>
      </c>
      <c r="I202" s="397">
        <v>161</v>
      </c>
      <c r="J202" s="397">
        <v>1768.7700000000002</v>
      </c>
      <c r="K202" s="394">
        <v>1.0782881702075777</v>
      </c>
      <c r="L202" s="394">
        <v>10.986149068322982</v>
      </c>
      <c r="M202" s="397">
        <v>448</v>
      </c>
      <c r="N202" s="397">
        <v>1693.4399999999996</v>
      </c>
      <c r="O202" s="410">
        <v>1.0323650440454777</v>
      </c>
      <c r="P202" s="398">
        <v>3.7799999999999989</v>
      </c>
    </row>
    <row r="203" spans="1:16" ht="14.4" customHeight="1" x14ac:dyDescent="0.3">
      <c r="A203" s="393" t="s">
        <v>2913</v>
      </c>
      <c r="B203" s="394" t="s">
        <v>2689</v>
      </c>
      <c r="C203" s="394" t="s">
        <v>2760</v>
      </c>
      <c r="D203" s="394" t="s">
        <v>2749</v>
      </c>
      <c r="E203" s="397">
        <v>23</v>
      </c>
      <c r="F203" s="397">
        <v>335.82</v>
      </c>
      <c r="G203" s="394">
        <v>1</v>
      </c>
      <c r="H203" s="394">
        <v>14.600869565217391</v>
      </c>
      <c r="I203" s="397">
        <v>31</v>
      </c>
      <c r="J203" s="397">
        <v>538.2700000000001</v>
      </c>
      <c r="K203" s="394">
        <v>1.6028527187183614</v>
      </c>
      <c r="L203" s="394">
        <v>17.363548387096778</v>
      </c>
      <c r="M203" s="397"/>
      <c r="N203" s="397"/>
      <c r="O203" s="410"/>
      <c r="P203" s="398"/>
    </row>
    <row r="204" spans="1:16" ht="14.4" customHeight="1" x14ac:dyDescent="0.3">
      <c r="A204" s="393" t="s">
        <v>2913</v>
      </c>
      <c r="B204" s="394" t="s">
        <v>2689</v>
      </c>
      <c r="C204" s="394" t="s">
        <v>2763</v>
      </c>
      <c r="D204" s="394" t="s">
        <v>2764</v>
      </c>
      <c r="E204" s="397"/>
      <c r="F204" s="397"/>
      <c r="G204" s="394"/>
      <c r="H204" s="394"/>
      <c r="I204" s="397">
        <v>0.30000000000000004</v>
      </c>
      <c r="J204" s="397">
        <v>23.04</v>
      </c>
      <c r="K204" s="394"/>
      <c r="L204" s="394">
        <v>76.799999999999983</v>
      </c>
      <c r="M204" s="397">
        <v>1.7000000000000002</v>
      </c>
      <c r="N204" s="397">
        <v>131.75</v>
      </c>
      <c r="O204" s="410"/>
      <c r="P204" s="398">
        <v>77.499999999999986</v>
      </c>
    </row>
    <row r="205" spans="1:16" ht="14.4" customHeight="1" x14ac:dyDescent="0.3">
      <c r="A205" s="393" t="s">
        <v>2913</v>
      </c>
      <c r="B205" s="394" t="s">
        <v>2689</v>
      </c>
      <c r="C205" s="394" t="s">
        <v>2769</v>
      </c>
      <c r="D205" s="394" t="s">
        <v>2770</v>
      </c>
      <c r="E205" s="397"/>
      <c r="F205" s="397"/>
      <c r="G205" s="394"/>
      <c r="H205" s="394"/>
      <c r="I205" s="397"/>
      <c r="J205" s="397"/>
      <c r="K205" s="394"/>
      <c r="L205" s="394"/>
      <c r="M205" s="397">
        <v>1</v>
      </c>
      <c r="N205" s="397">
        <v>17.64</v>
      </c>
      <c r="O205" s="410"/>
      <c r="P205" s="398">
        <v>17.64</v>
      </c>
    </row>
    <row r="206" spans="1:16" ht="14.4" customHeight="1" x14ac:dyDescent="0.3">
      <c r="A206" s="393" t="s">
        <v>2913</v>
      </c>
      <c r="B206" s="394" t="s">
        <v>2689</v>
      </c>
      <c r="C206" s="394" t="s">
        <v>2771</v>
      </c>
      <c r="D206" s="394" t="s">
        <v>2772</v>
      </c>
      <c r="E206" s="397">
        <v>18.399999999999995</v>
      </c>
      <c r="F206" s="397">
        <v>1213.3300000000004</v>
      </c>
      <c r="G206" s="394">
        <v>1</v>
      </c>
      <c r="H206" s="394">
        <v>65.941847826086999</v>
      </c>
      <c r="I206" s="397">
        <v>16.199999999999996</v>
      </c>
      <c r="J206" s="397">
        <v>1157.1600000000001</v>
      </c>
      <c r="K206" s="394">
        <v>0.95370591677449645</v>
      </c>
      <c r="L206" s="394">
        <v>71.429629629629659</v>
      </c>
      <c r="M206" s="397">
        <v>19.399999999999999</v>
      </c>
      <c r="N206" s="397">
        <v>1336.7999999999997</v>
      </c>
      <c r="O206" s="410">
        <v>1.1017612685749132</v>
      </c>
      <c r="P206" s="398">
        <v>68.907216494845358</v>
      </c>
    </row>
    <row r="207" spans="1:16" ht="14.4" customHeight="1" x14ac:dyDescent="0.3">
      <c r="A207" s="393" t="s">
        <v>2913</v>
      </c>
      <c r="B207" s="394" t="s">
        <v>2689</v>
      </c>
      <c r="C207" s="394" t="s">
        <v>2886</v>
      </c>
      <c r="D207" s="394" t="s">
        <v>2887</v>
      </c>
      <c r="E207" s="397">
        <v>0.2</v>
      </c>
      <c r="F207" s="397">
        <v>97.71</v>
      </c>
      <c r="G207" s="394">
        <v>1</v>
      </c>
      <c r="H207" s="394">
        <v>488.54999999999995</v>
      </c>
      <c r="I207" s="397">
        <v>0.2</v>
      </c>
      <c r="J207" s="397">
        <v>101.44</v>
      </c>
      <c r="K207" s="394">
        <v>1.0381741889264149</v>
      </c>
      <c r="L207" s="394">
        <v>507.2</v>
      </c>
      <c r="M207" s="397">
        <v>0.6</v>
      </c>
      <c r="N207" s="397">
        <v>276.19</v>
      </c>
      <c r="O207" s="410">
        <v>2.826629822945451</v>
      </c>
      <c r="P207" s="398">
        <v>460.31666666666666</v>
      </c>
    </row>
    <row r="208" spans="1:16" ht="14.4" customHeight="1" x14ac:dyDescent="0.3">
      <c r="A208" s="393" t="s">
        <v>2913</v>
      </c>
      <c r="B208" s="394" t="s">
        <v>2689</v>
      </c>
      <c r="C208" s="394" t="s">
        <v>2888</v>
      </c>
      <c r="D208" s="394" t="s">
        <v>2889</v>
      </c>
      <c r="E208" s="397"/>
      <c r="F208" s="397"/>
      <c r="G208" s="394"/>
      <c r="H208" s="394"/>
      <c r="I208" s="397">
        <v>0.2</v>
      </c>
      <c r="J208" s="397">
        <v>202.87</v>
      </c>
      <c r="K208" s="394"/>
      <c r="L208" s="394">
        <v>1014.35</v>
      </c>
      <c r="M208" s="397"/>
      <c r="N208" s="397"/>
      <c r="O208" s="410"/>
      <c r="P208" s="398"/>
    </row>
    <row r="209" spans="1:16" ht="14.4" customHeight="1" x14ac:dyDescent="0.3">
      <c r="A209" s="393" t="s">
        <v>2913</v>
      </c>
      <c r="B209" s="394" t="s">
        <v>2689</v>
      </c>
      <c r="C209" s="394" t="s">
        <v>2773</v>
      </c>
      <c r="D209" s="394" t="s">
        <v>2774</v>
      </c>
      <c r="E209" s="397">
        <v>11.2</v>
      </c>
      <c r="F209" s="397">
        <v>586.61</v>
      </c>
      <c r="G209" s="394">
        <v>1</v>
      </c>
      <c r="H209" s="394">
        <v>52.375892857142858</v>
      </c>
      <c r="I209" s="397">
        <v>25.399999999999995</v>
      </c>
      <c r="J209" s="397">
        <v>1518.8</v>
      </c>
      <c r="K209" s="394">
        <v>2.5891137212117079</v>
      </c>
      <c r="L209" s="394">
        <v>59.795275590551192</v>
      </c>
      <c r="M209" s="397">
        <v>26.800000000000004</v>
      </c>
      <c r="N209" s="397">
        <v>1680.5</v>
      </c>
      <c r="O209" s="410">
        <v>2.8647653466528018</v>
      </c>
      <c r="P209" s="398">
        <v>62.705223880597003</v>
      </c>
    </row>
    <row r="210" spans="1:16" ht="14.4" customHeight="1" x14ac:dyDescent="0.3">
      <c r="A210" s="393" t="s">
        <v>2913</v>
      </c>
      <c r="B210" s="394" t="s">
        <v>2689</v>
      </c>
      <c r="C210" s="394" t="s">
        <v>2775</v>
      </c>
      <c r="D210" s="394" t="s">
        <v>2776</v>
      </c>
      <c r="E210" s="397">
        <v>0.02</v>
      </c>
      <c r="F210" s="397">
        <v>7.34</v>
      </c>
      <c r="G210" s="394">
        <v>1</v>
      </c>
      <c r="H210" s="394">
        <v>367</v>
      </c>
      <c r="I210" s="397">
        <v>0.04</v>
      </c>
      <c r="J210" s="397">
        <v>15.28</v>
      </c>
      <c r="K210" s="394">
        <v>2.0817438692098094</v>
      </c>
      <c r="L210" s="394">
        <v>382</v>
      </c>
      <c r="M210" s="397">
        <v>0.04</v>
      </c>
      <c r="N210" s="397">
        <v>15.42</v>
      </c>
      <c r="O210" s="410">
        <v>2.1008174386920979</v>
      </c>
      <c r="P210" s="398">
        <v>385.5</v>
      </c>
    </row>
    <row r="211" spans="1:16" ht="14.4" customHeight="1" x14ac:dyDescent="0.3">
      <c r="A211" s="393" t="s">
        <v>2913</v>
      </c>
      <c r="B211" s="394" t="s">
        <v>2689</v>
      </c>
      <c r="C211" s="394" t="s">
        <v>2787</v>
      </c>
      <c r="D211" s="394" t="s">
        <v>2788</v>
      </c>
      <c r="E211" s="397"/>
      <c r="F211" s="397"/>
      <c r="G211" s="394"/>
      <c r="H211" s="394"/>
      <c r="I211" s="397">
        <v>1</v>
      </c>
      <c r="J211" s="397">
        <v>17.82</v>
      </c>
      <c r="K211" s="394"/>
      <c r="L211" s="394">
        <v>17.82</v>
      </c>
      <c r="M211" s="397">
        <v>1</v>
      </c>
      <c r="N211" s="397">
        <v>19.329999999999998</v>
      </c>
      <c r="O211" s="410"/>
      <c r="P211" s="398">
        <v>19.329999999999998</v>
      </c>
    </row>
    <row r="212" spans="1:16" ht="14.4" customHeight="1" x14ac:dyDescent="0.3">
      <c r="A212" s="393" t="s">
        <v>2913</v>
      </c>
      <c r="B212" s="394" t="s">
        <v>2689</v>
      </c>
      <c r="C212" s="394" t="s">
        <v>2789</v>
      </c>
      <c r="D212" s="394" t="s">
        <v>2790</v>
      </c>
      <c r="E212" s="397">
        <v>1</v>
      </c>
      <c r="F212" s="397">
        <v>19.57</v>
      </c>
      <c r="G212" s="394">
        <v>1</v>
      </c>
      <c r="H212" s="394">
        <v>19.57</v>
      </c>
      <c r="I212" s="397"/>
      <c r="J212" s="397"/>
      <c r="K212" s="394"/>
      <c r="L212" s="394"/>
      <c r="M212" s="397"/>
      <c r="N212" s="397"/>
      <c r="O212" s="410"/>
      <c r="P212" s="398"/>
    </row>
    <row r="213" spans="1:16" ht="14.4" customHeight="1" x14ac:dyDescent="0.3">
      <c r="A213" s="393" t="s">
        <v>2913</v>
      </c>
      <c r="B213" s="394" t="s">
        <v>2689</v>
      </c>
      <c r="C213" s="394" t="s">
        <v>2897</v>
      </c>
      <c r="D213" s="394" t="s">
        <v>2898</v>
      </c>
      <c r="E213" s="397"/>
      <c r="F213" s="397"/>
      <c r="G213" s="394"/>
      <c r="H213" s="394"/>
      <c r="I213" s="397">
        <v>1</v>
      </c>
      <c r="J213" s="397">
        <v>45.13</v>
      </c>
      <c r="K213" s="394"/>
      <c r="L213" s="394">
        <v>45.13</v>
      </c>
      <c r="M213" s="397">
        <v>2</v>
      </c>
      <c r="N213" s="397">
        <v>120.12</v>
      </c>
      <c r="O213" s="410"/>
      <c r="P213" s="398">
        <v>60.06</v>
      </c>
    </row>
    <row r="214" spans="1:16" ht="14.4" customHeight="1" x14ac:dyDescent="0.3">
      <c r="A214" s="393" t="s">
        <v>2913</v>
      </c>
      <c r="B214" s="394" t="s">
        <v>2689</v>
      </c>
      <c r="C214" s="394" t="s">
        <v>2918</v>
      </c>
      <c r="D214" s="394" t="s">
        <v>2919</v>
      </c>
      <c r="E214" s="397"/>
      <c r="F214" s="397"/>
      <c r="G214" s="394"/>
      <c r="H214" s="394"/>
      <c r="I214" s="397">
        <v>0.60000000000000009</v>
      </c>
      <c r="J214" s="397">
        <v>172.56</v>
      </c>
      <c r="K214" s="394"/>
      <c r="L214" s="394">
        <v>287.59999999999997</v>
      </c>
      <c r="M214" s="397"/>
      <c r="N214" s="397"/>
      <c r="O214" s="410"/>
      <c r="P214" s="398"/>
    </row>
    <row r="215" spans="1:16" ht="14.4" customHeight="1" x14ac:dyDescent="0.3">
      <c r="A215" s="393" t="s">
        <v>2913</v>
      </c>
      <c r="B215" s="394" t="s">
        <v>2689</v>
      </c>
      <c r="C215" s="394" t="s">
        <v>2795</v>
      </c>
      <c r="D215" s="394" t="s">
        <v>2796</v>
      </c>
      <c r="E215" s="397"/>
      <c r="F215" s="397"/>
      <c r="G215" s="394"/>
      <c r="H215" s="394"/>
      <c r="I215" s="397">
        <v>34.360000000000042</v>
      </c>
      <c r="J215" s="397">
        <v>3737.0099999999998</v>
      </c>
      <c r="K215" s="394"/>
      <c r="L215" s="394">
        <v>108.76047729918496</v>
      </c>
      <c r="M215" s="397">
        <v>29.370000000000005</v>
      </c>
      <c r="N215" s="397">
        <v>3272.7200000000007</v>
      </c>
      <c r="O215" s="410"/>
      <c r="P215" s="398">
        <v>111.4307116104869</v>
      </c>
    </row>
    <row r="216" spans="1:16" ht="14.4" customHeight="1" x14ac:dyDescent="0.3">
      <c r="A216" s="393" t="s">
        <v>2913</v>
      </c>
      <c r="B216" s="394" t="s">
        <v>2689</v>
      </c>
      <c r="C216" s="394" t="s">
        <v>2920</v>
      </c>
      <c r="D216" s="394" t="s">
        <v>2917</v>
      </c>
      <c r="E216" s="397"/>
      <c r="F216" s="397"/>
      <c r="G216" s="394"/>
      <c r="H216" s="394"/>
      <c r="I216" s="397"/>
      <c r="J216" s="397"/>
      <c r="K216" s="394"/>
      <c r="L216" s="394"/>
      <c r="M216" s="397">
        <v>0.25</v>
      </c>
      <c r="N216" s="397">
        <v>175.87</v>
      </c>
      <c r="O216" s="410"/>
      <c r="P216" s="398">
        <v>703.48</v>
      </c>
    </row>
    <row r="217" spans="1:16" ht="14.4" customHeight="1" x14ac:dyDescent="0.3">
      <c r="A217" s="393" t="s">
        <v>2913</v>
      </c>
      <c r="B217" s="394" t="s">
        <v>2805</v>
      </c>
      <c r="C217" s="394" t="s">
        <v>2814</v>
      </c>
      <c r="D217" s="394" t="s">
        <v>2815</v>
      </c>
      <c r="E217" s="397"/>
      <c r="F217" s="397"/>
      <c r="G217" s="394"/>
      <c r="H217" s="394"/>
      <c r="I217" s="397"/>
      <c r="J217" s="397"/>
      <c r="K217" s="394"/>
      <c r="L217" s="394"/>
      <c r="M217" s="397">
        <v>1</v>
      </c>
      <c r="N217" s="397">
        <v>114</v>
      </c>
      <c r="O217" s="410"/>
      <c r="P217" s="398">
        <v>114</v>
      </c>
    </row>
    <row r="218" spans="1:16" ht="14.4" customHeight="1" x14ac:dyDescent="0.3">
      <c r="A218" s="393" t="s">
        <v>2913</v>
      </c>
      <c r="B218" s="394" t="s">
        <v>2805</v>
      </c>
      <c r="C218" s="394" t="s">
        <v>2818</v>
      </c>
      <c r="D218" s="394" t="s">
        <v>2819</v>
      </c>
      <c r="E218" s="397"/>
      <c r="F218" s="397"/>
      <c r="G218" s="394"/>
      <c r="H218" s="394"/>
      <c r="I218" s="397"/>
      <c r="J218" s="397"/>
      <c r="K218" s="394"/>
      <c r="L218" s="394"/>
      <c r="M218" s="397">
        <v>77</v>
      </c>
      <c r="N218" s="397">
        <v>2695</v>
      </c>
      <c r="O218" s="410"/>
      <c r="P218" s="398">
        <v>35</v>
      </c>
    </row>
    <row r="219" spans="1:16" ht="14.4" customHeight="1" x14ac:dyDescent="0.3">
      <c r="A219" s="393" t="s">
        <v>2913</v>
      </c>
      <c r="B219" s="394" t="s">
        <v>2805</v>
      </c>
      <c r="C219" s="394" t="s">
        <v>2822</v>
      </c>
      <c r="D219" s="394" t="s">
        <v>2823</v>
      </c>
      <c r="E219" s="397">
        <v>14</v>
      </c>
      <c r="F219" s="397">
        <v>1064</v>
      </c>
      <c r="G219" s="394">
        <v>1</v>
      </c>
      <c r="H219" s="394">
        <v>76</v>
      </c>
      <c r="I219" s="397">
        <v>33</v>
      </c>
      <c r="J219" s="397">
        <v>2508</v>
      </c>
      <c r="K219" s="394">
        <v>2.3571428571428572</v>
      </c>
      <c r="L219" s="394">
        <v>76</v>
      </c>
      <c r="M219" s="397">
        <v>2</v>
      </c>
      <c r="N219" s="397">
        <v>152</v>
      </c>
      <c r="O219" s="410">
        <v>0.14285714285714285</v>
      </c>
      <c r="P219" s="398">
        <v>76</v>
      </c>
    </row>
    <row r="220" spans="1:16" ht="14.4" customHeight="1" x14ac:dyDescent="0.3">
      <c r="A220" s="393" t="s">
        <v>2913</v>
      </c>
      <c r="B220" s="394" t="s">
        <v>2805</v>
      </c>
      <c r="C220" s="394" t="s">
        <v>2824</v>
      </c>
      <c r="D220" s="394" t="s">
        <v>2825</v>
      </c>
      <c r="E220" s="397">
        <v>1</v>
      </c>
      <c r="F220" s="397">
        <v>62</v>
      </c>
      <c r="G220" s="394">
        <v>1</v>
      </c>
      <c r="H220" s="394">
        <v>62</v>
      </c>
      <c r="I220" s="397">
        <v>3</v>
      </c>
      <c r="J220" s="397">
        <v>186</v>
      </c>
      <c r="K220" s="394">
        <v>3</v>
      </c>
      <c r="L220" s="394">
        <v>62</v>
      </c>
      <c r="M220" s="397">
        <v>31</v>
      </c>
      <c r="N220" s="397">
        <v>3472</v>
      </c>
      <c r="O220" s="410">
        <v>56</v>
      </c>
      <c r="P220" s="398">
        <v>112</v>
      </c>
    </row>
    <row r="221" spans="1:16" ht="14.4" customHeight="1" x14ac:dyDescent="0.3">
      <c r="A221" s="393" t="s">
        <v>2913</v>
      </c>
      <c r="B221" s="394" t="s">
        <v>2805</v>
      </c>
      <c r="C221" s="394" t="s">
        <v>2830</v>
      </c>
      <c r="D221" s="394" t="s">
        <v>2831</v>
      </c>
      <c r="E221" s="397">
        <v>830</v>
      </c>
      <c r="F221" s="397">
        <v>15770</v>
      </c>
      <c r="G221" s="394">
        <v>1</v>
      </c>
      <c r="H221" s="394">
        <v>19</v>
      </c>
      <c r="I221" s="397">
        <v>849</v>
      </c>
      <c r="J221" s="397">
        <v>16131</v>
      </c>
      <c r="K221" s="394">
        <v>1.0228915662650602</v>
      </c>
      <c r="L221" s="394">
        <v>19</v>
      </c>
      <c r="M221" s="397">
        <v>679</v>
      </c>
      <c r="N221" s="397">
        <v>20370</v>
      </c>
      <c r="O221" s="410">
        <v>1.2916930881420419</v>
      </c>
      <c r="P221" s="398">
        <v>30</v>
      </c>
    </row>
    <row r="222" spans="1:16" ht="14.4" customHeight="1" x14ac:dyDescent="0.3">
      <c r="A222" s="393" t="s">
        <v>2913</v>
      </c>
      <c r="B222" s="394" t="s">
        <v>2805</v>
      </c>
      <c r="C222" s="394" t="s">
        <v>2832</v>
      </c>
      <c r="D222" s="394" t="s">
        <v>2833</v>
      </c>
      <c r="E222" s="397">
        <v>85</v>
      </c>
      <c r="F222" s="397">
        <v>6120</v>
      </c>
      <c r="G222" s="394">
        <v>1</v>
      </c>
      <c r="H222" s="394">
        <v>72</v>
      </c>
      <c r="I222" s="397">
        <v>27</v>
      </c>
      <c r="J222" s="397">
        <v>1944</v>
      </c>
      <c r="K222" s="394">
        <v>0.31764705882352939</v>
      </c>
      <c r="L222" s="394">
        <v>72</v>
      </c>
      <c r="M222" s="397">
        <v>54</v>
      </c>
      <c r="N222" s="397">
        <v>3942</v>
      </c>
      <c r="O222" s="410">
        <v>0.64411764705882357</v>
      </c>
      <c r="P222" s="398">
        <v>73</v>
      </c>
    </row>
    <row r="223" spans="1:16" ht="14.4" customHeight="1" x14ac:dyDescent="0.3">
      <c r="A223" s="393" t="s">
        <v>2913</v>
      </c>
      <c r="B223" s="394" t="s">
        <v>2805</v>
      </c>
      <c r="C223" s="394" t="s">
        <v>2834</v>
      </c>
      <c r="D223" s="394" t="s">
        <v>2835</v>
      </c>
      <c r="E223" s="397">
        <v>31</v>
      </c>
      <c r="F223" s="397">
        <v>1736</v>
      </c>
      <c r="G223" s="394">
        <v>1</v>
      </c>
      <c r="H223" s="394">
        <v>56</v>
      </c>
      <c r="I223" s="397">
        <v>22</v>
      </c>
      <c r="J223" s="397">
        <v>1232</v>
      </c>
      <c r="K223" s="394">
        <v>0.70967741935483875</v>
      </c>
      <c r="L223" s="394">
        <v>56</v>
      </c>
      <c r="M223" s="397">
        <v>24</v>
      </c>
      <c r="N223" s="397">
        <v>1344</v>
      </c>
      <c r="O223" s="410">
        <v>0.77419354838709675</v>
      </c>
      <c r="P223" s="398">
        <v>56</v>
      </c>
    </row>
    <row r="224" spans="1:16" ht="14.4" customHeight="1" x14ac:dyDescent="0.3">
      <c r="A224" s="393" t="s">
        <v>2913</v>
      </c>
      <c r="B224" s="394" t="s">
        <v>2805</v>
      </c>
      <c r="C224" s="394" t="s">
        <v>2836</v>
      </c>
      <c r="D224" s="394" t="s">
        <v>2837</v>
      </c>
      <c r="E224" s="397">
        <v>271</v>
      </c>
      <c r="F224" s="397">
        <v>42276</v>
      </c>
      <c r="G224" s="394">
        <v>1</v>
      </c>
      <c r="H224" s="394">
        <v>156</v>
      </c>
      <c r="I224" s="397">
        <v>480</v>
      </c>
      <c r="J224" s="397">
        <v>75840</v>
      </c>
      <c r="K224" s="394">
        <v>1.793925631564008</v>
      </c>
      <c r="L224" s="394">
        <v>158</v>
      </c>
      <c r="M224" s="397">
        <v>674</v>
      </c>
      <c r="N224" s="397">
        <v>105144</v>
      </c>
      <c r="O224" s="410">
        <v>2.4870848708487086</v>
      </c>
      <c r="P224" s="398">
        <v>156</v>
      </c>
    </row>
    <row r="225" spans="1:16" ht="14.4" customHeight="1" x14ac:dyDescent="0.3">
      <c r="A225" s="393" t="s">
        <v>2913</v>
      </c>
      <c r="B225" s="394" t="s">
        <v>2805</v>
      </c>
      <c r="C225" s="394" t="s">
        <v>2838</v>
      </c>
      <c r="D225" s="394" t="s">
        <v>2839</v>
      </c>
      <c r="E225" s="397"/>
      <c r="F225" s="397"/>
      <c r="G225" s="394"/>
      <c r="H225" s="394"/>
      <c r="I225" s="397">
        <v>1</v>
      </c>
      <c r="J225" s="397">
        <v>141</v>
      </c>
      <c r="K225" s="394"/>
      <c r="L225" s="394">
        <v>141</v>
      </c>
      <c r="M225" s="397">
        <v>6</v>
      </c>
      <c r="N225" s="397">
        <v>846</v>
      </c>
      <c r="O225" s="410"/>
      <c r="P225" s="398">
        <v>141</v>
      </c>
    </row>
    <row r="226" spans="1:16" ht="14.4" customHeight="1" x14ac:dyDescent="0.3">
      <c r="A226" s="393" t="s">
        <v>2913</v>
      </c>
      <c r="B226" s="394" t="s">
        <v>2805</v>
      </c>
      <c r="C226" s="394" t="s">
        <v>2848</v>
      </c>
      <c r="D226" s="394" t="s">
        <v>2849</v>
      </c>
      <c r="E226" s="397">
        <v>29</v>
      </c>
      <c r="F226" s="397">
        <v>986</v>
      </c>
      <c r="G226" s="394">
        <v>1</v>
      </c>
      <c r="H226" s="394">
        <v>34</v>
      </c>
      <c r="I226" s="397">
        <v>36</v>
      </c>
      <c r="J226" s="397">
        <v>1224</v>
      </c>
      <c r="K226" s="394">
        <v>1.2413793103448276</v>
      </c>
      <c r="L226" s="394">
        <v>34</v>
      </c>
      <c r="M226" s="397">
        <v>48</v>
      </c>
      <c r="N226" s="397">
        <v>1632</v>
      </c>
      <c r="O226" s="410">
        <v>1.6551724137931034</v>
      </c>
      <c r="P226" s="398">
        <v>34</v>
      </c>
    </row>
    <row r="227" spans="1:16" ht="14.4" customHeight="1" x14ac:dyDescent="0.3">
      <c r="A227" s="393" t="s">
        <v>2913</v>
      </c>
      <c r="B227" s="394" t="s">
        <v>2805</v>
      </c>
      <c r="C227" s="394" t="s">
        <v>2921</v>
      </c>
      <c r="D227" s="394" t="s">
        <v>2922</v>
      </c>
      <c r="E227" s="397"/>
      <c r="F227" s="397"/>
      <c r="G227" s="394"/>
      <c r="H227" s="394"/>
      <c r="I227" s="397"/>
      <c r="J227" s="397"/>
      <c r="K227" s="394"/>
      <c r="L227" s="394"/>
      <c r="M227" s="397">
        <v>228</v>
      </c>
      <c r="N227" s="397">
        <v>1060</v>
      </c>
      <c r="O227" s="410"/>
      <c r="P227" s="398">
        <v>4.6491228070175437</v>
      </c>
    </row>
    <row r="228" spans="1:16" ht="14.4" customHeight="1" x14ac:dyDescent="0.3">
      <c r="A228" s="393" t="s">
        <v>2913</v>
      </c>
      <c r="B228" s="394" t="s">
        <v>2805</v>
      </c>
      <c r="C228" s="394" t="s">
        <v>2905</v>
      </c>
      <c r="D228" s="394" t="s">
        <v>2906</v>
      </c>
      <c r="E228" s="397">
        <v>299</v>
      </c>
      <c r="F228" s="397">
        <v>59800</v>
      </c>
      <c r="G228" s="394">
        <v>1</v>
      </c>
      <c r="H228" s="394">
        <v>200</v>
      </c>
      <c r="I228" s="397">
        <v>378</v>
      </c>
      <c r="J228" s="397">
        <v>75600</v>
      </c>
      <c r="K228" s="394">
        <v>1.2642140468227425</v>
      </c>
      <c r="L228" s="394">
        <v>200</v>
      </c>
      <c r="M228" s="397">
        <v>491</v>
      </c>
      <c r="N228" s="397">
        <v>98200</v>
      </c>
      <c r="O228" s="410">
        <v>1.6421404682274248</v>
      </c>
      <c r="P228" s="398">
        <v>200</v>
      </c>
    </row>
    <row r="229" spans="1:16" ht="14.4" customHeight="1" x14ac:dyDescent="0.3">
      <c r="A229" s="393" t="s">
        <v>2913</v>
      </c>
      <c r="B229" s="394" t="s">
        <v>2805</v>
      </c>
      <c r="C229" s="394" t="s">
        <v>2923</v>
      </c>
      <c r="D229" s="394" t="s">
        <v>2924</v>
      </c>
      <c r="E229" s="397">
        <v>1975</v>
      </c>
      <c r="F229" s="397">
        <v>641875</v>
      </c>
      <c r="G229" s="394">
        <v>1</v>
      </c>
      <c r="H229" s="394">
        <v>325</v>
      </c>
      <c r="I229" s="397">
        <v>2088</v>
      </c>
      <c r="J229" s="397">
        <v>682776</v>
      </c>
      <c r="K229" s="394">
        <v>1.0637211295034079</v>
      </c>
      <c r="L229" s="394">
        <v>327</v>
      </c>
      <c r="M229" s="397">
        <v>2247</v>
      </c>
      <c r="N229" s="397">
        <v>734769</v>
      </c>
      <c r="O229" s="410">
        <v>1.14472288218111</v>
      </c>
      <c r="P229" s="398">
        <v>327</v>
      </c>
    </row>
    <row r="230" spans="1:16" ht="14.4" customHeight="1" x14ac:dyDescent="0.3">
      <c r="A230" s="393" t="s">
        <v>2913</v>
      </c>
      <c r="B230" s="394" t="s">
        <v>2805</v>
      </c>
      <c r="C230" s="394" t="s">
        <v>2925</v>
      </c>
      <c r="D230" s="394" t="s">
        <v>2926</v>
      </c>
      <c r="E230" s="397"/>
      <c r="F230" s="397"/>
      <c r="G230" s="394"/>
      <c r="H230" s="394"/>
      <c r="I230" s="397"/>
      <c r="J230" s="397"/>
      <c r="K230" s="394"/>
      <c r="L230" s="394"/>
      <c r="M230" s="397">
        <v>2</v>
      </c>
      <c r="N230" s="397">
        <v>560</v>
      </c>
      <c r="O230" s="410"/>
      <c r="P230" s="398">
        <v>280</v>
      </c>
    </row>
    <row r="231" spans="1:16" ht="14.4" customHeight="1" x14ac:dyDescent="0.3">
      <c r="A231" s="393" t="s">
        <v>2913</v>
      </c>
      <c r="B231" s="394" t="s">
        <v>2805</v>
      </c>
      <c r="C231" s="394" t="s">
        <v>2854</v>
      </c>
      <c r="D231" s="394" t="s">
        <v>2855</v>
      </c>
      <c r="E231" s="397"/>
      <c r="F231" s="397"/>
      <c r="G231" s="394"/>
      <c r="H231" s="394"/>
      <c r="I231" s="397">
        <v>2</v>
      </c>
      <c r="J231" s="397">
        <v>648</v>
      </c>
      <c r="K231" s="394"/>
      <c r="L231" s="394">
        <v>324</v>
      </c>
      <c r="M231" s="397">
        <v>2</v>
      </c>
      <c r="N231" s="397">
        <v>650</v>
      </c>
      <c r="O231" s="410"/>
      <c r="P231" s="398">
        <v>325</v>
      </c>
    </row>
    <row r="232" spans="1:16" ht="14.4" customHeight="1" x14ac:dyDescent="0.3">
      <c r="A232" s="393" t="s">
        <v>2913</v>
      </c>
      <c r="B232" s="394" t="s">
        <v>2805</v>
      </c>
      <c r="C232" s="394" t="s">
        <v>2911</v>
      </c>
      <c r="D232" s="394" t="s">
        <v>2912</v>
      </c>
      <c r="E232" s="397">
        <v>676</v>
      </c>
      <c r="F232" s="397">
        <v>0</v>
      </c>
      <c r="G232" s="394"/>
      <c r="H232" s="394">
        <v>0</v>
      </c>
      <c r="I232" s="397">
        <v>679</v>
      </c>
      <c r="J232" s="397">
        <v>0</v>
      </c>
      <c r="K232" s="394"/>
      <c r="L232" s="394">
        <v>0</v>
      </c>
      <c r="M232" s="397">
        <v>741</v>
      </c>
      <c r="N232" s="397">
        <v>0</v>
      </c>
      <c r="O232" s="410"/>
      <c r="P232" s="398">
        <v>0</v>
      </c>
    </row>
    <row r="233" spans="1:16" ht="14.4" customHeight="1" x14ac:dyDescent="0.3">
      <c r="A233" s="393" t="s">
        <v>2913</v>
      </c>
      <c r="B233" s="394" t="s">
        <v>2805</v>
      </c>
      <c r="C233" s="394" t="s">
        <v>2858</v>
      </c>
      <c r="D233" s="394" t="s">
        <v>2859</v>
      </c>
      <c r="E233" s="397">
        <v>16</v>
      </c>
      <c r="F233" s="397">
        <v>0</v>
      </c>
      <c r="G233" s="394"/>
      <c r="H233" s="394">
        <v>0</v>
      </c>
      <c r="I233" s="397">
        <v>22</v>
      </c>
      <c r="J233" s="397">
        <v>0</v>
      </c>
      <c r="K233" s="394"/>
      <c r="L233" s="394">
        <v>0</v>
      </c>
      <c r="M233" s="397">
        <v>36</v>
      </c>
      <c r="N233" s="397">
        <v>0</v>
      </c>
      <c r="O233" s="410"/>
      <c r="P233" s="398">
        <v>0</v>
      </c>
    </row>
    <row r="234" spans="1:16" ht="14.4" customHeight="1" x14ac:dyDescent="0.3">
      <c r="A234" s="393" t="s">
        <v>2913</v>
      </c>
      <c r="B234" s="394" t="s">
        <v>2805</v>
      </c>
      <c r="C234" s="394" t="s">
        <v>2860</v>
      </c>
      <c r="D234" s="394" t="s">
        <v>2861</v>
      </c>
      <c r="E234" s="397">
        <v>425</v>
      </c>
      <c r="F234" s="397">
        <v>0</v>
      </c>
      <c r="G234" s="394"/>
      <c r="H234" s="394">
        <v>0</v>
      </c>
      <c r="I234" s="397">
        <v>469</v>
      </c>
      <c r="J234" s="397">
        <v>0</v>
      </c>
      <c r="K234" s="394"/>
      <c r="L234" s="394">
        <v>0</v>
      </c>
      <c r="M234" s="397">
        <v>565</v>
      </c>
      <c r="N234" s="397">
        <v>0</v>
      </c>
      <c r="O234" s="410"/>
      <c r="P234" s="398">
        <v>0</v>
      </c>
    </row>
    <row r="235" spans="1:16" ht="14.4" customHeight="1" x14ac:dyDescent="0.3">
      <c r="A235" s="393" t="s">
        <v>2913</v>
      </c>
      <c r="B235" s="394" t="s">
        <v>2805</v>
      </c>
      <c r="C235" s="394" t="s">
        <v>2927</v>
      </c>
      <c r="D235" s="394" t="s">
        <v>2928</v>
      </c>
      <c r="E235" s="397">
        <v>0</v>
      </c>
      <c r="F235" s="397">
        <v>0</v>
      </c>
      <c r="G235" s="394"/>
      <c r="H235" s="394"/>
      <c r="I235" s="397">
        <v>0</v>
      </c>
      <c r="J235" s="397">
        <v>0</v>
      </c>
      <c r="K235" s="394"/>
      <c r="L235" s="394"/>
      <c r="M235" s="397"/>
      <c r="N235" s="397"/>
      <c r="O235" s="410"/>
      <c r="P235" s="398"/>
    </row>
    <row r="236" spans="1:16" ht="14.4" customHeight="1" x14ac:dyDescent="0.3">
      <c r="A236" s="393" t="s">
        <v>2929</v>
      </c>
      <c r="B236" s="394" t="s">
        <v>2689</v>
      </c>
      <c r="C236" s="394" t="s">
        <v>2690</v>
      </c>
      <c r="D236" s="394" t="s">
        <v>2691</v>
      </c>
      <c r="E236" s="397">
        <v>20.6</v>
      </c>
      <c r="F236" s="397">
        <v>1628.6400000000003</v>
      </c>
      <c r="G236" s="394">
        <v>1</v>
      </c>
      <c r="H236" s="394">
        <v>79.060194174757285</v>
      </c>
      <c r="I236" s="397">
        <v>12.600000000000001</v>
      </c>
      <c r="J236" s="397">
        <v>1409.1099999999997</v>
      </c>
      <c r="K236" s="394">
        <v>0.86520655270655233</v>
      </c>
      <c r="L236" s="394">
        <v>111.83412698412694</v>
      </c>
      <c r="M236" s="397">
        <v>11.2</v>
      </c>
      <c r="N236" s="397">
        <v>1263.48</v>
      </c>
      <c r="O236" s="410">
        <v>0.77578838785735327</v>
      </c>
      <c r="P236" s="398">
        <v>112.8107142857143</v>
      </c>
    </row>
    <row r="237" spans="1:16" ht="14.4" customHeight="1" x14ac:dyDescent="0.3">
      <c r="A237" s="393" t="s">
        <v>2929</v>
      </c>
      <c r="B237" s="394" t="s">
        <v>2689</v>
      </c>
      <c r="C237" s="394" t="s">
        <v>2692</v>
      </c>
      <c r="D237" s="394" t="s">
        <v>2693</v>
      </c>
      <c r="E237" s="397"/>
      <c r="F237" s="397"/>
      <c r="G237" s="394"/>
      <c r="H237" s="394"/>
      <c r="I237" s="397">
        <v>0.1</v>
      </c>
      <c r="J237" s="397">
        <v>22.29</v>
      </c>
      <c r="K237" s="394"/>
      <c r="L237" s="394">
        <v>222.89999999999998</v>
      </c>
      <c r="M237" s="397">
        <v>0.30000000000000004</v>
      </c>
      <c r="N237" s="397">
        <v>67.44</v>
      </c>
      <c r="O237" s="410"/>
      <c r="P237" s="398">
        <v>224.79999999999995</v>
      </c>
    </row>
    <row r="238" spans="1:16" ht="14.4" customHeight="1" x14ac:dyDescent="0.3">
      <c r="A238" s="393" t="s">
        <v>2929</v>
      </c>
      <c r="B238" s="394" t="s">
        <v>2689</v>
      </c>
      <c r="C238" s="394" t="s">
        <v>2694</v>
      </c>
      <c r="D238" s="394" t="s">
        <v>2695</v>
      </c>
      <c r="E238" s="397"/>
      <c r="F238" s="397"/>
      <c r="G238" s="394"/>
      <c r="H238" s="394"/>
      <c r="I238" s="397"/>
      <c r="J238" s="397"/>
      <c r="K238" s="394"/>
      <c r="L238" s="394"/>
      <c r="M238" s="397">
        <v>0.8</v>
      </c>
      <c r="N238" s="397">
        <v>68.52</v>
      </c>
      <c r="O238" s="410"/>
      <c r="P238" s="398">
        <v>85.649999999999991</v>
      </c>
    </row>
    <row r="239" spans="1:16" ht="14.4" customHeight="1" x14ac:dyDescent="0.3">
      <c r="A239" s="393" t="s">
        <v>2929</v>
      </c>
      <c r="B239" s="394" t="s">
        <v>2689</v>
      </c>
      <c r="C239" s="394" t="s">
        <v>2863</v>
      </c>
      <c r="D239" s="394" t="s">
        <v>2864</v>
      </c>
      <c r="E239" s="397">
        <v>0.2</v>
      </c>
      <c r="F239" s="397">
        <v>20.04</v>
      </c>
      <c r="G239" s="394">
        <v>1</v>
      </c>
      <c r="H239" s="394">
        <v>100.19999999999999</v>
      </c>
      <c r="I239" s="397"/>
      <c r="J239" s="397"/>
      <c r="K239" s="394"/>
      <c r="L239" s="394"/>
      <c r="M239" s="397"/>
      <c r="N239" s="397"/>
      <c r="O239" s="410"/>
      <c r="P239" s="398"/>
    </row>
    <row r="240" spans="1:16" ht="14.4" customHeight="1" x14ac:dyDescent="0.3">
      <c r="A240" s="393" t="s">
        <v>2929</v>
      </c>
      <c r="B240" s="394" t="s">
        <v>2689</v>
      </c>
      <c r="C240" s="394" t="s">
        <v>2930</v>
      </c>
      <c r="D240" s="394" t="s">
        <v>2931</v>
      </c>
      <c r="E240" s="397">
        <v>0.4</v>
      </c>
      <c r="F240" s="397">
        <v>116.62</v>
      </c>
      <c r="G240" s="394">
        <v>1</v>
      </c>
      <c r="H240" s="394">
        <v>291.55</v>
      </c>
      <c r="I240" s="397">
        <v>0.2</v>
      </c>
      <c r="J240" s="397">
        <v>60.77</v>
      </c>
      <c r="K240" s="394">
        <v>0.52109415194649289</v>
      </c>
      <c r="L240" s="394">
        <v>303.85000000000002</v>
      </c>
      <c r="M240" s="397">
        <v>0.4</v>
      </c>
      <c r="N240" s="397">
        <v>122.62</v>
      </c>
      <c r="O240" s="410">
        <v>1.0514491510890069</v>
      </c>
      <c r="P240" s="398">
        <v>306.55</v>
      </c>
    </row>
    <row r="241" spans="1:16" ht="14.4" customHeight="1" x14ac:dyDescent="0.3">
      <c r="A241" s="393" t="s">
        <v>2929</v>
      </c>
      <c r="B241" s="394" t="s">
        <v>2689</v>
      </c>
      <c r="C241" s="394" t="s">
        <v>2696</v>
      </c>
      <c r="D241" s="394" t="s">
        <v>2697</v>
      </c>
      <c r="E241" s="397">
        <v>16.399999999999999</v>
      </c>
      <c r="F241" s="397">
        <v>1504.54</v>
      </c>
      <c r="G241" s="394">
        <v>1</v>
      </c>
      <c r="H241" s="394">
        <v>91.740243902439033</v>
      </c>
      <c r="I241" s="397">
        <v>13.799999999999997</v>
      </c>
      <c r="J241" s="397">
        <v>1267.1199999999999</v>
      </c>
      <c r="K241" s="394">
        <v>0.84219761521794034</v>
      </c>
      <c r="L241" s="394">
        <v>91.820289855072474</v>
      </c>
      <c r="M241" s="397">
        <v>24.199999999999996</v>
      </c>
      <c r="N241" s="397">
        <v>2205.9600000000005</v>
      </c>
      <c r="O241" s="410">
        <v>1.466202294388983</v>
      </c>
      <c r="P241" s="398">
        <v>91.155371900826481</v>
      </c>
    </row>
    <row r="242" spans="1:16" ht="14.4" customHeight="1" x14ac:dyDescent="0.3">
      <c r="A242" s="393" t="s">
        <v>2929</v>
      </c>
      <c r="B242" s="394" t="s">
        <v>2689</v>
      </c>
      <c r="C242" s="394" t="s">
        <v>2698</v>
      </c>
      <c r="D242" s="394" t="s">
        <v>2699</v>
      </c>
      <c r="E242" s="397">
        <v>80.199999999999989</v>
      </c>
      <c r="F242" s="397">
        <v>6971.6699999999992</v>
      </c>
      <c r="G242" s="394">
        <v>1</v>
      </c>
      <c r="H242" s="394">
        <v>86.928553615960098</v>
      </c>
      <c r="I242" s="397">
        <v>55.800000000000004</v>
      </c>
      <c r="J242" s="397">
        <v>6373.36</v>
      </c>
      <c r="K242" s="394">
        <v>0.91417981631373835</v>
      </c>
      <c r="L242" s="394">
        <v>114.21792114695339</v>
      </c>
      <c r="M242" s="397">
        <v>70.199999999999989</v>
      </c>
      <c r="N242" s="397">
        <v>8533.1500000000015</v>
      </c>
      <c r="O242" s="410">
        <v>1.223975030372924</v>
      </c>
      <c r="P242" s="398">
        <v>121.55484330484335</v>
      </c>
    </row>
    <row r="243" spans="1:16" ht="14.4" customHeight="1" x14ac:dyDescent="0.3">
      <c r="A243" s="393" t="s">
        <v>2929</v>
      </c>
      <c r="B243" s="394" t="s">
        <v>2689</v>
      </c>
      <c r="C243" s="394" t="s">
        <v>2700</v>
      </c>
      <c r="D243" s="394" t="s">
        <v>2701</v>
      </c>
      <c r="E243" s="397">
        <v>29.8</v>
      </c>
      <c r="F243" s="397">
        <v>3936.7999999999993</v>
      </c>
      <c r="G243" s="394">
        <v>1</v>
      </c>
      <c r="H243" s="394">
        <v>132.10738255033553</v>
      </c>
      <c r="I243" s="397">
        <v>26.200000000000003</v>
      </c>
      <c r="J243" s="397">
        <v>4009.6800000000003</v>
      </c>
      <c r="K243" s="394">
        <v>1.0185124974598661</v>
      </c>
      <c r="L243" s="394">
        <v>153.04122137404579</v>
      </c>
      <c r="M243" s="397">
        <v>19.399999999999999</v>
      </c>
      <c r="N243" s="397">
        <v>3063.5499999999993</v>
      </c>
      <c r="O243" s="410">
        <v>0.77818278805120911</v>
      </c>
      <c r="P243" s="398">
        <v>157.91494845360822</v>
      </c>
    </row>
    <row r="244" spans="1:16" ht="14.4" customHeight="1" x14ac:dyDescent="0.3">
      <c r="A244" s="393" t="s">
        <v>2929</v>
      </c>
      <c r="B244" s="394" t="s">
        <v>2689</v>
      </c>
      <c r="C244" s="394" t="s">
        <v>2865</v>
      </c>
      <c r="D244" s="394" t="s">
        <v>2866</v>
      </c>
      <c r="E244" s="397"/>
      <c r="F244" s="397"/>
      <c r="G244" s="394"/>
      <c r="H244" s="394"/>
      <c r="I244" s="397">
        <v>1</v>
      </c>
      <c r="J244" s="397">
        <v>50.35</v>
      </c>
      <c r="K244" s="394"/>
      <c r="L244" s="394">
        <v>50.35</v>
      </c>
      <c r="M244" s="397">
        <v>6</v>
      </c>
      <c r="N244" s="397">
        <v>304.57000000000005</v>
      </c>
      <c r="O244" s="410"/>
      <c r="P244" s="398">
        <v>50.761666666666677</v>
      </c>
    </row>
    <row r="245" spans="1:16" ht="14.4" customHeight="1" x14ac:dyDescent="0.3">
      <c r="A245" s="393" t="s">
        <v>2929</v>
      </c>
      <c r="B245" s="394" t="s">
        <v>2689</v>
      </c>
      <c r="C245" s="394" t="s">
        <v>2932</v>
      </c>
      <c r="D245" s="394" t="s">
        <v>2933</v>
      </c>
      <c r="E245" s="397">
        <v>28.799999999999997</v>
      </c>
      <c r="F245" s="397">
        <v>2276.12</v>
      </c>
      <c r="G245" s="394">
        <v>1</v>
      </c>
      <c r="H245" s="394">
        <v>79.031944444444449</v>
      </c>
      <c r="I245" s="397">
        <v>14.6</v>
      </c>
      <c r="J245" s="397">
        <v>2251.79</v>
      </c>
      <c r="K245" s="394">
        <v>0.98931075690209658</v>
      </c>
      <c r="L245" s="394">
        <v>154.23219178082192</v>
      </c>
      <c r="M245" s="397">
        <v>13.4</v>
      </c>
      <c r="N245" s="397">
        <v>2084.8500000000004</v>
      </c>
      <c r="O245" s="410">
        <v>0.91596664499235558</v>
      </c>
      <c r="P245" s="398">
        <v>155.5858208955224</v>
      </c>
    </row>
    <row r="246" spans="1:16" ht="14.4" customHeight="1" x14ac:dyDescent="0.3">
      <c r="A246" s="393" t="s">
        <v>2929</v>
      </c>
      <c r="B246" s="394" t="s">
        <v>2689</v>
      </c>
      <c r="C246" s="394" t="s">
        <v>2702</v>
      </c>
      <c r="D246" s="394" t="s">
        <v>2703</v>
      </c>
      <c r="E246" s="397">
        <v>4.0000000000000009</v>
      </c>
      <c r="F246" s="397">
        <v>295.8</v>
      </c>
      <c r="G246" s="394">
        <v>1</v>
      </c>
      <c r="H246" s="394">
        <v>73.949999999999989</v>
      </c>
      <c r="I246" s="397">
        <v>3.6000000000000005</v>
      </c>
      <c r="J246" s="397">
        <v>277.92</v>
      </c>
      <c r="K246" s="394">
        <v>0.939553752535497</v>
      </c>
      <c r="L246" s="394">
        <v>77.199999999999989</v>
      </c>
      <c r="M246" s="397">
        <v>4.2</v>
      </c>
      <c r="N246" s="397">
        <v>326.97000000000003</v>
      </c>
      <c r="O246" s="410">
        <v>1.1053752535496957</v>
      </c>
      <c r="P246" s="398">
        <v>77.850000000000009</v>
      </c>
    </row>
    <row r="247" spans="1:16" ht="14.4" customHeight="1" x14ac:dyDescent="0.3">
      <c r="A247" s="393" t="s">
        <v>2929</v>
      </c>
      <c r="B247" s="394" t="s">
        <v>2689</v>
      </c>
      <c r="C247" s="394" t="s">
        <v>2867</v>
      </c>
      <c r="D247" s="394" t="s">
        <v>2868</v>
      </c>
      <c r="E247" s="397">
        <v>0.3</v>
      </c>
      <c r="F247" s="397">
        <v>14.669999999999998</v>
      </c>
      <c r="G247" s="394">
        <v>1</v>
      </c>
      <c r="H247" s="394">
        <v>48.9</v>
      </c>
      <c r="I247" s="397">
        <v>0.1</v>
      </c>
      <c r="J247" s="397">
        <v>5.51</v>
      </c>
      <c r="K247" s="394">
        <v>0.37559645535105662</v>
      </c>
      <c r="L247" s="394">
        <v>55.099999999999994</v>
      </c>
      <c r="M247" s="397">
        <v>0.4</v>
      </c>
      <c r="N247" s="397">
        <v>22.240000000000002</v>
      </c>
      <c r="O247" s="410">
        <v>1.5160190865712342</v>
      </c>
      <c r="P247" s="398">
        <v>55.6</v>
      </c>
    </row>
    <row r="248" spans="1:16" ht="14.4" customHeight="1" x14ac:dyDescent="0.3">
      <c r="A248" s="393" t="s">
        <v>2929</v>
      </c>
      <c r="B248" s="394" t="s">
        <v>2689</v>
      </c>
      <c r="C248" s="394" t="s">
        <v>2934</v>
      </c>
      <c r="D248" s="394" t="s">
        <v>2935</v>
      </c>
      <c r="E248" s="397">
        <v>0.1</v>
      </c>
      <c r="F248" s="397">
        <v>15.65</v>
      </c>
      <c r="G248" s="394">
        <v>1</v>
      </c>
      <c r="H248" s="394">
        <v>156.5</v>
      </c>
      <c r="I248" s="397"/>
      <c r="J248" s="397"/>
      <c r="K248" s="394"/>
      <c r="L248" s="394"/>
      <c r="M248" s="397">
        <v>0.30000000000000004</v>
      </c>
      <c r="N248" s="397">
        <v>49.44</v>
      </c>
      <c r="O248" s="410">
        <v>3.1591054313099041</v>
      </c>
      <c r="P248" s="398">
        <v>164.79999999999995</v>
      </c>
    </row>
    <row r="249" spans="1:16" ht="14.4" customHeight="1" x14ac:dyDescent="0.3">
      <c r="A249" s="393" t="s">
        <v>2929</v>
      </c>
      <c r="B249" s="394" t="s">
        <v>2689</v>
      </c>
      <c r="C249" s="394" t="s">
        <v>2869</v>
      </c>
      <c r="D249" s="394" t="s">
        <v>2870</v>
      </c>
      <c r="E249" s="397"/>
      <c r="F249" s="397"/>
      <c r="G249" s="394"/>
      <c r="H249" s="394"/>
      <c r="I249" s="397">
        <v>0.2</v>
      </c>
      <c r="J249" s="397">
        <v>4.1900000000000004</v>
      </c>
      <c r="K249" s="394"/>
      <c r="L249" s="394">
        <v>20.95</v>
      </c>
      <c r="M249" s="397"/>
      <c r="N249" s="397"/>
      <c r="O249" s="410"/>
      <c r="P249" s="398"/>
    </row>
    <row r="250" spans="1:16" ht="14.4" customHeight="1" x14ac:dyDescent="0.3">
      <c r="A250" s="393" t="s">
        <v>2929</v>
      </c>
      <c r="B250" s="394" t="s">
        <v>2689</v>
      </c>
      <c r="C250" s="394" t="s">
        <v>2704</v>
      </c>
      <c r="D250" s="394" t="s">
        <v>2705</v>
      </c>
      <c r="E250" s="397">
        <v>0.2</v>
      </c>
      <c r="F250" s="397">
        <v>43.71</v>
      </c>
      <c r="G250" s="394">
        <v>1</v>
      </c>
      <c r="H250" s="394">
        <v>218.54999999999998</v>
      </c>
      <c r="I250" s="397">
        <v>1</v>
      </c>
      <c r="J250" s="397">
        <v>255.44</v>
      </c>
      <c r="K250" s="394">
        <v>5.8439716312056733</v>
      </c>
      <c r="L250" s="394">
        <v>255.44</v>
      </c>
      <c r="M250" s="397">
        <v>0.60000000000000009</v>
      </c>
      <c r="N250" s="397">
        <v>159.06</v>
      </c>
      <c r="O250" s="410">
        <v>3.6389842141386408</v>
      </c>
      <c r="P250" s="398">
        <v>265.09999999999997</v>
      </c>
    </row>
    <row r="251" spans="1:16" ht="14.4" customHeight="1" x14ac:dyDescent="0.3">
      <c r="A251" s="393" t="s">
        <v>2929</v>
      </c>
      <c r="B251" s="394" t="s">
        <v>2689</v>
      </c>
      <c r="C251" s="394" t="s">
        <v>2706</v>
      </c>
      <c r="D251" s="394" t="s">
        <v>2707</v>
      </c>
      <c r="E251" s="397">
        <v>22.880000000000003</v>
      </c>
      <c r="F251" s="397">
        <v>1447.6699999999998</v>
      </c>
      <c r="G251" s="394">
        <v>1</v>
      </c>
      <c r="H251" s="394">
        <v>63.272290209790199</v>
      </c>
      <c r="I251" s="397">
        <v>15.6</v>
      </c>
      <c r="J251" s="397">
        <v>1003.7200000000001</v>
      </c>
      <c r="K251" s="394">
        <v>0.69333480696567606</v>
      </c>
      <c r="L251" s="394">
        <v>64.341025641025652</v>
      </c>
      <c r="M251" s="397">
        <v>26</v>
      </c>
      <c r="N251" s="397">
        <v>304.23</v>
      </c>
      <c r="O251" s="410">
        <v>0.21015148479971268</v>
      </c>
      <c r="P251" s="398">
        <v>11.701153846153847</v>
      </c>
    </row>
    <row r="252" spans="1:16" ht="14.4" customHeight="1" x14ac:dyDescent="0.3">
      <c r="A252" s="393" t="s">
        <v>2929</v>
      </c>
      <c r="B252" s="394" t="s">
        <v>2689</v>
      </c>
      <c r="C252" s="394" t="s">
        <v>2708</v>
      </c>
      <c r="D252" s="394" t="s">
        <v>2709</v>
      </c>
      <c r="E252" s="397">
        <v>0.60000000000000009</v>
      </c>
      <c r="F252" s="397">
        <v>29.910000000000004</v>
      </c>
      <c r="G252" s="394">
        <v>1</v>
      </c>
      <c r="H252" s="394">
        <v>49.85</v>
      </c>
      <c r="I252" s="397"/>
      <c r="J252" s="397"/>
      <c r="K252" s="394"/>
      <c r="L252" s="394"/>
      <c r="M252" s="397"/>
      <c r="N252" s="397"/>
      <c r="O252" s="410"/>
      <c r="P252" s="398"/>
    </row>
    <row r="253" spans="1:16" ht="14.4" customHeight="1" x14ac:dyDescent="0.3">
      <c r="A253" s="393" t="s">
        <v>2929</v>
      </c>
      <c r="B253" s="394" t="s">
        <v>2689</v>
      </c>
      <c r="C253" s="394" t="s">
        <v>2710</v>
      </c>
      <c r="D253" s="394" t="s">
        <v>2711</v>
      </c>
      <c r="E253" s="397"/>
      <c r="F253" s="397"/>
      <c r="G253" s="394"/>
      <c r="H253" s="394"/>
      <c r="I253" s="397"/>
      <c r="J253" s="397"/>
      <c r="K253" s="394"/>
      <c r="L253" s="394"/>
      <c r="M253" s="397">
        <v>0.1</v>
      </c>
      <c r="N253" s="397">
        <v>11.49</v>
      </c>
      <c r="O253" s="410"/>
      <c r="P253" s="398">
        <v>114.89999999999999</v>
      </c>
    </row>
    <row r="254" spans="1:16" ht="14.4" customHeight="1" x14ac:dyDescent="0.3">
      <c r="A254" s="393" t="s">
        <v>2929</v>
      </c>
      <c r="B254" s="394" t="s">
        <v>2689</v>
      </c>
      <c r="C254" s="394" t="s">
        <v>2871</v>
      </c>
      <c r="D254" s="394" t="s">
        <v>2872</v>
      </c>
      <c r="E254" s="397">
        <v>3.1000000000000005</v>
      </c>
      <c r="F254" s="397">
        <v>3395.37</v>
      </c>
      <c r="G254" s="394">
        <v>1</v>
      </c>
      <c r="H254" s="394">
        <v>1095.2806451612901</v>
      </c>
      <c r="I254" s="397">
        <v>1.4</v>
      </c>
      <c r="J254" s="397">
        <v>1723.93</v>
      </c>
      <c r="K254" s="394">
        <v>0.5077296436029064</v>
      </c>
      <c r="L254" s="394">
        <v>1231.3785714285716</v>
      </c>
      <c r="M254" s="397">
        <v>1.4</v>
      </c>
      <c r="N254" s="397">
        <v>1683.6200000000001</v>
      </c>
      <c r="O254" s="410">
        <v>0.49585759431225468</v>
      </c>
      <c r="P254" s="398">
        <v>1202.5857142857144</v>
      </c>
    </row>
    <row r="255" spans="1:16" ht="14.4" customHeight="1" x14ac:dyDescent="0.3">
      <c r="A255" s="393" t="s">
        <v>2929</v>
      </c>
      <c r="B255" s="394" t="s">
        <v>2689</v>
      </c>
      <c r="C255" s="394" t="s">
        <v>2936</v>
      </c>
      <c r="D255" s="394" t="s">
        <v>2937</v>
      </c>
      <c r="E255" s="397">
        <v>0.05</v>
      </c>
      <c r="F255" s="397">
        <v>22.27</v>
      </c>
      <c r="G255" s="394">
        <v>1</v>
      </c>
      <c r="H255" s="394">
        <v>445.4</v>
      </c>
      <c r="I255" s="397"/>
      <c r="J255" s="397"/>
      <c r="K255" s="394"/>
      <c r="L255" s="394"/>
      <c r="M255" s="397"/>
      <c r="N255" s="397"/>
      <c r="O255" s="410"/>
      <c r="P255" s="398"/>
    </row>
    <row r="256" spans="1:16" ht="14.4" customHeight="1" x14ac:dyDescent="0.3">
      <c r="A256" s="393" t="s">
        <v>2929</v>
      </c>
      <c r="B256" s="394" t="s">
        <v>2689</v>
      </c>
      <c r="C256" s="394" t="s">
        <v>2712</v>
      </c>
      <c r="D256" s="394" t="s">
        <v>2713</v>
      </c>
      <c r="E256" s="397">
        <v>2.2000000000000002</v>
      </c>
      <c r="F256" s="397">
        <v>387.03999999999996</v>
      </c>
      <c r="G256" s="394">
        <v>1</v>
      </c>
      <c r="H256" s="394">
        <v>175.92727272727271</v>
      </c>
      <c r="I256" s="397">
        <v>1.1000000000000001</v>
      </c>
      <c r="J256" s="397">
        <v>215.15999999999997</v>
      </c>
      <c r="K256" s="394">
        <v>0.55591153369160806</v>
      </c>
      <c r="L256" s="394">
        <v>195.59999999999997</v>
      </c>
      <c r="M256" s="397">
        <v>2</v>
      </c>
      <c r="N256" s="397">
        <v>394.6</v>
      </c>
      <c r="O256" s="410">
        <v>1.0195328648201738</v>
      </c>
      <c r="P256" s="398">
        <v>197.3</v>
      </c>
    </row>
    <row r="257" spans="1:16" ht="14.4" customHeight="1" x14ac:dyDescent="0.3">
      <c r="A257" s="393" t="s">
        <v>2929</v>
      </c>
      <c r="B257" s="394" t="s">
        <v>2689</v>
      </c>
      <c r="C257" s="394" t="s">
        <v>2938</v>
      </c>
      <c r="D257" s="394" t="s">
        <v>2939</v>
      </c>
      <c r="E257" s="397">
        <v>0.60000000000000009</v>
      </c>
      <c r="F257" s="397">
        <v>101.53</v>
      </c>
      <c r="G257" s="394">
        <v>1</v>
      </c>
      <c r="H257" s="394">
        <v>169.21666666666664</v>
      </c>
      <c r="I257" s="397">
        <v>1.2</v>
      </c>
      <c r="J257" s="397">
        <v>185.52000000000004</v>
      </c>
      <c r="K257" s="394">
        <v>1.8272431793558557</v>
      </c>
      <c r="L257" s="394">
        <v>154.60000000000005</v>
      </c>
      <c r="M257" s="397">
        <v>0.8</v>
      </c>
      <c r="N257" s="397">
        <v>115.1</v>
      </c>
      <c r="O257" s="410">
        <v>1.1336550773170491</v>
      </c>
      <c r="P257" s="398">
        <v>143.87499999999997</v>
      </c>
    </row>
    <row r="258" spans="1:16" ht="14.4" customHeight="1" x14ac:dyDescent="0.3">
      <c r="A258" s="393" t="s">
        <v>2929</v>
      </c>
      <c r="B258" s="394" t="s">
        <v>2689</v>
      </c>
      <c r="C258" s="394" t="s">
        <v>2714</v>
      </c>
      <c r="D258" s="394" t="s">
        <v>2715</v>
      </c>
      <c r="E258" s="397">
        <v>2.8</v>
      </c>
      <c r="F258" s="397">
        <v>178.20999999999998</v>
      </c>
      <c r="G258" s="394">
        <v>1</v>
      </c>
      <c r="H258" s="394">
        <v>63.646428571428565</v>
      </c>
      <c r="I258" s="397">
        <v>1.4</v>
      </c>
      <c r="J258" s="397">
        <v>49.910000000000004</v>
      </c>
      <c r="K258" s="394">
        <v>0.28006284720273839</v>
      </c>
      <c r="L258" s="394">
        <v>35.650000000000006</v>
      </c>
      <c r="M258" s="397">
        <v>2</v>
      </c>
      <c r="N258" s="397">
        <v>62.8</v>
      </c>
      <c r="O258" s="410">
        <v>0.35239324392570565</v>
      </c>
      <c r="P258" s="398">
        <v>31.4</v>
      </c>
    </row>
    <row r="259" spans="1:16" ht="14.4" customHeight="1" x14ac:dyDescent="0.3">
      <c r="A259" s="393" t="s">
        <v>2929</v>
      </c>
      <c r="B259" s="394" t="s">
        <v>2689</v>
      </c>
      <c r="C259" s="394" t="s">
        <v>2716</v>
      </c>
      <c r="D259" s="394" t="s">
        <v>2717</v>
      </c>
      <c r="E259" s="397">
        <v>30.000000000000004</v>
      </c>
      <c r="F259" s="397">
        <v>3003.1300000000006</v>
      </c>
      <c r="G259" s="394">
        <v>1</v>
      </c>
      <c r="H259" s="394">
        <v>100.10433333333334</v>
      </c>
      <c r="I259" s="397">
        <v>26.6</v>
      </c>
      <c r="J259" s="397">
        <v>2778.2899999999995</v>
      </c>
      <c r="K259" s="394">
        <v>0.92513144619114029</v>
      </c>
      <c r="L259" s="394">
        <v>104.44699248120298</v>
      </c>
      <c r="M259" s="397">
        <v>32.799999999999997</v>
      </c>
      <c r="N259" s="397">
        <v>3457.3900000000003</v>
      </c>
      <c r="O259" s="410">
        <v>1.1512621831222756</v>
      </c>
      <c r="P259" s="398">
        <v>105.40823170731709</v>
      </c>
    </row>
    <row r="260" spans="1:16" ht="14.4" customHeight="1" x14ac:dyDescent="0.3">
      <c r="A260" s="393" t="s">
        <v>2929</v>
      </c>
      <c r="B260" s="394" t="s">
        <v>2689</v>
      </c>
      <c r="C260" s="394" t="s">
        <v>2718</v>
      </c>
      <c r="D260" s="394" t="s">
        <v>2719</v>
      </c>
      <c r="E260" s="397">
        <v>4.2</v>
      </c>
      <c r="F260" s="397">
        <v>111.23</v>
      </c>
      <c r="G260" s="394">
        <v>1</v>
      </c>
      <c r="H260" s="394">
        <v>26.483333333333334</v>
      </c>
      <c r="I260" s="397">
        <v>2.8000000000000003</v>
      </c>
      <c r="J260" s="397">
        <v>159.48000000000002</v>
      </c>
      <c r="K260" s="394">
        <v>1.4337858491414188</v>
      </c>
      <c r="L260" s="394">
        <v>56.957142857142856</v>
      </c>
      <c r="M260" s="397">
        <v>6.6</v>
      </c>
      <c r="N260" s="397">
        <v>377.74</v>
      </c>
      <c r="O260" s="410">
        <v>3.3960262519104556</v>
      </c>
      <c r="P260" s="398">
        <v>57.233333333333334</v>
      </c>
    </row>
    <row r="261" spans="1:16" ht="14.4" customHeight="1" x14ac:dyDescent="0.3">
      <c r="A261" s="393" t="s">
        <v>2929</v>
      </c>
      <c r="B261" s="394" t="s">
        <v>2689</v>
      </c>
      <c r="C261" s="394" t="s">
        <v>2873</v>
      </c>
      <c r="D261" s="394" t="s">
        <v>2874</v>
      </c>
      <c r="E261" s="397"/>
      <c r="F261" s="397"/>
      <c r="G261" s="394"/>
      <c r="H261" s="394"/>
      <c r="I261" s="397">
        <v>0.30000000000000004</v>
      </c>
      <c r="J261" s="397">
        <v>78.27</v>
      </c>
      <c r="K261" s="394"/>
      <c r="L261" s="394">
        <v>260.89999999999992</v>
      </c>
      <c r="M261" s="397">
        <v>0.1</v>
      </c>
      <c r="N261" s="397">
        <v>26.32</v>
      </c>
      <c r="O261" s="410"/>
      <c r="P261" s="398">
        <v>263.2</v>
      </c>
    </row>
    <row r="262" spans="1:16" ht="14.4" customHeight="1" x14ac:dyDescent="0.3">
      <c r="A262" s="393" t="s">
        <v>2929</v>
      </c>
      <c r="B262" s="394" t="s">
        <v>2689</v>
      </c>
      <c r="C262" s="394" t="s">
        <v>2875</v>
      </c>
      <c r="D262" s="394" t="s">
        <v>2876</v>
      </c>
      <c r="E262" s="397"/>
      <c r="F262" s="397"/>
      <c r="G262" s="394"/>
      <c r="H262" s="394"/>
      <c r="I262" s="397"/>
      <c r="J262" s="397"/>
      <c r="K262" s="394"/>
      <c r="L262" s="394"/>
      <c r="M262" s="397">
        <v>0.08</v>
      </c>
      <c r="N262" s="397">
        <v>32.4</v>
      </c>
      <c r="O262" s="410"/>
      <c r="P262" s="398">
        <v>405</v>
      </c>
    </row>
    <row r="263" spans="1:16" ht="14.4" customHeight="1" x14ac:dyDescent="0.3">
      <c r="A263" s="393" t="s">
        <v>2929</v>
      </c>
      <c r="B263" s="394" t="s">
        <v>2689</v>
      </c>
      <c r="C263" s="394" t="s">
        <v>2720</v>
      </c>
      <c r="D263" s="394" t="s">
        <v>2721</v>
      </c>
      <c r="E263" s="397">
        <v>9</v>
      </c>
      <c r="F263" s="397">
        <v>379.74</v>
      </c>
      <c r="G263" s="394">
        <v>1</v>
      </c>
      <c r="H263" s="394">
        <v>42.193333333333335</v>
      </c>
      <c r="I263" s="397">
        <v>2</v>
      </c>
      <c r="J263" s="397">
        <v>89.86</v>
      </c>
      <c r="K263" s="394">
        <v>0.23663559277400326</v>
      </c>
      <c r="L263" s="394">
        <v>44.93</v>
      </c>
      <c r="M263" s="397">
        <v>11</v>
      </c>
      <c r="N263" s="397">
        <v>150.37</v>
      </c>
      <c r="O263" s="410">
        <v>0.39598146099963133</v>
      </c>
      <c r="P263" s="398">
        <v>13.67</v>
      </c>
    </row>
    <row r="264" spans="1:16" ht="14.4" customHeight="1" x14ac:dyDescent="0.3">
      <c r="A264" s="393" t="s">
        <v>2929</v>
      </c>
      <c r="B264" s="394" t="s">
        <v>2689</v>
      </c>
      <c r="C264" s="394" t="s">
        <v>2940</v>
      </c>
      <c r="D264" s="394" t="s">
        <v>2941</v>
      </c>
      <c r="E264" s="397">
        <v>6</v>
      </c>
      <c r="F264" s="397">
        <v>1573.55</v>
      </c>
      <c r="G264" s="394">
        <v>1</v>
      </c>
      <c r="H264" s="394">
        <v>262.25833333333333</v>
      </c>
      <c r="I264" s="397"/>
      <c r="J264" s="397"/>
      <c r="K264" s="394"/>
      <c r="L264" s="394"/>
      <c r="M264" s="397">
        <v>1</v>
      </c>
      <c r="N264" s="397">
        <v>170.83</v>
      </c>
      <c r="O264" s="410">
        <v>0.10856343935686824</v>
      </c>
      <c r="P264" s="398">
        <v>170.83</v>
      </c>
    </row>
    <row r="265" spans="1:16" ht="14.4" customHeight="1" x14ac:dyDescent="0.3">
      <c r="A265" s="393" t="s">
        <v>2929</v>
      </c>
      <c r="B265" s="394" t="s">
        <v>2689</v>
      </c>
      <c r="C265" s="394" t="s">
        <v>2942</v>
      </c>
      <c r="D265" s="394" t="s">
        <v>2941</v>
      </c>
      <c r="E265" s="397">
        <v>2</v>
      </c>
      <c r="F265" s="397">
        <v>1036.02</v>
      </c>
      <c r="G265" s="394">
        <v>1</v>
      </c>
      <c r="H265" s="394">
        <v>518.01</v>
      </c>
      <c r="I265" s="397">
        <v>4</v>
      </c>
      <c r="J265" s="397">
        <v>1921.44</v>
      </c>
      <c r="K265" s="394">
        <v>1.8546360108878208</v>
      </c>
      <c r="L265" s="394">
        <v>480.36</v>
      </c>
      <c r="M265" s="397">
        <v>1</v>
      </c>
      <c r="N265" s="397">
        <v>341.65</v>
      </c>
      <c r="O265" s="410">
        <v>0.32977162603038551</v>
      </c>
      <c r="P265" s="398">
        <v>341.65</v>
      </c>
    </row>
    <row r="266" spans="1:16" ht="14.4" customHeight="1" x14ac:dyDescent="0.3">
      <c r="A266" s="393" t="s">
        <v>2929</v>
      </c>
      <c r="B266" s="394" t="s">
        <v>2689</v>
      </c>
      <c r="C266" s="394" t="s">
        <v>2722</v>
      </c>
      <c r="D266" s="394" t="s">
        <v>2723</v>
      </c>
      <c r="E266" s="397"/>
      <c r="F266" s="397"/>
      <c r="G266" s="394"/>
      <c r="H266" s="394"/>
      <c r="I266" s="397">
        <v>21.1</v>
      </c>
      <c r="J266" s="397">
        <v>9388.2099999999991</v>
      </c>
      <c r="K266" s="394"/>
      <c r="L266" s="394">
        <v>444.93886255924161</v>
      </c>
      <c r="M266" s="397">
        <v>76.300000000000011</v>
      </c>
      <c r="N266" s="397">
        <v>37172.26</v>
      </c>
      <c r="O266" s="410"/>
      <c r="P266" s="398">
        <v>487.18558322411531</v>
      </c>
    </row>
    <row r="267" spans="1:16" ht="14.4" customHeight="1" x14ac:dyDescent="0.3">
      <c r="A267" s="393" t="s">
        <v>2929</v>
      </c>
      <c r="B267" s="394" t="s">
        <v>2689</v>
      </c>
      <c r="C267" s="394" t="s">
        <v>2943</v>
      </c>
      <c r="D267" s="394" t="s">
        <v>2944</v>
      </c>
      <c r="E267" s="397"/>
      <c r="F267" s="397"/>
      <c r="G267" s="394"/>
      <c r="H267" s="394"/>
      <c r="I267" s="397"/>
      <c r="J267" s="397"/>
      <c r="K267" s="394"/>
      <c r="L267" s="394"/>
      <c r="M267" s="397">
        <v>1</v>
      </c>
      <c r="N267" s="397">
        <v>777.75</v>
      </c>
      <c r="O267" s="410"/>
      <c r="P267" s="398">
        <v>777.75</v>
      </c>
    </row>
    <row r="268" spans="1:16" ht="14.4" customHeight="1" x14ac:dyDescent="0.3">
      <c r="A268" s="393" t="s">
        <v>2929</v>
      </c>
      <c r="B268" s="394" t="s">
        <v>2689</v>
      </c>
      <c r="C268" s="394" t="s">
        <v>2724</v>
      </c>
      <c r="D268" s="394" t="s">
        <v>2725</v>
      </c>
      <c r="E268" s="397">
        <v>4.8</v>
      </c>
      <c r="F268" s="397">
        <v>96.48</v>
      </c>
      <c r="G268" s="394">
        <v>1</v>
      </c>
      <c r="H268" s="394">
        <v>20.100000000000001</v>
      </c>
      <c r="I268" s="397">
        <v>6</v>
      </c>
      <c r="J268" s="397">
        <v>125.78999999999999</v>
      </c>
      <c r="K268" s="394">
        <v>1.3037935323383083</v>
      </c>
      <c r="L268" s="394">
        <v>20.965</v>
      </c>
      <c r="M268" s="397">
        <v>9.4</v>
      </c>
      <c r="N268" s="397">
        <v>198.82</v>
      </c>
      <c r="O268" s="410">
        <v>2.0607379767827529</v>
      </c>
      <c r="P268" s="398">
        <v>21.151063829787233</v>
      </c>
    </row>
    <row r="269" spans="1:16" ht="14.4" customHeight="1" x14ac:dyDescent="0.3">
      <c r="A269" s="393" t="s">
        <v>2929</v>
      </c>
      <c r="B269" s="394" t="s">
        <v>2689</v>
      </c>
      <c r="C269" s="394" t="s">
        <v>2914</v>
      </c>
      <c r="D269" s="394" t="s">
        <v>2915</v>
      </c>
      <c r="E269" s="397">
        <v>0.2</v>
      </c>
      <c r="F269" s="397">
        <v>17.34</v>
      </c>
      <c r="G269" s="394">
        <v>1</v>
      </c>
      <c r="H269" s="394">
        <v>86.699999999999989</v>
      </c>
      <c r="I269" s="397"/>
      <c r="J269" s="397"/>
      <c r="K269" s="394"/>
      <c r="L269" s="394"/>
      <c r="M269" s="397"/>
      <c r="N269" s="397"/>
      <c r="O269" s="410"/>
      <c r="P269" s="398"/>
    </row>
    <row r="270" spans="1:16" ht="14.4" customHeight="1" x14ac:dyDescent="0.3">
      <c r="A270" s="393" t="s">
        <v>2929</v>
      </c>
      <c r="B270" s="394" t="s">
        <v>2689</v>
      </c>
      <c r="C270" s="394" t="s">
        <v>2945</v>
      </c>
      <c r="D270" s="394" t="s">
        <v>2946</v>
      </c>
      <c r="E270" s="397">
        <v>0.2</v>
      </c>
      <c r="F270" s="397">
        <v>476.87</v>
      </c>
      <c r="G270" s="394">
        <v>1</v>
      </c>
      <c r="H270" s="394">
        <v>2384.35</v>
      </c>
      <c r="I270" s="397">
        <v>0.2</v>
      </c>
      <c r="J270" s="397">
        <v>335.16</v>
      </c>
      <c r="K270" s="394">
        <v>0.70283305722733669</v>
      </c>
      <c r="L270" s="394">
        <v>1675.8</v>
      </c>
      <c r="M270" s="397"/>
      <c r="N270" s="397"/>
      <c r="O270" s="410"/>
      <c r="P270" s="398"/>
    </row>
    <row r="271" spans="1:16" ht="14.4" customHeight="1" x14ac:dyDescent="0.3">
      <c r="A271" s="393" t="s">
        <v>2929</v>
      </c>
      <c r="B271" s="394" t="s">
        <v>2689</v>
      </c>
      <c r="C271" s="394" t="s">
        <v>2947</v>
      </c>
      <c r="D271" s="394" t="s">
        <v>2948</v>
      </c>
      <c r="E271" s="397">
        <v>1</v>
      </c>
      <c r="F271" s="397">
        <v>99.49</v>
      </c>
      <c r="G271" s="394">
        <v>1</v>
      </c>
      <c r="H271" s="394">
        <v>99.49</v>
      </c>
      <c r="I271" s="397"/>
      <c r="J271" s="397"/>
      <c r="K271" s="394"/>
      <c r="L271" s="394"/>
      <c r="M271" s="397">
        <v>1</v>
      </c>
      <c r="N271" s="397">
        <v>61.05</v>
      </c>
      <c r="O271" s="410">
        <v>0.61362951050356818</v>
      </c>
      <c r="P271" s="398">
        <v>61.05</v>
      </c>
    </row>
    <row r="272" spans="1:16" ht="14.4" customHeight="1" x14ac:dyDescent="0.3">
      <c r="A272" s="393" t="s">
        <v>2929</v>
      </c>
      <c r="B272" s="394" t="s">
        <v>2689</v>
      </c>
      <c r="C272" s="394" t="s">
        <v>2726</v>
      </c>
      <c r="D272" s="394" t="s">
        <v>2727</v>
      </c>
      <c r="E272" s="397">
        <v>7.25</v>
      </c>
      <c r="F272" s="397">
        <v>681.32</v>
      </c>
      <c r="G272" s="394">
        <v>1</v>
      </c>
      <c r="H272" s="394">
        <v>93.975172413793103</v>
      </c>
      <c r="I272" s="397">
        <v>4</v>
      </c>
      <c r="J272" s="397">
        <v>392.40999999999997</v>
      </c>
      <c r="K272" s="394">
        <v>0.57595549815064861</v>
      </c>
      <c r="L272" s="394">
        <v>98.102499999999992</v>
      </c>
      <c r="M272" s="397">
        <v>3.5</v>
      </c>
      <c r="N272" s="397">
        <v>346.36</v>
      </c>
      <c r="O272" s="410">
        <v>0.50836611283978161</v>
      </c>
      <c r="P272" s="398">
        <v>98.960000000000008</v>
      </c>
    </row>
    <row r="273" spans="1:16" ht="14.4" customHeight="1" x14ac:dyDescent="0.3">
      <c r="A273" s="393" t="s">
        <v>2929</v>
      </c>
      <c r="B273" s="394" t="s">
        <v>2689</v>
      </c>
      <c r="C273" s="394" t="s">
        <v>2949</v>
      </c>
      <c r="D273" s="394" t="s">
        <v>2950</v>
      </c>
      <c r="E273" s="397"/>
      <c r="F273" s="397"/>
      <c r="G273" s="394"/>
      <c r="H273" s="394"/>
      <c r="I273" s="397"/>
      <c r="J273" s="397"/>
      <c r="K273" s="394"/>
      <c r="L273" s="394"/>
      <c r="M273" s="397">
        <v>1.4000000000000001</v>
      </c>
      <c r="N273" s="397">
        <v>582.34</v>
      </c>
      <c r="O273" s="410"/>
      <c r="P273" s="398">
        <v>415.95714285714286</v>
      </c>
    </row>
    <row r="274" spans="1:16" ht="14.4" customHeight="1" x14ac:dyDescent="0.3">
      <c r="A274" s="393" t="s">
        <v>2929</v>
      </c>
      <c r="B274" s="394" t="s">
        <v>2689</v>
      </c>
      <c r="C274" s="394" t="s">
        <v>2730</v>
      </c>
      <c r="D274" s="394" t="s">
        <v>2731</v>
      </c>
      <c r="E274" s="397">
        <v>2.64</v>
      </c>
      <c r="F274" s="397">
        <v>329.01000000000005</v>
      </c>
      <c r="G274" s="394">
        <v>1</v>
      </c>
      <c r="H274" s="394">
        <v>124.62500000000001</v>
      </c>
      <c r="I274" s="397">
        <v>4.4400000000000004</v>
      </c>
      <c r="J274" s="397">
        <v>573.09</v>
      </c>
      <c r="K274" s="394">
        <v>1.741861949484818</v>
      </c>
      <c r="L274" s="394">
        <v>129.07432432432432</v>
      </c>
      <c r="M274" s="397">
        <v>4.9600000000000009</v>
      </c>
      <c r="N274" s="397">
        <v>647.24</v>
      </c>
      <c r="O274" s="410">
        <v>1.9672350384486792</v>
      </c>
      <c r="P274" s="398">
        <v>130.49193548387095</v>
      </c>
    </row>
    <row r="275" spans="1:16" ht="14.4" customHeight="1" x14ac:dyDescent="0.3">
      <c r="A275" s="393" t="s">
        <v>2929</v>
      </c>
      <c r="B275" s="394" t="s">
        <v>2689</v>
      </c>
      <c r="C275" s="394" t="s">
        <v>2732</v>
      </c>
      <c r="D275" s="394" t="s">
        <v>2733</v>
      </c>
      <c r="E275" s="397">
        <v>6.5000000000000009</v>
      </c>
      <c r="F275" s="397">
        <v>1144.0900000000001</v>
      </c>
      <c r="G275" s="394">
        <v>1</v>
      </c>
      <c r="H275" s="394">
        <v>176.01384615384615</v>
      </c>
      <c r="I275" s="397">
        <v>10.799999999999999</v>
      </c>
      <c r="J275" s="397">
        <v>1973.7499999999998</v>
      </c>
      <c r="K275" s="394">
        <v>1.7251702226223458</v>
      </c>
      <c r="L275" s="394">
        <v>182.75462962962962</v>
      </c>
      <c r="M275" s="397">
        <v>10.5</v>
      </c>
      <c r="N275" s="397">
        <v>1935.7199999999998</v>
      </c>
      <c r="O275" s="410">
        <v>1.6919298306951371</v>
      </c>
      <c r="P275" s="398">
        <v>184.35428571428571</v>
      </c>
    </row>
    <row r="276" spans="1:16" ht="14.4" customHeight="1" x14ac:dyDescent="0.3">
      <c r="A276" s="393" t="s">
        <v>2929</v>
      </c>
      <c r="B276" s="394" t="s">
        <v>2689</v>
      </c>
      <c r="C276" s="394" t="s">
        <v>2877</v>
      </c>
      <c r="D276" s="394" t="s">
        <v>2733</v>
      </c>
      <c r="E276" s="397">
        <v>0.30000000000000004</v>
      </c>
      <c r="F276" s="397">
        <v>158.39999999999998</v>
      </c>
      <c r="G276" s="394">
        <v>1</v>
      </c>
      <c r="H276" s="394">
        <v>527.99999999999989</v>
      </c>
      <c r="I276" s="397">
        <v>0.5</v>
      </c>
      <c r="J276" s="397">
        <v>274.14999999999998</v>
      </c>
      <c r="K276" s="394">
        <v>1.7307449494949496</v>
      </c>
      <c r="L276" s="394">
        <v>548.29999999999995</v>
      </c>
      <c r="M276" s="397">
        <v>1</v>
      </c>
      <c r="N276" s="397">
        <v>496.24</v>
      </c>
      <c r="O276" s="410">
        <v>3.1328282828282834</v>
      </c>
      <c r="P276" s="398">
        <v>496.24</v>
      </c>
    </row>
    <row r="277" spans="1:16" ht="14.4" customHeight="1" x14ac:dyDescent="0.3">
      <c r="A277" s="393" t="s">
        <v>2929</v>
      </c>
      <c r="B277" s="394" t="s">
        <v>2689</v>
      </c>
      <c r="C277" s="394" t="s">
        <v>2734</v>
      </c>
      <c r="D277" s="394" t="s">
        <v>2735</v>
      </c>
      <c r="E277" s="397">
        <v>129</v>
      </c>
      <c r="F277" s="397">
        <v>16929.96</v>
      </c>
      <c r="G277" s="394">
        <v>1</v>
      </c>
      <c r="H277" s="394">
        <v>131.23999999999998</v>
      </c>
      <c r="I277" s="397">
        <v>115</v>
      </c>
      <c r="J277" s="397">
        <v>14927.270000000002</v>
      </c>
      <c r="K277" s="394">
        <v>0.88170734012366259</v>
      </c>
      <c r="L277" s="394">
        <v>129.80234782608699</v>
      </c>
      <c r="M277" s="397">
        <v>167</v>
      </c>
      <c r="N277" s="397">
        <v>19303.189999999999</v>
      </c>
      <c r="O277" s="410">
        <v>1.1401793034360388</v>
      </c>
      <c r="P277" s="398">
        <v>115.58796407185628</v>
      </c>
    </row>
    <row r="278" spans="1:16" ht="14.4" customHeight="1" x14ac:dyDescent="0.3">
      <c r="A278" s="393" t="s">
        <v>2929</v>
      </c>
      <c r="B278" s="394" t="s">
        <v>2689</v>
      </c>
      <c r="C278" s="394" t="s">
        <v>2951</v>
      </c>
      <c r="D278" s="394" t="s">
        <v>2952</v>
      </c>
      <c r="E278" s="397">
        <v>1.2000000000000002</v>
      </c>
      <c r="F278" s="397">
        <v>406.20000000000005</v>
      </c>
      <c r="G278" s="394">
        <v>1</v>
      </c>
      <c r="H278" s="394">
        <v>338.5</v>
      </c>
      <c r="I278" s="397"/>
      <c r="J278" s="397"/>
      <c r="K278" s="394"/>
      <c r="L278" s="394"/>
      <c r="M278" s="397"/>
      <c r="N278" s="397"/>
      <c r="O278" s="410"/>
      <c r="P278" s="398"/>
    </row>
    <row r="279" spans="1:16" ht="14.4" customHeight="1" x14ac:dyDescent="0.3">
      <c r="A279" s="393" t="s">
        <v>2929</v>
      </c>
      <c r="B279" s="394" t="s">
        <v>2689</v>
      </c>
      <c r="C279" s="394" t="s">
        <v>2953</v>
      </c>
      <c r="D279" s="394" t="s">
        <v>2952</v>
      </c>
      <c r="E279" s="397"/>
      <c r="F279" s="397"/>
      <c r="G279" s="394"/>
      <c r="H279" s="394"/>
      <c r="I279" s="397">
        <v>0.9</v>
      </c>
      <c r="J279" s="397">
        <v>3158.83</v>
      </c>
      <c r="K279" s="394"/>
      <c r="L279" s="394">
        <v>3509.8111111111111</v>
      </c>
      <c r="M279" s="397">
        <v>2.1</v>
      </c>
      <c r="N279" s="397">
        <v>7435.27</v>
      </c>
      <c r="O279" s="410"/>
      <c r="P279" s="398">
        <v>3540.6047619047617</v>
      </c>
    </row>
    <row r="280" spans="1:16" ht="14.4" customHeight="1" x14ac:dyDescent="0.3">
      <c r="A280" s="393" t="s">
        <v>2929</v>
      </c>
      <c r="B280" s="394" t="s">
        <v>2689</v>
      </c>
      <c r="C280" s="394" t="s">
        <v>2736</v>
      </c>
      <c r="D280" s="394" t="s">
        <v>2737</v>
      </c>
      <c r="E280" s="397">
        <v>86</v>
      </c>
      <c r="F280" s="397">
        <v>3854.5200000000004</v>
      </c>
      <c r="G280" s="394">
        <v>1</v>
      </c>
      <c r="H280" s="394">
        <v>44.820000000000007</v>
      </c>
      <c r="I280" s="397">
        <v>51</v>
      </c>
      <c r="J280" s="397">
        <v>2576.0099999999998</v>
      </c>
      <c r="K280" s="394">
        <v>0.66830889449269937</v>
      </c>
      <c r="L280" s="394">
        <v>50.51</v>
      </c>
      <c r="M280" s="397">
        <v>70</v>
      </c>
      <c r="N280" s="397">
        <v>3566.5</v>
      </c>
      <c r="O280" s="410">
        <v>0.92527733673712931</v>
      </c>
      <c r="P280" s="398">
        <v>50.95</v>
      </c>
    </row>
    <row r="281" spans="1:16" ht="14.4" customHeight="1" x14ac:dyDescent="0.3">
      <c r="A281" s="393" t="s">
        <v>2929</v>
      </c>
      <c r="B281" s="394" t="s">
        <v>2689</v>
      </c>
      <c r="C281" s="394" t="s">
        <v>2954</v>
      </c>
      <c r="D281" s="394" t="s">
        <v>2955</v>
      </c>
      <c r="E281" s="397"/>
      <c r="F281" s="397"/>
      <c r="G281" s="394"/>
      <c r="H281" s="394"/>
      <c r="I281" s="397">
        <v>1</v>
      </c>
      <c r="J281" s="397">
        <v>47.1</v>
      </c>
      <c r="K281" s="394"/>
      <c r="L281" s="394">
        <v>47.1</v>
      </c>
      <c r="M281" s="397">
        <v>1</v>
      </c>
      <c r="N281" s="397">
        <v>46.18</v>
      </c>
      <c r="O281" s="410"/>
      <c r="P281" s="398">
        <v>46.18</v>
      </c>
    </row>
    <row r="282" spans="1:16" ht="14.4" customHeight="1" x14ac:dyDescent="0.3">
      <c r="A282" s="393" t="s">
        <v>2929</v>
      </c>
      <c r="B282" s="394" t="s">
        <v>2689</v>
      </c>
      <c r="C282" s="394" t="s">
        <v>2878</v>
      </c>
      <c r="D282" s="394" t="s">
        <v>2879</v>
      </c>
      <c r="E282" s="397"/>
      <c r="F282" s="397"/>
      <c r="G282" s="394"/>
      <c r="H282" s="394"/>
      <c r="I282" s="397"/>
      <c r="J282" s="397"/>
      <c r="K282" s="394"/>
      <c r="L282" s="394"/>
      <c r="M282" s="397">
        <v>0.4</v>
      </c>
      <c r="N282" s="397">
        <v>1312.4</v>
      </c>
      <c r="O282" s="410"/>
      <c r="P282" s="398">
        <v>3281</v>
      </c>
    </row>
    <row r="283" spans="1:16" ht="14.4" customHeight="1" x14ac:dyDescent="0.3">
      <c r="A283" s="393" t="s">
        <v>2929</v>
      </c>
      <c r="B283" s="394" t="s">
        <v>2689</v>
      </c>
      <c r="C283" s="394" t="s">
        <v>2916</v>
      </c>
      <c r="D283" s="394" t="s">
        <v>2917</v>
      </c>
      <c r="E283" s="397">
        <v>0.25</v>
      </c>
      <c r="F283" s="397">
        <v>167.96</v>
      </c>
      <c r="G283" s="394">
        <v>1</v>
      </c>
      <c r="H283" s="394">
        <v>671.84</v>
      </c>
      <c r="I283" s="397">
        <v>0.5</v>
      </c>
      <c r="J283" s="397">
        <v>348.7</v>
      </c>
      <c r="K283" s="394">
        <v>2.0760895451297925</v>
      </c>
      <c r="L283" s="394">
        <v>697.4</v>
      </c>
      <c r="M283" s="397"/>
      <c r="N283" s="397"/>
      <c r="O283" s="410"/>
      <c r="P283" s="398"/>
    </row>
    <row r="284" spans="1:16" ht="14.4" customHeight="1" x14ac:dyDescent="0.3">
      <c r="A284" s="393" t="s">
        <v>2929</v>
      </c>
      <c r="B284" s="394" t="s">
        <v>2689</v>
      </c>
      <c r="C284" s="394" t="s">
        <v>2739</v>
      </c>
      <c r="D284" s="394" t="s">
        <v>2740</v>
      </c>
      <c r="E284" s="397"/>
      <c r="F284" s="397"/>
      <c r="G284" s="394"/>
      <c r="H284" s="394"/>
      <c r="I284" s="397"/>
      <c r="J284" s="397"/>
      <c r="K284" s="394"/>
      <c r="L284" s="394"/>
      <c r="M284" s="397">
        <v>0.65</v>
      </c>
      <c r="N284" s="397">
        <v>61.36</v>
      </c>
      <c r="O284" s="410"/>
      <c r="P284" s="398">
        <v>94.399999999999991</v>
      </c>
    </row>
    <row r="285" spans="1:16" ht="14.4" customHeight="1" x14ac:dyDescent="0.3">
      <c r="A285" s="393" t="s">
        <v>2929</v>
      </c>
      <c r="B285" s="394" t="s">
        <v>2689</v>
      </c>
      <c r="C285" s="394" t="s">
        <v>2741</v>
      </c>
      <c r="D285" s="394" t="s">
        <v>2742</v>
      </c>
      <c r="E285" s="397"/>
      <c r="F285" s="397"/>
      <c r="G285" s="394"/>
      <c r="H285" s="394"/>
      <c r="I285" s="397">
        <v>1</v>
      </c>
      <c r="J285" s="397">
        <v>138.27000000000001</v>
      </c>
      <c r="K285" s="394"/>
      <c r="L285" s="394">
        <v>138.27000000000001</v>
      </c>
      <c r="M285" s="397">
        <v>10</v>
      </c>
      <c r="N285" s="397">
        <v>1394.8</v>
      </c>
      <c r="O285" s="410"/>
      <c r="P285" s="398">
        <v>139.47999999999999</v>
      </c>
    </row>
    <row r="286" spans="1:16" ht="14.4" customHeight="1" x14ac:dyDescent="0.3">
      <c r="A286" s="393" t="s">
        <v>2929</v>
      </c>
      <c r="B286" s="394" t="s">
        <v>2689</v>
      </c>
      <c r="C286" s="394" t="s">
        <v>2743</v>
      </c>
      <c r="D286" s="394" t="s">
        <v>2744</v>
      </c>
      <c r="E286" s="397">
        <v>1</v>
      </c>
      <c r="F286" s="397">
        <v>37.099999999999994</v>
      </c>
      <c r="G286" s="394">
        <v>1</v>
      </c>
      <c r="H286" s="394">
        <v>37.099999999999994</v>
      </c>
      <c r="I286" s="397">
        <v>1.7999999999999998</v>
      </c>
      <c r="J286" s="397">
        <v>69.75</v>
      </c>
      <c r="K286" s="394">
        <v>1.8800539083557954</v>
      </c>
      <c r="L286" s="394">
        <v>38.750000000000007</v>
      </c>
      <c r="M286" s="397">
        <v>9.3999999999999986</v>
      </c>
      <c r="N286" s="397">
        <v>304.56</v>
      </c>
      <c r="O286" s="410">
        <v>8.2091644204851768</v>
      </c>
      <c r="P286" s="398">
        <v>32.400000000000006</v>
      </c>
    </row>
    <row r="287" spans="1:16" ht="14.4" customHeight="1" x14ac:dyDescent="0.3">
      <c r="A287" s="393" t="s">
        <v>2929</v>
      </c>
      <c r="B287" s="394" t="s">
        <v>2689</v>
      </c>
      <c r="C287" s="394" t="s">
        <v>2745</v>
      </c>
      <c r="D287" s="394" t="s">
        <v>2717</v>
      </c>
      <c r="E287" s="397"/>
      <c r="F287" s="397"/>
      <c r="G287" s="394"/>
      <c r="H287" s="394"/>
      <c r="I287" s="397"/>
      <c r="J287" s="397"/>
      <c r="K287" s="394"/>
      <c r="L287" s="394"/>
      <c r="M287" s="397">
        <v>2</v>
      </c>
      <c r="N287" s="397">
        <v>154.19999999999999</v>
      </c>
      <c r="O287" s="410"/>
      <c r="P287" s="398">
        <v>77.099999999999994</v>
      </c>
    </row>
    <row r="288" spans="1:16" ht="14.4" customHeight="1" x14ac:dyDescent="0.3">
      <c r="A288" s="393" t="s">
        <v>2929</v>
      </c>
      <c r="B288" s="394" t="s">
        <v>2689</v>
      </c>
      <c r="C288" s="394" t="s">
        <v>2746</v>
      </c>
      <c r="D288" s="394" t="s">
        <v>2747</v>
      </c>
      <c r="E288" s="397">
        <v>18.5</v>
      </c>
      <c r="F288" s="397">
        <v>1942.6799999999998</v>
      </c>
      <c r="G288" s="394">
        <v>1</v>
      </c>
      <c r="H288" s="394">
        <v>105.00972972972973</v>
      </c>
      <c r="I288" s="397">
        <v>14.3</v>
      </c>
      <c r="J288" s="397">
        <v>1566.45</v>
      </c>
      <c r="K288" s="394">
        <v>0.80633454814997851</v>
      </c>
      <c r="L288" s="394">
        <v>109.54195804195804</v>
      </c>
      <c r="M288" s="397">
        <v>11.1</v>
      </c>
      <c r="N288" s="397">
        <v>1227.72</v>
      </c>
      <c r="O288" s="410">
        <v>0.63197232688862814</v>
      </c>
      <c r="P288" s="398">
        <v>110.60540540540541</v>
      </c>
    </row>
    <row r="289" spans="1:16" ht="14.4" customHeight="1" x14ac:dyDescent="0.3">
      <c r="A289" s="393" t="s">
        <v>2929</v>
      </c>
      <c r="B289" s="394" t="s">
        <v>2689</v>
      </c>
      <c r="C289" s="394" t="s">
        <v>2748</v>
      </c>
      <c r="D289" s="394" t="s">
        <v>2749</v>
      </c>
      <c r="E289" s="397">
        <v>18</v>
      </c>
      <c r="F289" s="397">
        <v>273.12</v>
      </c>
      <c r="G289" s="394">
        <v>1</v>
      </c>
      <c r="H289" s="394">
        <v>15.173333333333334</v>
      </c>
      <c r="I289" s="397">
        <v>32</v>
      </c>
      <c r="J289" s="397">
        <v>461.06999999999994</v>
      </c>
      <c r="K289" s="394">
        <v>1.6881590509666078</v>
      </c>
      <c r="L289" s="394">
        <v>14.408437499999998</v>
      </c>
      <c r="M289" s="397">
        <v>55</v>
      </c>
      <c r="N289" s="397">
        <v>519.75</v>
      </c>
      <c r="O289" s="410">
        <v>1.9030096660808435</v>
      </c>
      <c r="P289" s="398">
        <v>9.4499999999999993</v>
      </c>
    </row>
    <row r="290" spans="1:16" ht="14.4" customHeight="1" x14ac:dyDescent="0.3">
      <c r="A290" s="393" t="s">
        <v>2929</v>
      </c>
      <c r="B290" s="394" t="s">
        <v>2689</v>
      </c>
      <c r="C290" s="394" t="s">
        <v>2750</v>
      </c>
      <c r="D290" s="394" t="s">
        <v>2751</v>
      </c>
      <c r="E290" s="397">
        <v>0.2</v>
      </c>
      <c r="F290" s="397">
        <v>6.6</v>
      </c>
      <c r="G290" s="394">
        <v>1</v>
      </c>
      <c r="H290" s="394">
        <v>32.999999999999993</v>
      </c>
      <c r="I290" s="397"/>
      <c r="J290" s="397"/>
      <c r="K290" s="394"/>
      <c r="L290" s="394"/>
      <c r="M290" s="397">
        <v>0.34</v>
      </c>
      <c r="N290" s="397">
        <v>71.819999999999993</v>
      </c>
      <c r="O290" s="410">
        <v>10.881818181818181</v>
      </c>
      <c r="P290" s="398">
        <v>211.23529411764702</v>
      </c>
    </row>
    <row r="291" spans="1:16" ht="14.4" customHeight="1" x14ac:dyDescent="0.3">
      <c r="A291" s="393" t="s">
        <v>2929</v>
      </c>
      <c r="B291" s="394" t="s">
        <v>2689</v>
      </c>
      <c r="C291" s="394" t="s">
        <v>2956</v>
      </c>
      <c r="D291" s="394" t="s">
        <v>2957</v>
      </c>
      <c r="E291" s="397">
        <v>0</v>
      </c>
      <c r="F291" s="397">
        <v>0</v>
      </c>
      <c r="G291" s="394"/>
      <c r="H291" s="394"/>
      <c r="I291" s="397"/>
      <c r="J291" s="397"/>
      <c r="K291" s="394"/>
      <c r="L291" s="394"/>
      <c r="M291" s="397"/>
      <c r="N291" s="397"/>
      <c r="O291" s="410"/>
      <c r="P291" s="398"/>
    </row>
    <row r="292" spans="1:16" ht="14.4" customHeight="1" x14ac:dyDescent="0.3">
      <c r="A292" s="393" t="s">
        <v>2929</v>
      </c>
      <c r="B292" s="394" t="s">
        <v>2689</v>
      </c>
      <c r="C292" s="394" t="s">
        <v>2752</v>
      </c>
      <c r="D292" s="394" t="s">
        <v>2753</v>
      </c>
      <c r="E292" s="397"/>
      <c r="F292" s="397"/>
      <c r="G292" s="394"/>
      <c r="H292" s="394"/>
      <c r="I292" s="397"/>
      <c r="J292" s="397"/>
      <c r="K292" s="394"/>
      <c r="L292" s="394"/>
      <c r="M292" s="397">
        <v>1.6000000000000003</v>
      </c>
      <c r="N292" s="397">
        <v>125.03000000000002</v>
      </c>
      <c r="O292" s="410"/>
      <c r="P292" s="398">
        <v>78.143749999999997</v>
      </c>
    </row>
    <row r="293" spans="1:16" ht="14.4" customHeight="1" x14ac:dyDescent="0.3">
      <c r="A293" s="393" t="s">
        <v>2929</v>
      </c>
      <c r="B293" s="394" t="s">
        <v>2689</v>
      </c>
      <c r="C293" s="394" t="s">
        <v>2754</v>
      </c>
      <c r="D293" s="394" t="s">
        <v>2755</v>
      </c>
      <c r="E293" s="397">
        <v>45</v>
      </c>
      <c r="F293" s="397">
        <v>2420.2800000000002</v>
      </c>
      <c r="G293" s="394">
        <v>1</v>
      </c>
      <c r="H293" s="394">
        <v>53.784000000000006</v>
      </c>
      <c r="I293" s="397">
        <v>5</v>
      </c>
      <c r="J293" s="397">
        <v>289.39</v>
      </c>
      <c r="K293" s="394">
        <v>0.11956881022030508</v>
      </c>
      <c r="L293" s="394">
        <v>57.878</v>
      </c>
      <c r="M293" s="397"/>
      <c r="N293" s="397"/>
      <c r="O293" s="410"/>
      <c r="P293" s="398"/>
    </row>
    <row r="294" spans="1:16" ht="14.4" customHeight="1" x14ac:dyDescent="0.3">
      <c r="A294" s="393" t="s">
        <v>2929</v>
      </c>
      <c r="B294" s="394" t="s">
        <v>2689</v>
      </c>
      <c r="C294" s="394" t="s">
        <v>2756</v>
      </c>
      <c r="D294" s="394" t="s">
        <v>2755</v>
      </c>
      <c r="E294" s="397">
        <v>258</v>
      </c>
      <c r="F294" s="397">
        <v>16725.89</v>
      </c>
      <c r="G294" s="394">
        <v>1</v>
      </c>
      <c r="H294" s="394">
        <v>64.829031007751936</v>
      </c>
      <c r="I294" s="397">
        <v>211.2</v>
      </c>
      <c r="J294" s="397">
        <v>43604.06</v>
      </c>
      <c r="K294" s="394">
        <v>2.606979957419306</v>
      </c>
      <c r="L294" s="394">
        <v>206.45861742424242</v>
      </c>
      <c r="M294" s="397">
        <v>183</v>
      </c>
      <c r="N294" s="397">
        <v>29763.379999999997</v>
      </c>
      <c r="O294" s="410">
        <v>1.7794795971993118</v>
      </c>
      <c r="P294" s="398">
        <v>162.64142076502731</v>
      </c>
    </row>
    <row r="295" spans="1:16" ht="14.4" customHeight="1" x14ac:dyDescent="0.3">
      <c r="A295" s="393" t="s">
        <v>2929</v>
      </c>
      <c r="B295" s="394" t="s">
        <v>2689</v>
      </c>
      <c r="C295" s="394" t="s">
        <v>2880</v>
      </c>
      <c r="D295" s="394" t="s">
        <v>2881</v>
      </c>
      <c r="E295" s="397">
        <v>2</v>
      </c>
      <c r="F295" s="397">
        <v>49.98</v>
      </c>
      <c r="G295" s="394">
        <v>1</v>
      </c>
      <c r="H295" s="394">
        <v>24.99</v>
      </c>
      <c r="I295" s="397">
        <v>1</v>
      </c>
      <c r="J295" s="397">
        <v>25.99</v>
      </c>
      <c r="K295" s="394">
        <v>0.52000800320128049</v>
      </c>
      <c r="L295" s="394">
        <v>25.99</v>
      </c>
      <c r="M295" s="397">
        <v>1</v>
      </c>
      <c r="N295" s="397">
        <v>9.6199999999999992</v>
      </c>
      <c r="O295" s="410">
        <v>0.19247699079631853</v>
      </c>
      <c r="P295" s="398">
        <v>9.6199999999999992</v>
      </c>
    </row>
    <row r="296" spans="1:16" ht="14.4" customHeight="1" x14ac:dyDescent="0.3">
      <c r="A296" s="393" t="s">
        <v>2929</v>
      </c>
      <c r="B296" s="394" t="s">
        <v>2689</v>
      </c>
      <c r="C296" s="394" t="s">
        <v>2958</v>
      </c>
      <c r="D296" s="394" t="s">
        <v>2959</v>
      </c>
      <c r="E296" s="397"/>
      <c r="F296" s="397"/>
      <c r="G296" s="394"/>
      <c r="H296" s="394"/>
      <c r="I296" s="397"/>
      <c r="J296" s="397"/>
      <c r="K296" s="394"/>
      <c r="L296" s="394"/>
      <c r="M296" s="397">
        <v>0.4</v>
      </c>
      <c r="N296" s="397">
        <v>151.9</v>
      </c>
      <c r="O296" s="410"/>
      <c r="P296" s="398">
        <v>379.75</v>
      </c>
    </row>
    <row r="297" spans="1:16" ht="14.4" customHeight="1" x14ac:dyDescent="0.3">
      <c r="A297" s="393" t="s">
        <v>2929</v>
      </c>
      <c r="B297" s="394" t="s">
        <v>2689</v>
      </c>
      <c r="C297" s="394" t="s">
        <v>2960</v>
      </c>
      <c r="D297" s="394" t="s">
        <v>2961</v>
      </c>
      <c r="E297" s="397"/>
      <c r="F297" s="397"/>
      <c r="G297" s="394"/>
      <c r="H297" s="394"/>
      <c r="I297" s="397">
        <v>4</v>
      </c>
      <c r="J297" s="397">
        <v>24813.68</v>
      </c>
      <c r="K297" s="394"/>
      <c r="L297" s="394">
        <v>6203.42</v>
      </c>
      <c r="M297" s="397"/>
      <c r="N297" s="397"/>
      <c r="O297" s="410"/>
      <c r="P297" s="398"/>
    </row>
    <row r="298" spans="1:16" ht="14.4" customHeight="1" x14ac:dyDescent="0.3">
      <c r="A298" s="393" t="s">
        <v>2929</v>
      </c>
      <c r="B298" s="394" t="s">
        <v>2689</v>
      </c>
      <c r="C298" s="394" t="s">
        <v>2757</v>
      </c>
      <c r="D298" s="394" t="s">
        <v>2758</v>
      </c>
      <c r="E298" s="397">
        <v>0.2</v>
      </c>
      <c r="F298" s="397">
        <v>24.52</v>
      </c>
      <c r="G298" s="394">
        <v>1</v>
      </c>
      <c r="H298" s="394">
        <v>122.6</v>
      </c>
      <c r="I298" s="397">
        <v>0.4</v>
      </c>
      <c r="J298" s="397">
        <v>51.66</v>
      </c>
      <c r="K298" s="394">
        <v>2.1068515497553015</v>
      </c>
      <c r="L298" s="394">
        <v>129.14999999999998</v>
      </c>
      <c r="M298" s="397">
        <v>0.60000000000000009</v>
      </c>
      <c r="N298" s="397">
        <v>78.179999999999993</v>
      </c>
      <c r="O298" s="410">
        <v>3.1884176182707993</v>
      </c>
      <c r="P298" s="398">
        <v>130.29999999999995</v>
      </c>
    </row>
    <row r="299" spans="1:16" ht="14.4" customHeight="1" x14ac:dyDescent="0.3">
      <c r="A299" s="393" t="s">
        <v>2929</v>
      </c>
      <c r="B299" s="394" t="s">
        <v>2689</v>
      </c>
      <c r="C299" s="394" t="s">
        <v>2759</v>
      </c>
      <c r="D299" s="394" t="s">
        <v>2749</v>
      </c>
      <c r="E299" s="397">
        <v>363</v>
      </c>
      <c r="F299" s="397">
        <v>4625.0499999999993</v>
      </c>
      <c r="G299" s="394">
        <v>1</v>
      </c>
      <c r="H299" s="394">
        <v>12.741184573002753</v>
      </c>
      <c r="I299" s="397">
        <v>348</v>
      </c>
      <c r="J299" s="397">
        <v>3548.1099999999997</v>
      </c>
      <c r="K299" s="394">
        <v>0.76715062539864443</v>
      </c>
      <c r="L299" s="394">
        <v>10.195718390804597</v>
      </c>
      <c r="M299" s="397">
        <v>534</v>
      </c>
      <c r="N299" s="397">
        <v>2018.5199999999995</v>
      </c>
      <c r="O299" s="410">
        <v>0.43643203857255591</v>
      </c>
      <c r="P299" s="398">
        <v>3.7799999999999989</v>
      </c>
    </row>
    <row r="300" spans="1:16" ht="14.4" customHeight="1" x14ac:dyDescent="0.3">
      <c r="A300" s="393" t="s">
        <v>2929</v>
      </c>
      <c r="B300" s="394" t="s">
        <v>2689</v>
      </c>
      <c r="C300" s="394" t="s">
        <v>2760</v>
      </c>
      <c r="D300" s="394" t="s">
        <v>2749</v>
      </c>
      <c r="E300" s="397">
        <v>342</v>
      </c>
      <c r="F300" s="397">
        <v>4954.6000000000004</v>
      </c>
      <c r="G300" s="394">
        <v>1</v>
      </c>
      <c r="H300" s="394">
        <v>14.487134502923977</v>
      </c>
      <c r="I300" s="397">
        <v>212</v>
      </c>
      <c r="J300" s="397">
        <v>3656.9199999999996</v>
      </c>
      <c r="K300" s="394">
        <v>0.7380858192386871</v>
      </c>
      <c r="L300" s="394">
        <v>17.249622641509433</v>
      </c>
      <c r="M300" s="397">
        <v>260</v>
      </c>
      <c r="N300" s="397">
        <v>4916.5999999999995</v>
      </c>
      <c r="O300" s="410">
        <v>0.99233035966576499</v>
      </c>
      <c r="P300" s="398">
        <v>18.909999999999997</v>
      </c>
    </row>
    <row r="301" spans="1:16" ht="14.4" customHeight="1" x14ac:dyDescent="0.3">
      <c r="A301" s="393" t="s">
        <v>2929</v>
      </c>
      <c r="B301" s="394" t="s">
        <v>2689</v>
      </c>
      <c r="C301" s="394" t="s">
        <v>2761</v>
      </c>
      <c r="D301" s="394" t="s">
        <v>2762</v>
      </c>
      <c r="E301" s="397">
        <v>0.2</v>
      </c>
      <c r="F301" s="397">
        <v>93.78</v>
      </c>
      <c r="G301" s="394">
        <v>1</v>
      </c>
      <c r="H301" s="394">
        <v>468.9</v>
      </c>
      <c r="I301" s="397"/>
      <c r="J301" s="397"/>
      <c r="K301" s="394"/>
      <c r="L301" s="394"/>
      <c r="M301" s="397">
        <v>0.4</v>
      </c>
      <c r="N301" s="397">
        <v>196.78</v>
      </c>
      <c r="O301" s="410">
        <v>2.0983152058008105</v>
      </c>
      <c r="P301" s="398">
        <v>491.95</v>
      </c>
    </row>
    <row r="302" spans="1:16" ht="14.4" customHeight="1" x14ac:dyDescent="0.3">
      <c r="A302" s="393" t="s">
        <v>2929</v>
      </c>
      <c r="B302" s="394" t="s">
        <v>2689</v>
      </c>
      <c r="C302" s="394" t="s">
        <v>2763</v>
      </c>
      <c r="D302" s="394" t="s">
        <v>2764</v>
      </c>
      <c r="E302" s="397">
        <v>3.2</v>
      </c>
      <c r="F302" s="397">
        <v>246.32</v>
      </c>
      <c r="G302" s="394">
        <v>1</v>
      </c>
      <c r="H302" s="394">
        <v>76.974999999999994</v>
      </c>
      <c r="I302" s="397">
        <v>2.6</v>
      </c>
      <c r="J302" s="397">
        <v>199.48</v>
      </c>
      <c r="K302" s="394">
        <v>0.80984085742124068</v>
      </c>
      <c r="L302" s="394">
        <v>76.723076923076917</v>
      </c>
      <c r="M302" s="397">
        <v>3.8</v>
      </c>
      <c r="N302" s="397">
        <v>294.52</v>
      </c>
      <c r="O302" s="410">
        <v>1.1956804157193894</v>
      </c>
      <c r="P302" s="398">
        <v>77.505263157894731</v>
      </c>
    </row>
    <row r="303" spans="1:16" ht="14.4" customHeight="1" x14ac:dyDescent="0.3">
      <c r="A303" s="393" t="s">
        <v>2929</v>
      </c>
      <c r="B303" s="394" t="s">
        <v>2689</v>
      </c>
      <c r="C303" s="394" t="s">
        <v>2962</v>
      </c>
      <c r="D303" s="394" t="s">
        <v>2963</v>
      </c>
      <c r="E303" s="397">
        <v>1</v>
      </c>
      <c r="F303" s="397">
        <v>20.82</v>
      </c>
      <c r="G303" s="394">
        <v>1</v>
      </c>
      <c r="H303" s="394">
        <v>20.82</v>
      </c>
      <c r="I303" s="397">
        <v>2</v>
      </c>
      <c r="J303" s="397">
        <v>79.34</v>
      </c>
      <c r="K303" s="394">
        <v>3.8107588856868397</v>
      </c>
      <c r="L303" s="394">
        <v>39.67</v>
      </c>
      <c r="M303" s="397">
        <v>4</v>
      </c>
      <c r="N303" s="397">
        <v>160.08000000000001</v>
      </c>
      <c r="O303" s="410">
        <v>7.6887608069164273</v>
      </c>
      <c r="P303" s="398">
        <v>40.020000000000003</v>
      </c>
    </row>
    <row r="304" spans="1:16" ht="14.4" customHeight="1" x14ac:dyDescent="0.3">
      <c r="A304" s="393" t="s">
        <v>2929</v>
      </c>
      <c r="B304" s="394" t="s">
        <v>2689</v>
      </c>
      <c r="C304" s="394" t="s">
        <v>2884</v>
      </c>
      <c r="D304" s="394" t="s">
        <v>2885</v>
      </c>
      <c r="E304" s="397">
        <v>0.65</v>
      </c>
      <c r="F304" s="397">
        <v>312.06</v>
      </c>
      <c r="G304" s="394">
        <v>1</v>
      </c>
      <c r="H304" s="394">
        <v>480.09230769230766</v>
      </c>
      <c r="I304" s="397">
        <v>0.8</v>
      </c>
      <c r="J304" s="397">
        <v>399.44</v>
      </c>
      <c r="K304" s="394">
        <v>1.280010254438249</v>
      </c>
      <c r="L304" s="394">
        <v>499.29999999999995</v>
      </c>
      <c r="M304" s="397">
        <v>1</v>
      </c>
      <c r="N304" s="397">
        <v>503.65</v>
      </c>
      <c r="O304" s="410">
        <v>1.6139524450426199</v>
      </c>
      <c r="P304" s="398">
        <v>503.65</v>
      </c>
    </row>
    <row r="305" spans="1:16" ht="14.4" customHeight="1" x14ac:dyDescent="0.3">
      <c r="A305" s="393" t="s">
        <v>2929</v>
      </c>
      <c r="B305" s="394" t="s">
        <v>2689</v>
      </c>
      <c r="C305" s="394" t="s">
        <v>2964</v>
      </c>
      <c r="D305" s="394" t="s">
        <v>2965</v>
      </c>
      <c r="E305" s="397"/>
      <c r="F305" s="397"/>
      <c r="G305" s="394"/>
      <c r="H305" s="394"/>
      <c r="I305" s="397"/>
      <c r="J305" s="397"/>
      <c r="K305" s="394"/>
      <c r="L305" s="394"/>
      <c r="M305" s="397">
        <v>0.4</v>
      </c>
      <c r="N305" s="397">
        <v>443.69999999999993</v>
      </c>
      <c r="O305" s="410"/>
      <c r="P305" s="398">
        <v>1109.2499999999998</v>
      </c>
    </row>
    <row r="306" spans="1:16" ht="14.4" customHeight="1" x14ac:dyDescent="0.3">
      <c r="A306" s="393" t="s">
        <v>2929</v>
      </c>
      <c r="B306" s="394" t="s">
        <v>2689</v>
      </c>
      <c r="C306" s="394" t="s">
        <v>2966</v>
      </c>
      <c r="D306" s="394" t="s">
        <v>2967</v>
      </c>
      <c r="E306" s="397">
        <v>5</v>
      </c>
      <c r="F306" s="397">
        <v>99.72</v>
      </c>
      <c r="G306" s="394">
        <v>1</v>
      </c>
      <c r="H306" s="394">
        <v>19.943999999999999</v>
      </c>
      <c r="I306" s="397">
        <v>1</v>
      </c>
      <c r="J306" s="397">
        <v>79.34</v>
      </c>
      <c r="K306" s="394">
        <v>0.79562775772162053</v>
      </c>
      <c r="L306" s="394">
        <v>79.34</v>
      </c>
      <c r="M306" s="397"/>
      <c r="N306" s="397"/>
      <c r="O306" s="410"/>
      <c r="P306" s="398"/>
    </row>
    <row r="307" spans="1:16" ht="14.4" customHeight="1" x14ac:dyDescent="0.3">
      <c r="A307" s="393" t="s">
        <v>2929</v>
      </c>
      <c r="B307" s="394" t="s">
        <v>2689</v>
      </c>
      <c r="C307" s="394" t="s">
        <v>2765</v>
      </c>
      <c r="D307" s="394" t="s">
        <v>2766</v>
      </c>
      <c r="E307" s="397">
        <v>13</v>
      </c>
      <c r="F307" s="397">
        <v>246.26999999999998</v>
      </c>
      <c r="G307" s="394">
        <v>1</v>
      </c>
      <c r="H307" s="394">
        <v>18.943846153846152</v>
      </c>
      <c r="I307" s="397"/>
      <c r="J307" s="397"/>
      <c r="K307" s="394"/>
      <c r="L307" s="394"/>
      <c r="M307" s="397"/>
      <c r="N307" s="397"/>
      <c r="O307" s="410"/>
      <c r="P307" s="398"/>
    </row>
    <row r="308" spans="1:16" ht="14.4" customHeight="1" x14ac:dyDescent="0.3">
      <c r="A308" s="393" t="s">
        <v>2929</v>
      </c>
      <c r="B308" s="394" t="s">
        <v>2689</v>
      </c>
      <c r="C308" s="394" t="s">
        <v>2968</v>
      </c>
      <c r="D308" s="394" t="s">
        <v>2969</v>
      </c>
      <c r="E308" s="397"/>
      <c r="F308" s="397"/>
      <c r="G308" s="394"/>
      <c r="H308" s="394"/>
      <c r="I308" s="397"/>
      <c r="J308" s="397"/>
      <c r="K308" s="394"/>
      <c r="L308" s="394"/>
      <c r="M308" s="397">
        <v>1</v>
      </c>
      <c r="N308" s="397">
        <v>34.33</v>
      </c>
      <c r="O308" s="410"/>
      <c r="P308" s="398">
        <v>34.33</v>
      </c>
    </row>
    <row r="309" spans="1:16" ht="14.4" customHeight="1" x14ac:dyDescent="0.3">
      <c r="A309" s="393" t="s">
        <v>2929</v>
      </c>
      <c r="B309" s="394" t="s">
        <v>2689</v>
      </c>
      <c r="C309" s="394" t="s">
        <v>2767</v>
      </c>
      <c r="D309" s="394" t="s">
        <v>2768</v>
      </c>
      <c r="E309" s="397"/>
      <c r="F309" s="397"/>
      <c r="G309" s="394"/>
      <c r="H309" s="394"/>
      <c r="I309" s="397"/>
      <c r="J309" s="397"/>
      <c r="K309" s="394"/>
      <c r="L309" s="394"/>
      <c r="M309" s="397">
        <v>0.8</v>
      </c>
      <c r="N309" s="397">
        <v>176.4</v>
      </c>
      <c r="O309" s="410"/>
      <c r="P309" s="398">
        <v>220.5</v>
      </c>
    </row>
    <row r="310" spans="1:16" ht="14.4" customHeight="1" x14ac:dyDescent="0.3">
      <c r="A310" s="393" t="s">
        <v>2929</v>
      </c>
      <c r="B310" s="394" t="s">
        <v>2689</v>
      </c>
      <c r="C310" s="394" t="s">
        <v>2769</v>
      </c>
      <c r="D310" s="394" t="s">
        <v>2770</v>
      </c>
      <c r="E310" s="397"/>
      <c r="F310" s="397"/>
      <c r="G310" s="394"/>
      <c r="H310" s="394"/>
      <c r="I310" s="397">
        <v>8</v>
      </c>
      <c r="J310" s="397">
        <v>139.91999999999999</v>
      </c>
      <c r="K310" s="394"/>
      <c r="L310" s="394">
        <v>17.489999999999998</v>
      </c>
      <c r="M310" s="397">
        <v>3</v>
      </c>
      <c r="N310" s="397">
        <v>52.92</v>
      </c>
      <c r="O310" s="410"/>
      <c r="P310" s="398">
        <v>17.64</v>
      </c>
    </row>
    <row r="311" spans="1:16" ht="14.4" customHeight="1" x14ac:dyDescent="0.3">
      <c r="A311" s="393" t="s">
        <v>2929</v>
      </c>
      <c r="B311" s="394" t="s">
        <v>2689</v>
      </c>
      <c r="C311" s="394" t="s">
        <v>2970</v>
      </c>
      <c r="D311" s="394" t="s">
        <v>2971</v>
      </c>
      <c r="E311" s="397"/>
      <c r="F311" s="397"/>
      <c r="G311" s="394"/>
      <c r="H311" s="394"/>
      <c r="I311" s="397"/>
      <c r="J311" s="397"/>
      <c r="K311" s="394"/>
      <c r="L311" s="394"/>
      <c r="M311" s="397">
        <v>3</v>
      </c>
      <c r="N311" s="397">
        <v>86.550000000000011</v>
      </c>
      <c r="O311" s="410"/>
      <c r="P311" s="398">
        <v>28.850000000000005</v>
      </c>
    </row>
    <row r="312" spans="1:16" ht="14.4" customHeight="1" x14ac:dyDescent="0.3">
      <c r="A312" s="393" t="s">
        <v>2929</v>
      </c>
      <c r="B312" s="394" t="s">
        <v>2689</v>
      </c>
      <c r="C312" s="394" t="s">
        <v>2771</v>
      </c>
      <c r="D312" s="394" t="s">
        <v>2772</v>
      </c>
      <c r="E312" s="397">
        <v>8</v>
      </c>
      <c r="F312" s="397">
        <v>527.86999999999989</v>
      </c>
      <c r="G312" s="394">
        <v>1</v>
      </c>
      <c r="H312" s="394">
        <v>65.983749999999986</v>
      </c>
      <c r="I312" s="397">
        <v>6.0000000000000009</v>
      </c>
      <c r="J312" s="397">
        <v>428.53999999999996</v>
      </c>
      <c r="K312" s="394">
        <v>0.81182866993767411</v>
      </c>
      <c r="L312" s="394">
        <v>71.423333333333318</v>
      </c>
      <c r="M312" s="397">
        <v>7.8</v>
      </c>
      <c r="N312" s="397">
        <v>542.67000000000007</v>
      </c>
      <c r="O312" s="410">
        <v>1.0280372061302976</v>
      </c>
      <c r="P312" s="398">
        <v>69.57307692307694</v>
      </c>
    </row>
    <row r="313" spans="1:16" ht="14.4" customHeight="1" x14ac:dyDescent="0.3">
      <c r="A313" s="393" t="s">
        <v>2929</v>
      </c>
      <c r="B313" s="394" t="s">
        <v>2689</v>
      </c>
      <c r="C313" s="394" t="s">
        <v>2886</v>
      </c>
      <c r="D313" s="394" t="s">
        <v>2887</v>
      </c>
      <c r="E313" s="397">
        <v>3.4000000000000004</v>
      </c>
      <c r="F313" s="397">
        <v>1661.1100000000001</v>
      </c>
      <c r="G313" s="394">
        <v>1</v>
      </c>
      <c r="H313" s="394">
        <v>488.56176470588235</v>
      </c>
      <c r="I313" s="397">
        <v>5.2000000000000011</v>
      </c>
      <c r="J313" s="397">
        <v>2637.44</v>
      </c>
      <c r="K313" s="394">
        <v>1.587757583784337</v>
      </c>
      <c r="L313" s="394">
        <v>507.19999999999993</v>
      </c>
      <c r="M313" s="397">
        <v>4.5999999999999996</v>
      </c>
      <c r="N313" s="397">
        <v>2014.79</v>
      </c>
      <c r="O313" s="410">
        <v>1.212917868172487</v>
      </c>
      <c r="P313" s="398">
        <v>437.99782608695654</v>
      </c>
    </row>
    <row r="314" spans="1:16" ht="14.4" customHeight="1" x14ac:dyDescent="0.3">
      <c r="A314" s="393" t="s">
        <v>2929</v>
      </c>
      <c r="B314" s="394" t="s">
        <v>2689</v>
      </c>
      <c r="C314" s="394" t="s">
        <v>2888</v>
      </c>
      <c r="D314" s="394" t="s">
        <v>2889</v>
      </c>
      <c r="E314" s="397">
        <v>0.2</v>
      </c>
      <c r="F314" s="397">
        <v>195.43</v>
      </c>
      <c r="G314" s="394">
        <v>1</v>
      </c>
      <c r="H314" s="394">
        <v>977.15</v>
      </c>
      <c r="I314" s="397">
        <v>0.2</v>
      </c>
      <c r="J314" s="397">
        <v>202.87</v>
      </c>
      <c r="K314" s="394">
        <v>1.0380698971498745</v>
      </c>
      <c r="L314" s="394">
        <v>1014.35</v>
      </c>
      <c r="M314" s="397">
        <v>1</v>
      </c>
      <c r="N314" s="397">
        <v>787.34999999999991</v>
      </c>
      <c r="O314" s="410">
        <v>4.0288082689454017</v>
      </c>
      <c r="P314" s="398">
        <v>787.34999999999991</v>
      </c>
    </row>
    <row r="315" spans="1:16" ht="14.4" customHeight="1" x14ac:dyDescent="0.3">
      <c r="A315" s="393" t="s">
        <v>2929</v>
      </c>
      <c r="B315" s="394" t="s">
        <v>2689</v>
      </c>
      <c r="C315" s="394" t="s">
        <v>2892</v>
      </c>
      <c r="D315" s="394" t="s">
        <v>2800</v>
      </c>
      <c r="E315" s="397">
        <v>0.2</v>
      </c>
      <c r="F315" s="397">
        <v>272.66000000000003</v>
      </c>
      <c r="G315" s="394">
        <v>1</v>
      </c>
      <c r="H315" s="394">
        <v>1363.3</v>
      </c>
      <c r="I315" s="397"/>
      <c r="J315" s="397"/>
      <c r="K315" s="394"/>
      <c r="L315" s="394"/>
      <c r="M315" s="397"/>
      <c r="N315" s="397"/>
      <c r="O315" s="410"/>
      <c r="P315" s="398"/>
    </row>
    <row r="316" spans="1:16" ht="14.4" customHeight="1" x14ac:dyDescent="0.3">
      <c r="A316" s="393" t="s">
        <v>2929</v>
      </c>
      <c r="B316" s="394" t="s">
        <v>2689</v>
      </c>
      <c r="C316" s="394" t="s">
        <v>2773</v>
      </c>
      <c r="D316" s="394" t="s">
        <v>2774</v>
      </c>
      <c r="E316" s="397">
        <v>22.599999999999998</v>
      </c>
      <c r="F316" s="397">
        <v>1168.75</v>
      </c>
      <c r="G316" s="394">
        <v>1</v>
      </c>
      <c r="H316" s="394">
        <v>51.714601769911511</v>
      </c>
      <c r="I316" s="397">
        <v>21.399999999999995</v>
      </c>
      <c r="J316" s="397">
        <v>1273.19</v>
      </c>
      <c r="K316" s="394">
        <v>1.0893604278074867</v>
      </c>
      <c r="L316" s="394">
        <v>59.494859813084126</v>
      </c>
      <c r="M316" s="397">
        <v>40.799999999999997</v>
      </c>
      <c r="N316" s="397">
        <v>2558.2600000000002</v>
      </c>
      <c r="O316" s="410">
        <v>2.1888855614973264</v>
      </c>
      <c r="P316" s="398">
        <v>62.702450980392165</v>
      </c>
    </row>
    <row r="317" spans="1:16" ht="14.4" customHeight="1" x14ac:dyDescent="0.3">
      <c r="A317" s="393" t="s">
        <v>2929</v>
      </c>
      <c r="B317" s="394" t="s">
        <v>2689</v>
      </c>
      <c r="C317" s="394" t="s">
        <v>2775</v>
      </c>
      <c r="D317" s="394" t="s">
        <v>2776</v>
      </c>
      <c r="E317" s="397">
        <v>1.3200000000000003</v>
      </c>
      <c r="F317" s="397">
        <v>484.61999999999995</v>
      </c>
      <c r="G317" s="394">
        <v>1</v>
      </c>
      <c r="H317" s="394">
        <v>367.13636363636351</v>
      </c>
      <c r="I317" s="397">
        <v>0.38</v>
      </c>
      <c r="J317" s="397">
        <v>145.20999999999998</v>
      </c>
      <c r="K317" s="394">
        <v>0.29963682885559817</v>
      </c>
      <c r="L317" s="394">
        <v>382.13157894736838</v>
      </c>
      <c r="M317" s="397">
        <v>1.4200000000000002</v>
      </c>
      <c r="N317" s="397">
        <v>547.44000000000005</v>
      </c>
      <c r="O317" s="410">
        <v>1.1296273368825061</v>
      </c>
      <c r="P317" s="398">
        <v>385.52112676056339</v>
      </c>
    </row>
    <row r="318" spans="1:16" ht="14.4" customHeight="1" x14ac:dyDescent="0.3">
      <c r="A318" s="393" t="s">
        <v>2929</v>
      </c>
      <c r="B318" s="394" t="s">
        <v>2689</v>
      </c>
      <c r="C318" s="394" t="s">
        <v>2779</v>
      </c>
      <c r="D318" s="394" t="s">
        <v>2780</v>
      </c>
      <c r="E318" s="397"/>
      <c r="F318" s="397"/>
      <c r="G318" s="394"/>
      <c r="H318" s="394"/>
      <c r="I318" s="397">
        <v>4</v>
      </c>
      <c r="J318" s="397">
        <v>73.48</v>
      </c>
      <c r="K318" s="394"/>
      <c r="L318" s="394">
        <v>18.37</v>
      </c>
      <c r="M318" s="397">
        <v>29</v>
      </c>
      <c r="N318" s="397">
        <v>537.37</v>
      </c>
      <c r="O318" s="410"/>
      <c r="P318" s="398">
        <v>18.53</v>
      </c>
    </row>
    <row r="319" spans="1:16" ht="14.4" customHeight="1" x14ac:dyDescent="0.3">
      <c r="A319" s="393" t="s">
        <v>2929</v>
      </c>
      <c r="B319" s="394" t="s">
        <v>2689</v>
      </c>
      <c r="C319" s="394" t="s">
        <v>2781</v>
      </c>
      <c r="D319" s="394" t="s">
        <v>2782</v>
      </c>
      <c r="E319" s="397">
        <v>1.5999999999999999</v>
      </c>
      <c r="F319" s="397">
        <v>186.6</v>
      </c>
      <c r="G319" s="394">
        <v>1</v>
      </c>
      <c r="H319" s="394">
        <v>116.625</v>
      </c>
      <c r="I319" s="397">
        <v>2.21</v>
      </c>
      <c r="J319" s="397">
        <v>268.64</v>
      </c>
      <c r="K319" s="394">
        <v>1.4396570203644159</v>
      </c>
      <c r="L319" s="394">
        <v>121.55656108597285</v>
      </c>
      <c r="M319" s="397">
        <v>5.52</v>
      </c>
      <c r="N319" s="397">
        <v>676.85</v>
      </c>
      <c r="O319" s="410">
        <v>3.627277599142551</v>
      </c>
      <c r="P319" s="398">
        <v>122.61775362318842</v>
      </c>
    </row>
    <row r="320" spans="1:16" ht="14.4" customHeight="1" x14ac:dyDescent="0.3">
      <c r="A320" s="393" t="s">
        <v>2929</v>
      </c>
      <c r="B320" s="394" t="s">
        <v>2689</v>
      </c>
      <c r="C320" s="394" t="s">
        <v>2783</v>
      </c>
      <c r="D320" s="394" t="s">
        <v>2784</v>
      </c>
      <c r="E320" s="397">
        <v>3.4000000000000004</v>
      </c>
      <c r="F320" s="397">
        <v>208.42</v>
      </c>
      <c r="G320" s="394">
        <v>1</v>
      </c>
      <c r="H320" s="394">
        <v>61.29999999999999</v>
      </c>
      <c r="I320" s="397"/>
      <c r="J320" s="397"/>
      <c r="K320" s="394"/>
      <c r="L320" s="394"/>
      <c r="M320" s="397"/>
      <c r="N320" s="397"/>
      <c r="O320" s="410"/>
      <c r="P320" s="398"/>
    </row>
    <row r="321" spans="1:16" ht="14.4" customHeight="1" x14ac:dyDescent="0.3">
      <c r="A321" s="393" t="s">
        <v>2929</v>
      </c>
      <c r="B321" s="394" t="s">
        <v>2689</v>
      </c>
      <c r="C321" s="394" t="s">
        <v>2972</v>
      </c>
      <c r="D321" s="394" t="s">
        <v>2973</v>
      </c>
      <c r="E321" s="397">
        <v>0.2</v>
      </c>
      <c r="F321" s="397">
        <v>21.57</v>
      </c>
      <c r="G321" s="394">
        <v>1</v>
      </c>
      <c r="H321" s="394">
        <v>107.85</v>
      </c>
      <c r="I321" s="397">
        <v>0.30000000000000004</v>
      </c>
      <c r="J321" s="397">
        <v>34.980000000000004</v>
      </c>
      <c r="K321" s="394">
        <v>1.6216968011126567</v>
      </c>
      <c r="L321" s="394">
        <v>116.6</v>
      </c>
      <c r="M321" s="397">
        <v>0.1</v>
      </c>
      <c r="N321" s="397">
        <v>11.76</v>
      </c>
      <c r="O321" s="410">
        <v>0.5452016689847009</v>
      </c>
      <c r="P321" s="398">
        <v>117.6</v>
      </c>
    </row>
    <row r="322" spans="1:16" ht="14.4" customHeight="1" x14ac:dyDescent="0.3">
      <c r="A322" s="393" t="s">
        <v>2929</v>
      </c>
      <c r="B322" s="394" t="s">
        <v>2689</v>
      </c>
      <c r="C322" s="394" t="s">
        <v>2974</v>
      </c>
      <c r="D322" s="394" t="s">
        <v>2975</v>
      </c>
      <c r="E322" s="397"/>
      <c r="F322" s="397"/>
      <c r="G322" s="394"/>
      <c r="H322" s="394"/>
      <c r="I322" s="397"/>
      <c r="J322" s="397"/>
      <c r="K322" s="394"/>
      <c r="L322" s="394"/>
      <c r="M322" s="397">
        <v>0.1</v>
      </c>
      <c r="N322" s="397">
        <v>948.07</v>
      </c>
      <c r="O322" s="410"/>
      <c r="P322" s="398">
        <v>9480.7000000000007</v>
      </c>
    </row>
    <row r="323" spans="1:16" ht="14.4" customHeight="1" x14ac:dyDescent="0.3">
      <c r="A323" s="393" t="s">
        <v>2929</v>
      </c>
      <c r="B323" s="394" t="s">
        <v>2689</v>
      </c>
      <c r="C323" s="394" t="s">
        <v>2976</v>
      </c>
      <c r="D323" s="394" t="s">
        <v>2977</v>
      </c>
      <c r="E323" s="397">
        <v>0.2</v>
      </c>
      <c r="F323" s="397">
        <v>11.38</v>
      </c>
      <c r="G323" s="394">
        <v>1</v>
      </c>
      <c r="H323" s="394">
        <v>56.9</v>
      </c>
      <c r="I323" s="397"/>
      <c r="J323" s="397"/>
      <c r="K323" s="394"/>
      <c r="L323" s="394"/>
      <c r="M323" s="397">
        <v>0.2</v>
      </c>
      <c r="N323" s="397">
        <v>14.02</v>
      </c>
      <c r="O323" s="410">
        <v>1.2319859402460456</v>
      </c>
      <c r="P323" s="398">
        <v>70.099999999999994</v>
      </c>
    </row>
    <row r="324" spans="1:16" ht="14.4" customHeight="1" x14ac:dyDescent="0.3">
      <c r="A324" s="393" t="s">
        <v>2929</v>
      </c>
      <c r="B324" s="394" t="s">
        <v>2689</v>
      </c>
      <c r="C324" s="394" t="s">
        <v>2787</v>
      </c>
      <c r="D324" s="394" t="s">
        <v>2788</v>
      </c>
      <c r="E324" s="397">
        <v>48.1</v>
      </c>
      <c r="F324" s="397">
        <v>780.62999999999988</v>
      </c>
      <c r="G324" s="394">
        <v>1</v>
      </c>
      <c r="H324" s="394">
        <v>16.229313929313925</v>
      </c>
      <c r="I324" s="397">
        <v>44</v>
      </c>
      <c r="J324" s="397">
        <v>804.18</v>
      </c>
      <c r="K324" s="394">
        <v>1.0301679412781986</v>
      </c>
      <c r="L324" s="394">
        <v>18.276818181818182</v>
      </c>
      <c r="M324" s="397">
        <v>70</v>
      </c>
      <c r="N324" s="397">
        <v>1353.1</v>
      </c>
      <c r="O324" s="410">
        <v>1.7333435814662517</v>
      </c>
      <c r="P324" s="398">
        <v>19.329999999999998</v>
      </c>
    </row>
    <row r="325" spans="1:16" ht="14.4" customHeight="1" x14ac:dyDescent="0.3">
      <c r="A325" s="393" t="s">
        <v>2929</v>
      </c>
      <c r="B325" s="394" t="s">
        <v>2689</v>
      </c>
      <c r="C325" s="394" t="s">
        <v>2978</v>
      </c>
      <c r="D325" s="394" t="s">
        <v>2788</v>
      </c>
      <c r="E325" s="397"/>
      <c r="F325" s="397"/>
      <c r="G325" s="394"/>
      <c r="H325" s="394"/>
      <c r="I325" s="397">
        <v>1</v>
      </c>
      <c r="J325" s="397">
        <v>40.479999999999997</v>
      </c>
      <c r="K325" s="394"/>
      <c r="L325" s="394">
        <v>40.479999999999997</v>
      </c>
      <c r="M325" s="397"/>
      <c r="N325" s="397"/>
      <c r="O325" s="410"/>
      <c r="P325" s="398"/>
    </row>
    <row r="326" spans="1:16" ht="14.4" customHeight="1" x14ac:dyDescent="0.3">
      <c r="A326" s="393" t="s">
        <v>2929</v>
      </c>
      <c r="B326" s="394" t="s">
        <v>2689</v>
      </c>
      <c r="C326" s="394" t="s">
        <v>2789</v>
      </c>
      <c r="D326" s="394" t="s">
        <v>2790</v>
      </c>
      <c r="E326" s="397">
        <v>46</v>
      </c>
      <c r="F326" s="397">
        <v>850.89999999999986</v>
      </c>
      <c r="G326" s="394">
        <v>1</v>
      </c>
      <c r="H326" s="394">
        <v>18.497826086956518</v>
      </c>
      <c r="I326" s="397">
        <v>28</v>
      </c>
      <c r="J326" s="397">
        <v>597.52</v>
      </c>
      <c r="K326" s="394">
        <v>0.70222117757668356</v>
      </c>
      <c r="L326" s="394">
        <v>21.34</v>
      </c>
      <c r="M326" s="397">
        <v>58</v>
      </c>
      <c r="N326" s="397">
        <v>1280.6399999999999</v>
      </c>
      <c r="O326" s="410">
        <v>1.5050417205312023</v>
      </c>
      <c r="P326" s="398">
        <v>22.08</v>
      </c>
    </row>
    <row r="327" spans="1:16" ht="14.4" customHeight="1" x14ac:dyDescent="0.3">
      <c r="A327" s="393" t="s">
        <v>2929</v>
      </c>
      <c r="B327" s="394" t="s">
        <v>2689</v>
      </c>
      <c r="C327" s="394" t="s">
        <v>2893</v>
      </c>
      <c r="D327" s="394" t="s">
        <v>2894</v>
      </c>
      <c r="E327" s="397"/>
      <c r="F327" s="397"/>
      <c r="G327" s="394"/>
      <c r="H327" s="394"/>
      <c r="I327" s="397">
        <v>1</v>
      </c>
      <c r="J327" s="397">
        <v>34</v>
      </c>
      <c r="K327" s="394"/>
      <c r="L327" s="394">
        <v>34</v>
      </c>
      <c r="M327" s="397"/>
      <c r="N327" s="397"/>
      <c r="O327" s="410"/>
      <c r="P327" s="398"/>
    </row>
    <row r="328" spans="1:16" ht="14.4" customHeight="1" x14ac:dyDescent="0.3">
      <c r="A328" s="393" t="s">
        <v>2929</v>
      </c>
      <c r="B328" s="394" t="s">
        <v>2689</v>
      </c>
      <c r="C328" s="394" t="s">
        <v>2897</v>
      </c>
      <c r="D328" s="394" t="s">
        <v>2898</v>
      </c>
      <c r="E328" s="397">
        <v>1.4</v>
      </c>
      <c r="F328" s="397">
        <v>52.54</v>
      </c>
      <c r="G328" s="394">
        <v>1</v>
      </c>
      <c r="H328" s="394">
        <v>37.528571428571432</v>
      </c>
      <c r="I328" s="397">
        <v>1</v>
      </c>
      <c r="J328" s="397">
        <v>45.13</v>
      </c>
      <c r="K328" s="394">
        <v>0.85896459840121819</v>
      </c>
      <c r="L328" s="394">
        <v>45.13</v>
      </c>
      <c r="M328" s="397">
        <v>1</v>
      </c>
      <c r="N328" s="397">
        <v>60.08</v>
      </c>
      <c r="O328" s="410">
        <v>1.1435097068899887</v>
      </c>
      <c r="P328" s="398">
        <v>60.08</v>
      </c>
    </row>
    <row r="329" spans="1:16" ht="14.4" customHeight="1" x14ac:dyDescent="0.3">
      <c r="A329" s="393" t="s">
        <v>2929</v>
      </c>
      <c r="B329" s="394" t="s">
        <v>2689</v>
      </c>
      <c r="C329" s="394" t="s">
        <v>2791</v>
      </c>
      <c r="D329" s="394" t="s">
        <v>2792</v>
      </c>
      <c r="E329" s="397">
        <v>0.3</v>
      </c>
      <c r="F329" s="397">
        <v>75.400000000000006</v>
      </c>
      <c r="G329" s="394">
        <v>1</v>
      </c>
      <c r="H329" s="394">
        <v>251.33333333333337</v>
      </c>
      <c r="I329" s="397">
        <v>0.1</v>
      </c>
      <c r="J329" s="397">
        <v>26.22</v>
      </c>
      <c r="K329" s="394">
        <v>0.34774535809018564</v>
      </c>
      <c r="L329" s="394">
        <v>262.2</v>
      </c>
      <c r="M329" s="397">
        <v>0.1</v>
      </c>
      <c r="N329" s="397">
        <v>26.45</v>
      </c>
      <c r="O329" s="410">
        <v>0.3507957559681697</v>
      </c>
      <c r="P329" s="398">
        <v>264.5</v>
      </c>
    </row>
    <row r="330" spans="1:16" ht="14.4" customHeight="1" x14ac:dyDescent="0.3">
      <c r="A330" s="393" t="s">
        <v>2929</v>
      </c>
      <c r="B330" s="394" t="s">
        <v>2689</v>
      </c>
      <c r="C330" s="394" t="s">
        <v>2793</v>
      </c>
      <c r="D330" s="394" t="s">
        <v>2794</v>
      </c>
      <c r="E330" s="397">
        <v>0.8</v>
      </c>
      <c r="F330" s="397">
        <v>24.16</v>
      </c>
      <c r="G330" s="394">
        <v>1</v>
      </c>
      <c r="H330" s="394">
        <v>30.2</v>
      </c>
      <c r="I330" s="397">
        <v>1</v>
      </c>
      <c r="J330" s="397">
        <v>31.52</v>
      </c>
      <c r="K330" s="394">
        <v>1.304635761589404</v>
      </c>
      <c r="L330" s="394">
        <v>31.52</v>
      </c>
      <c r="M330" s="397"/>
      <c r="N330" s="397"/>
      <c r="O330" s="410"/>
      <c r="P330" s="398"/>
    </row>
    <row r="331" spans="1:16" ht="14.4" customHeight="1" x14ac:dyDescent="0.3">
      <c r="A331" s="393" t="s">
        <v>2929</v>
      </c>
      <c r="B331" s="394" t="s">
        <v>2689</v>
      </c>
      <c r="C331" s="394" t="s">
        <v>2979</v>
      </c>
      <c r="D331" s="394" t="s">
        <v>2794</v>
      </c>
      <c r="E331" s="397"/>
      <c r="F331" s="397"/>
      <c r="G331" s="394"/>
      <c r="H331" s="394"/>
      <c r="I331" s="397">
        <v>0.2</v>
      </c>
      <c r="J331" s="397">
        <v>14.48</v>
      </c>
      <c r="K331" s="394"/>
      <c r="L331" s="394">
        <v>72.399999999999991</v>
      </c>
      <c r="M331" s="397"/>
      <c r="N331" s="397"/>
      <c r="O331" s="410"/>
      <c r="P331" s="398"/>
    </row>
    <row r="332" spans="1:16" ht="14.4" customHeight="1" x14ac:dyDescent="0.3">
      <c r="A332" s="393" t="s">
        <v>2929</v>
      </c>
      <c r="B332" s="394" t="s">
        <v>2689</v>
      </c>
      <c r="C332" s="394" t="s">
        <v>2980</v>
      </c>
      <c r="D332" s="394" t="s">
        <v>2981</v>
      </c>
      <c r="E332" s="397">
        <v>0.1</v>
      </c>
      <c r="F332" s="397">
        <v>231.06</v>
      </c>
      <c r="G332" s="394">
        <v>1</v>
      </c>
      <c r="H332" s="394">
        <v>2310.6</v>
      </c>
      <c r="I332" s="397"/>
      <c r="J332" s="397"/>
      <c r="K332" s="394"/>
      <c r="L332" s="394"/>
      <c r="M332" s="397"/>
      <c r="N332" s="397"/>
      <c r="O332" s="410"/>
      <c r="P332" s="398"/>
    </row>
    <row r="333" spans="1:16" ht="14.4" customHeight="1" x14ac:dyDescent="0.3">
      <c r="A333" s="393" t="s">
        <v>2929</v>
      </c>
      <c r="B333" s="394" t="s">
        <v>2689</v>
      </c>
      <c r="C333" s="394" t="s">
        <v>2918</v>
      </c>
      <c r="D333" s="394" t="s">
        <v>2919</v>
      </c>
      <c r="E333" s="397">
        <v>0.2</v>
      </c>
      <c r="F333" s="397">
        <v>54.68</v>
      </c>
      <c r="G333" s="394">
        <v>1</v>
      </c>
      <c r="H333" s="394">
        <v>273.39999999999998</v>
      </c>
      <c r="I333" s="397"/>
      <c r="J333" s="397"/>
      <c r="K333" s="394"/>
      <c r="L333" s="394"/>
      <c r="M333" s="397"/>
      <c r="N333" s="397"/>
      <c r="O333" s="410"/>
      <c r="P333" s="398"/>
    </row>
    <row r="334" spans="1:16" ht="14.4" customHeight="1" x14ac:dyDescent="0.3">
      <c r="A334" s="393" t="s">
        <v>2929</v>
      </c>
      <c r="B334" s="394" t="s">
        <v>2689</v>
      </c>
      <c r="C334" s="394" t="s">
        <v>2795</v>
      </c>
      <c r="D334" s="394" t="s">
        <v>2796</v>
      </c>
      <c r="E334" s="397"/>
      <c r="F334" s="397"/>
      <c r="G334" s="394"/>
      <c r="H334" s="394"/>
      <c r="I334" s="397">
        <v>1.5099999999999998</v>
      </c>
      <c r="J334" s="397">
        <v>168.56</v>
      </c>
      <c r="K334" s="394"/>
      <c r="L334" s="394">
        <v>111.62913907284769</v>
      </c>
      <c r="M334" s="397">
        <v>2.38</v>
      </c>
      <c r="N334" s="397">
        <v>264.88</v>
      </c>
      <c r="O334" s="410"/>
      <c r="P334" s="398">
        <v>111.29411764705883</v>
      </c>
    </row>
    <row r="335" spans="1:16" ht="14.4" customHeight="1" x14ac:dyDescent="0.3">
      <c r="A335" s="393" t="s">
        <v>2929</v>
      </c>
      <c r="B335" s="394" t="s">
        <v>2689</v>
      </c>
      <c r="C335" s="394" t="s">
        <v>2797</v>
      </c>
      <c r="D335" s="394" t="s">
        <v>2798</v>
      </c>
      <c r="E335" s="397"/>
      <c r="F335" s="397"/>
      <c r="G335" s="394"/>
      <c r="H335" s="394"/>
      <c r="I335" s="397"/>
      <c r="J335" s="397"/>
      <c r="K335" s="394"/>
      <c r="L335" s="394"/>
      <c r="M335" s="397">
        <v>0.2</v>
      </c>
      <c r="N335" s="397">
        <v>291.22000000000003</v>
      </c>
      <c r="O335" s="410"/>
      <c r="P335" s="398">
        <v>1456.1000000000001</v>
      </c>
    </row>
    <row r="336" spans="1:16" ht="14.4" customHeight="1" x14ac:dyDescent="0.3">
      <c r="A336" s="393" t="s">
        <v>2929</v>
      </c>
      <c r="B336" s="394" t="s">
        <v>2689</v>
      </c>
      <c r="C336" s="394" t="s">
        <v>2801</v>
      </c>
      <c r="D336" s="394" t="s">
        <v>2802</v>
      </c>
      <c r="E336" s="397">
        <v>0.5</v>
      </c>
      <c r="F336" s="397">
        <v>638.31000000000006</v>
      </c>
      <c r="G336" s="394">
        <v>1</v>
      </c>
      <c r="H336" s="394">
        <v>1276.6200000000001</v>
      </c>
      <c r="I336" s="397">
        <v>0.4</v>
      </c>
      <c r="J336" s="397">
        <v>300.12</v>
      </c>
      <c r="K336" s="394">
        <v>0.47017906659773462</v>
      </c>
      <c r="L336" s="394">
        <v>750.3</v>
      </c>
      <c r="M336" s="397"/>
      <c r="N336" s="397"/>
      <c r="O336" s="410"/>
      <c r="P336" s="398"/>
    </row>
    <row r="337" spans="1:16" ht="14.4" customHeight="1" x14ac:dyDescent="0.3">
      <c r="A337" s="393" t="s">
        <v>2929</v>
      </c>
      <c r="B337" s="394" t="s">
        <v>2689</v>
      </c>
      <c r="C337" s="394" t="s">
        <v>2982</v>
      </c>
      <c r="D337" s="394" t="s">
        <v>2983</v>
      </c>
      <c r="E337" s="397">
        <v>0.2</v>
      </c>
      <c r="F337" s="397">
        <v>197.62</v>
      </c>
      <c r="G337" s="394">
        <v>1</v>
      </c>
      <c r="H337" s="394">
        <v>988.1</v>
      </c>
      <c r="I337" s="397"/>
      <c r="J337" s="397"/>
      <c r="K337" s="394"/>
      <c r="L337" s="394"/>
      <c r="M337" s="397"/>
      <c r="N337" s="397"/>
      <c r="O337" s="410"/>
      <c r="P337" s="398"/>
    </row>
    <row r="338" spans="1:16" ht="14.4" customHeight="1" x14ac:dyDescent="0.3">
      <c r="A338" s="393" t="s">
        <v>2929</v>
      </c>
      <c r="B338" s="394" t="s">
        <v>2689</v>
      </c>
      <c r="C338" s="394" t="s">
        <v>2984</v>
      </c>
      <c r="D338" s="394" t="s">
        <v>2985</v>
      </c>
      <c r="E338" s="397"/>
      <c r="F338" s="397"/>
      <c r="G338" s="394"/>
      <c r="H338" s="394"/>
      <c r="I338" s="397">
        <v>3</v>
      </c>
      <c r="J338" s="397">
        <v>0</v>
      </c>
      <c r="K338" s="394"/>
      <c r="L338" s="394">
        <v>0</v>
      </c>
      <c r="M338" s="397"/>
      <c r="N338" s="397"/>
      <c r="O338" s="410"/>
      <c r="P338" s="398"/>
    </row>
    <row r="339" spans="1:16" ht="14.4" customHeight="1" x14ac:dyDescent="0.3">
      <c r="A339" s="393" t="s">
        <v>2929</v>
      </c>
      <c r="B339" s="394" t="s">
        <v>2689</v>
      </c>
      <c r="C339" s="394" t="s">
        <v>2986</v>
      </c>
      <c r="D339" s="394" t="s">
        <v>2987</v>
      </c>
      <c r="E339" s="397"/>
      <c r="F339" s="397"/>
      <c r="G339" s="394"/>
      <c r="H339" s="394"/>
      <c r="I339" s="397"/>
      <c r="J339" s="397"/>
      <c r="K339" s="394"/>
      <c r="L339" s="394"/>
      <c r="M339" s="397">
        <v>1</v>
      </c>
      <c r="N339" s="397">
        <v>49.58</v>
      </c>
      <c r="O339" s="410"/>
      <c r="P339" s="398">
        <v>49.58</v>
      </c>
    </row>
    <row r="340" spans="1:16" ht="14.4" customHeight="1" x14ac:dyDescent="0.3">
      <c r="A340" s="393" t="s">
        <v>2929</v>
      </c>
      <c r="B340" s="394" t="s">
        <v>2988</v>
      </c>
      <c r="C340" s="394" t="s">
        <v>2989</v>
      </c>
      <c r="D340" s="394" t="s">
        <v>2990</v>
      </c>
      <c r="E340" s="397">
        <v>12</v>
      </c>
      <c r="F340" s="397">
        <v>21385.920000000002</v>
      </c>
      <c r="G340" s="394">
        <v>1</v>
      </c>
      <c r="H340" s="394">
        <v>1782.16</v>
      </c>
      <c r="I340" s="397">
        <v>10</v>
      </c>
      <c r="J340" s="397">
        <v>17914.96</v>
      </c>
      <c r="K340" s="394">
        <v>0.83769882240277704</v>
      </c>
      <c r="L340" s="394">
        <v>1791.4959999999999</v>
      </c>
      <c r="M340" s="397">
        <v>5</v>
      </c>
      <c r="N340" s="397">
        <v>9327.9</v>
      </c>
      <c r="O340" s="410">
        <v>0.43617015307267581</v>
      </c>
      <c r="P340" s="398">
        <v>1865.58</v>
      </c>
    </row>
    <row r="341" spans="1:16" ht="14.4" customHeight="1" x14ac:dyDescent="0.3">
      <c r="A341" s="393" t="s">
        <v>2929</v>
      </c>
      <c r="B341" s="394" t="s">
        <v>2988</v>
      </c>
      <c r="C341" s="394" t="s">
        <v>2991</v>
      </c>
      <c r="D341" s="394" t="s">
        <v>2992</v>
      </c>
      <c r="E341" s="397">
        <v>7</v>
      </c>
      <c r="F341" s="397">
        <v>6018.0400000000009</v>
      </c>
      <c r="G341" s="394">
        <v>1</v>
      </c>
      <c r="H341" s="394">
        <v>859.72000000000014</v>
      </c>
      <c r="I341" s="397">
        <v>5</v>
      </c>
      <c r="J341" s="397">
        <v>4298.6000000000004</v>
      </c>
      <c r="K341" s="394">
        <v>0.71428571428571419</v>
      </c>
      <c r="L341" s="394">
        <v>859.72</v>
      </c>
      <c r="M341" s="397">
        <v>2</v>
      </c>
      <c r="N341" s="397">
        <v>1851.14</v>
      </c>
      <c r="O341" s="410">
        <v>0.30759848721510658</v>
      </c>
      <c r="P341" s="398">
        <v>925.57</v>
      </c>
    </row>
    <row r="342" spans="1:16" ht="14.4" customHeight="1" x14ac:dyDescent="0.3">
      <c r="A342" s="393" t="s">
        <v>2929</v>
      </c>
      <c r="B342" s="394" t="s">
        <v>2993</v>
      </c>
      <c r="C342" s="394" t="s">
        <v>2994</v>
      </c>
      <c r="D342" s="394" t="s">
        <v>2995</v>
      </c>
      <c r="E342" s="397"/>
      <c r="F342" s="397"/>
      <c r="G342" s="394"/>
      <c r="H342" s="394"/>
      <c r="I342" s="397"/>
      <c r="J342" s="397"/>
      <c r="K342" s="394"/>
      <c r="L342" s="394"/>
      <c r="M342" s="397">
        <v>1</v>
      </c>
      <c r="N342" s="397">
        <v>147</v>
      </c>
      <c r="O342" s="410"/>
      <c r="P342" s="398">
        <v>147</v>
      </c>
    </row>
    <row r="343" spans="1:16" ht="14.4" customHeight="1" x14ac:dyDescent="0.3">
      <c r="A343" s="393" t="s">
        <v>2929</v>
      </c>
      <c r="B343" s="394" t="s">
        <v>2993</v>
      </c>
      <c r="C343" s="394" t="s">
        <v>2760</v>
      </c>
      <c r="D343" s="394" t="s">
        <v>2996</v>
      </c>
      <c r="E343" s="397">
        <v>1</v>
      </c>
      <c r="F343" s="397">
        <v>6751.5</v>
      </c>
      <c r="G343" s="394">
        <v>1</v>
      </c>
      <c r="H343" s="394">
        <v>6751.5</v>
      </c>
      <c r="I343" s="397"/>
      <c r="J343" s="397"/>
      <c r="K343" s="394"/>
      <c r="L343" s="394"/>
      <c r="M343" s="397"/>
      <c r="N343" s="397"/>
      <c r="O343" s="410"/>
      <c r="P343" s="398"/>
    </row>
    <row r="344" spans="1:16" ht="14.4" customHeight="1" x14ac:dyDescent="0.3">
      <c r="A344" s="393" t="s">
        <v>2929</v>
      </c>
      <c r="B344" s="394" t="s">
        <v>2993</v>
      </c>
      <c r="C344" s="394" t="s">
        <v>2997</v>
      </c>
      <c r="D344" s="394" t="s">
        <v>2998</v>
      </c>
      <c r="E344" s="397">
        <v>1</v>
      </c>
      <c r="F344" s="397">
        <v>714</v>
      </c>
      <c r="G344" s="394">
        <v>1</v>
      </c>
      <c r="H344" s="394">
        <v>714</v>
      </c>
      <c r="I344" s="397"/>
      <c r="J344" s="397"/>
      <c r="K344" s="394"/>
      <c r="L344" s="394"/>
      <c r="M344" s="397"/>
      <c r="N344" s="397"/>
      <c r="O344" s="410"/>
      <c r="P344" s="398"/>
    </row>
    <row r="345" spans="1:16" ht="14.4" customHeight="1" x14ac:dyDescent="0.3">
      <c r="A345" s="393" t="s">
        <v>2929</v>
      </c>
      <c r="B345" s="394" t="s">
        <v>2805</v>
      </c>
      <c r="C345" s="394" t="s">
        <v>2810</v>
      </c>
      <c r="D345" s="394" t="s">
        <v>2811</v>
      </c>
      <c r="E345" s="397">
        <v>33</v>
      </c>
      <c r="F345" s="397">
        <v>825</v>
      </c>
      <c r="G345" s="394">
        <v>1</v>
      </c>
      <c r="H345" s="394">
        <v>25</v>
      </c>
      <c r="I345" s="397">
        <v>20</v>
      </c>
      <c r="J345" s="397">
        <v>500</v>
      </c>
      <c r="K345" s="394">
        <v>0.60606060606060608</v>
      </c>
      <c r="L345" s="394">
        <v>25</v>
      </c>
      <c r="M345" s="397">
        <v>25</v>
      </c>
      <c r="N345" s="397">
        <v>450</v>
      </c>
      <c r="O345" s="410">
        <v>0.54545454545454541</v>
      </c>
      <c r="P345" s="398">
        <v>18</v>
      </c>
    </row>
    <row r="346" spans="1:16" ht="14.4" customHeight="1" x14ac:dyDescent="0.3">
      <c r="A346" s="393" t="s">
        <v>2929</v>
      </c>
      <c r="B346" s="394" t="s">
        <v>2805</v>
      </c>
      <c r="C346" s="394" t="s">
        <v>2999</v>
      </c>
      <c r="D346" s="394" t="s">
        <v>3000</v>
      </c>
      <c r="E346" s="397">
        <v>24</v>
      </c>
      <c r="F346" s="397">
        <v>4488</v>
      </c>
      <c r="G346" s="394">
        <v>1</v>
      </c>
      <c r="H346" s="394">
        <v>187</v>
      </c>
      <c r="I346" s="397">
        <v>41</v>
      </c>
      <c r="J346" s="397">
        <v>7913</v>
      </c>
      <c r="K346" s="394">
        <v>1.7631461675579323</v>
      </c>
      <c r="L346" s="394">
        <v>193</v>
      </c>
      <c r="M346" s="397">
        <v>31</v>
      </c>
      <c r="N346" s="397">
        <v>6014</v>
      </c>
      <c r="O346" s="410">
        <v>1.340017825311943</v>
      </c>
      <c r="P346" s="398">
        <v>194</v>
      </c>
    </row>
    <row r="347" spans="1:16" ht="14.4" customHeight="1" x14ac:dyDescent="0.3">
      <c r="A347" s="393" t="s">
        <v>2929</v>
      </c>
      <c r="B347" s="394" t="s">
        <v>2805</v>
      </c>
      <c r="C347" s="394" t="s">
        <v>2812</v>
      </c>
      <c r="D347" s="394" t="s">
        <v>2813</v>
      </c>
      <c r="E347" s="397"/>
      <c r="F347" s="397"/>
      <c r="G347" s="394"/>
      <c r="H347" s="394"/>
      <c r="I347" s="397"/>
      <c r="J347" s="397"/>
      <c r="K347" s="394"/>
      <c r="L347" s="394"/>
      <c r="M347" s="397">
        <v>1</v>
      </c>
      <c r="N347" s="397">
        <v>28</v>
      </c>
      <c r="O347" s="410"/>
      <c r="P347" s="398">
        <v>28</v>
      </c>
    </row>
    <row r="348" spans="1:16" ht="14.4" customHeight="1" x14ac:dyDescent="0.3">
      <c r="A348" s="393" t="s">
        <v>2929</v>
      </c>
      <c r="B348" s="394" t="s">
        <v>2805</v>
      </c>
      <c r="C348" s="394" t="s">
        <v>2814</v>
      </c>
      <c r="D348" s="394" t="s">
        <v>2815</v>
      </c>
      <c r="E348" s="397">
        <v>89</v>
      </c>
      <c r="F348" s="397">
        <v>10235</v>
      </c>
      <c r="G348" s="394">
        <v>1</v>
      </c>
      <c r="H348" s="394">
        <v>115</v>
      </c>
      <c r="I348" s="397">
        <v>89</v>
      </c>
      <c r="J348" s="397">
        <v>10235</v>
      </c>
      <c r="K348" s="394">
        <v>1</v>
      </c>
      <c r="L348" s="394">
        <v>115</v>
      </c>
      <c r="M348" s="397">
        <v>232</v>
      </c>
      <c r="N348" s="397">
        <v>26448</v>
      </c>
      <c r="O348" s="410">
        <v>2.5840742550073279</v>
      </c>
      <c r="P348" s="398">
        <v>114</v>
      </c>
    </row>
    <row r="349" spans="1:16" ht="14.4" customHeight="1" x14ac:dyDescent="0.3">
      <c r="A349" s="393" t="s">
        <v>2929</v>
      </c>
      <c r="B349" s="394" t="s">
        <v>2805</v>
      </c>
      <c r="C349" s="394" t="s">
        <v>2816</v>
      </c>
      <c r="D349" s="394" t="s">
        <v>2817</v>
      </c>
      <c r="E349" s="397"/>
      <c r="F349" s="397"/>
      <c r="G349" s="394"/>
      <c r="H349" s="394"/>
      <c r="I349" s="397"/>
      <c r="J349" s="397"/>
      <c r="K349" s="394"/>
      <c r="L349" s="394"/>
      <c r="M349" s="397">
        <v>1</v>
      </c>
      <c r="N349" s="397">
        <v>56</v>
      </c>
      <c r="O349" s="410"/>
      <c r="P349" s="398">
        <v>56</v>
      </c>
    </row>
    <row r="350" spans="1:16" ht="14.4" customHeight="1" x14ac:dyDescent="0.3">
      <c r="A350" s="393" t="s">
        <v>2929</v>
      </c>
      <c r="B350" s="394" t="s">
        <v>2805</v>
      </c>
      <c r="C350" s="394" t="s">
        <v>2818</v>
      </c>
      <c r="D350" s="394" t="s">
        <v>2819</v>
      </c>
      <c r="E350" s="397"/>
      <c r="F350" s="397"/>
      <c r="G350" s="394"/>
      <c r="H350" s="394"/>
      <c r="I350" s="397"/>
      <c r="J350" s="397"/>
      <c r="K350" s="394"/>
      <c r="L350" s="394"/>
      <c r="M350" s="397">
        <v>97</v>
      </c>
      <c r="N350" s="397">
        <v>3395</v>
      </c>
      <c r="O350" s="410"/>
      <c r="P350" s="398">
        <v>35</v>
      </c>
    </row>
    <row r="351" spans="1:16" ht="14.4" customHeight="1" x14ac:dyDescent="0.3">
      <c r="A351" s="393" t="s">
        <v>2929</v>
      </c>
      <c r="B351" s="394" t="s">
        <v>2805</v>
      </c>
      <c r="C351" s="394" t="s">
        <v>2822</v>
      </c>
      <c r="D351" s="394" t="s">
        <v>2823</v>
      </c>
      <c r="E351" s="397">
        <v>3641</v>
      </c>
      <c r="F351" s="397">
        <v>276716</v>
      </c>
      <c r="G351" s="394">
        <v>1</v>
      </c>
      <c r="H351" s="394">
        <v>76</v>
      </c>
      <c r="I351" s="397">
        <v>2958</v>
      </c>
      <c r="J351" s="397">
        <v>224808</v>
      </c>
      <c r="K351" s="394">
        <v>0.81241417193078824</v>
      </c>
      <c r="L351" s="394">
        <v>76</v>
      </c>
      <c r="M351" s="397">
        <v>3399</v>
      </c>
      <c r="N351" s="397">
        <v>258324</v>
      </c>
      <c r="O351" s="410">
        <v>0.93353474320241692</v>
      </c>
      <c r="P351" s="398">
        <v>76</v>
      </c>
    </row>
    <row r="352" spans="1:16" ht="14.4" customHeight="1" x14ac:dyDescent="0.3">
      <c r="A352" s="393" t="s">
        <v>2929</v>
      </c>
      <c r="B352" s="394" t="s">
        <v>2805</v>
      </c>
      <c r="C352" s="394" t="s">
        <v>2824</v>
      </c>
      <c r="D352" s="394" t="s">
        <v>2825</v>
      </c>
      <c r="E352" s="397">
        <v>151</v>
      </c>
      <c r="F352" s="397">
        <v>9362</v>
      </c>
      <c r="G352" s="394">
        <v>1</v>
      </c>
      <c r="H352" s="394">
        <v>62</v>
      </c>
      <c r="I352" s="397">
        <v>164</v>
      </c>
      <c r="J352" s="397">
        <v>10168</v>
      </c>
      <c r="K352" s="394">
        <v>1.0860927152317881</v>
      </c>
      <c r="L352" s="394">
        <v>62</v>
      </c>
      <c r="M352" s="397">
        <v>594</v>
      </c>
      <c r="N352" s="397">
        <v>66528</v>
      </c>
      <c r="O352" s="410">
        <v>7.1061738944669939</v>
      </c>
      <c r="P352" s="398">
        <v>112</v>
      </c>
    </row>
    <row r="353" spans="1:16" ht="14.4" customHeight="1" x14ac:dyDescent="0.3">
      <c r="A353" s="393" t="s">
        <v>2929</v>
      </c>
      <c r="B353" s="394" t="s">
        <v>2805</v>
      </c>
      <c r="C353" s="394" t="s">
        <v>2830</v>
      </c>
      <c r="D353" s="394" t="s">
        <v>2831</v>
      </c>
      <c r="E353" s="397">
        <v>195</v>
      </c>
      <c r="F353" s="397">
        <v>3705</v>
      </c>
      <c r="G353" s="394">
        <v>1</v>
      </c>
      <c r="H353" s="394">
        <v>19</v>
      </c>
      <c r="I353" s="397">
        <v>167</v>
      </c>
      <c r="J353" s="397">
        <v>3173</v>
      </c>
      <c r="K353" s="394">
        <v>0.85641025641025637</v>
      </c>
      <c r="L353" s="394">
        <v>19</v>
      </c>
      <c r="M353" s="397">
        <v>218</v>
      </c>
      <c r="N353" s="397">
        <v>6540</v>
      </c>
      <c r="O353" s="410">
        <v>1.7651821862348178</v>
      </c>
      <c r="P353" s="398">
        <v>30</v>
      </c>
    </row>
    <row r="354" spans="1:16" ht="14.4" customHeight="1" x14ac:dyDescent="0.3">
      <c r="A354" s="393" t="s">
        <v>2929</v>
      </c>
      <c r="B354" s="394" t="s">
        <v>2805</v>
      </c>
      <c r="C354" s="394" t="s">
        <v>2832</v>
      </c>
      <c r="D354" s="394" t="s">
        <v>2833</v>
      </c>
      <c r="E354" s="397"/>
      <c r="F354" s="397"/>
      <c r="G354" s="394"/>
      <c r="H354" s="394"/>
      <c r="I354" s="397">
        <v>3</v>
      </c>
      <c r="J354" s="397">
        <v>216</v>
      </c>
      <c r="K354" s="394"/>
      <c r="L354" s="394">
        <v>72</v>
      </c>
      <c r="M354" s="397">
        <v>2</v>
      </c>
      <c r="N354" s="397">
        <v>146</v>
      </c>
      <c r="O354" s="410"/>
      <c r="P354" s="398">
        <v>73</v>
      </c>
    </row>
    <row r="355" spans="1:16" ht="14.4" customHeight="1" x14ac:dyDescent="0.3">
      <c r="A355" s="393" t="s">
        <v>2929</v>
      </c>
      <c r="B355" s="394" t="s">
        <v>2805</v>
      </c>
      <c r="C355" s="394" t="s">
        <v>2834</v>
      </c>
      <c r="D355" s="394" t="s">
        <v>2835</v>
      </c>
      <c r="E355" s="397">
        <v>11</v>
      </c>
      <c r="F355" s="397">
        <v>616</v>
      </c>
      <c r="G355" s="394">
        <v>1</v>
      </c>
      <c r="H355" s="394">
        <v>56</v>
      </c>
      <c r="I355" s="397">
        <v>14</v>
      </c>
      <c r="J355" s="397">
        <v>784</v>
      </c>
      <c r="K355" s="394">
        <v>1.2727272727272727</v>
      </c>
      <c r="L355" s="394">
        <v>56</v>
      </c>
      <c r="M355" s="397">
        <v>21</v>
      </c>
      <c r="N355" s="397">
        <v>1176</v>
      </c>
      <c r="O355" s="410">
        <v>1.9090909090909092</v>
      </c>
      <c r="P355" s="398">
        <v>56</v>
      </c>
    </row>
    <row r="356" spans="1:16" ht="14.4" customHeight="1" x14ac:dyDescent="0.3">
      <c r="A356" s="393" t="s">
        <v>2929</v>
      </c>
      <c r="B356" s="394" t="s">
        <v>2805</v>
      </c>
      <c r="C356" s="394" t="s">
        <v>2836</v>
      </c>
      <c r="D356" s="394" t="s">
        <v>2837</v>
      </c>
      <c r="E356" s="397">
        <v>1277</v>
      </c>
      <c r="F356" s="397">
        <v>199212</v>
      </c>
      <c r="G356" s="394">
        <v>1</v>
      </c>
      <c r="H356" s="394">
        <v>156</v>
      </c>
      <c r="I356" s="397">
        <v>1096</v>
      </c>
      <c r="J356" s="397">
        <v>173168</v>
      </c>
      <c r="K356" s="394">
        <v>0.86926490372065934</v>
      </c>
      <c r="L356" s="394">
        <v>158</v>
      </c>
      <c r="M356" s="397">
        <v>1619</v>
      </c>
      <c r="N356" s="397">
        <v>252564</v>
      </c>
      <c r="O356" s="410">
        <v>1.2678151918559124</v>
      </c>
      <c r="P356" s="398">
        <v>156</v>
      </c>
    </row>
    <row r="357" spans="1:16" ht="14.4" customHeight="1" x14ac:dyDescent="0.3">
      <c r="A357" s="393" t="s">
        <v>2929</v>
      </c>
      <c r="B357" s="394" t="s">
        <v>2805</v>
      </c>
      <c r="C357" s="394" t="s">
        <v>3001</v>
      </c>
      <c r="D357" s="394" t="s">
        <v>3002</v>
      </c>
      <c r="E357" s="397">
        <v>4</v>
      </c>
      <c r="F357" s="397">
        <v>668</v>
      </c>
      <c r="G357" s="394">
        <v>1</v>
      </c>
      <c r="H357" s="394">
        <v>167</v>
      </c>
      <c r="I357" s="397">
        <v>2</v>
      </c>
      <c r="J357" s="397">
        <v>338</v>
      </c>
      <c r="K357" s="394">
        <v>0.50598802395209586</v>
      </c>
      <c r="L357" s="394">
        <v>169</v>
      </c>
      <c r="M357" s="397">
        <v>4</v>
      </c>
      <c r="N357" s="397">
        <v>744</v>
      </c>
      <c r="O357" s="410">
        <v>1.1137724550898203</v>
      </c>
      <c r="P357" s="398">
        <v>186</v>
      </c>
    </row>
    <row r="358" spans="1:16" ht="14.4" customHeight="1" x14ac:dyDescent="0.3">
      <c r="A358" s="393" t="s">
        <v>2929</v>
      </c>
      <c r="B358" s="394" t="s">
        <v>2805</v>
      </c>
      <c r="C358" s="394" t="s">
        <v>2838</v>
      </c>
      <c r="D358" s="394" t="s">
        <v>2839</v>
      </c>
      <c r="E358" s="397">
        <v>154</v>
      </c>
      <c r="F358" s="397">
        <v>21406</v>
      </c>
      <c r="G358" s="394">
        <v>1</v>
      </c>
      <c r="H358" s="394">
        <v>139</v>
      </c>
      <c r="I358" s="397">
        <v>115</v>
      </c>
      <c r="J358" s="397">
        <v>16215</v>
      </c>
      <c r="K358" s="394">
        <v>0.75749789778566756</v>
      </c>
      <c r="L358" s="394">
        <v>141</v>
      </c>
      <c r="M358" s="397">
        <v>103</v>
      </c>
      <c r="N358" s="397">
        <v>14523</v>
      </c>
      <c r="O358" s="410">
        <v>0.67845463888629354</v>
      </c>
      <c r="P358" s="398">
        <v>141</v>
      </c>
    </row>
    <row r="359" spans="1:16" ht="14.4" customHeight="1" x14ac:dyDescent="0.3">
      <c r="A359" s="393" t="s">
        <v>2929</v>
      </c>
      <c r="B359" s="394" t="s">
        <v>2805</v>
      </c>
      <c r="C359" s="394" t="s">
        <v>2903</v>
      </c>
      <c r="D359" s="394" t="s">
        <v>2904</v>
      </c>
      <c r="E359" s="397">
        <v>10</v>
      </c>
      <c r="F359" s="397">
        <v>8500</v>
      </c>
      <c r="G359" s="394">
        <v>1</v>
      </c>
      <c r="H359" s="394">
        <v>850</v>
      </c>
      <c r="I359" s="397">
        <v>6</v>
      </c>
      <c r="J359" s="397">
        <v>5112</v>
      </c>
      <c r="K359" s="394">
        <v>0.60141176470588231</v>
      </c>
      <c r="L359" s="394">
        <v>852</v>
      </c>
      <c r="M359" s="397">
        <v>9</v>
      </c>
      <c r="N359" s="397">
        <v>6327</v>
      </c>
      <c r="O359" s="410">
        <v>0.74435294117647055</v>
      </c>
      <c r="P359" s="398">
        <v>703</v>
      </c>
    </row>
    <row r="360" spans="1:16" ht="14.4" customHeight="1" x14ac:dyDescent="0.3">
      <c r="A360" s="393" t="s">
        <v>2929</v>
      </c>
      <c r="B360" s="394" t="s">
        <v>2805</v>
      </c>
      <c r="C360" s="394" t="s">
        <v>3003</v>
      </c>
      <c r="D360" s="394" t="s">
        <v>3004</v>
      </c>
      <c r="E360" s="397">
        <v>3</v>
      </c>
      <c r="F360" s="397">
        <v>549</v>
      </c>
      <c r="G360" s="394">
        <v>1</v>
      </c>
      <c r="H360" s="394">
        <v>183</v>
      </c>
      <c r="I360" s="397">
        <v>9</v>
      </c>
      <c r="J360" s="397">
        <v>1665</v>
      </c>
      <c r="K360" s="394">
        <v>3.0327868852459017</v>
      </c>
      <c r="L360" s="394">
        <v>185</v>
      </c>
      <c r="M360" s="397">
        <v>3</v>
      </c>
      <c r="N360" s="397">
        <v>555</v>
      </c>
      <c r="O360" s="410">
        <v>1.0109289617486339</v>
      </c>
      <c r="P360" s="398">
        <v>185</v>
      </c>
    </row>
    <row r="361" spans="1:16" ht="14.4" customHeight="1" x14ac:dyDescent="0.3">
      <c r="A361" s="393" t="s">
        <v>2929</v>
      </c>
      <c r="B361" s="394" t="s">
        <v>2805</v>
      </c>
      <c r="C361" s="394" t="s">
        <v>2840</v>
      </c>
      <c r="D361" s="394" t="s">
        <v>2841</v>
      </c>
      <c r="E361" s="397">
        <v>98</v>
      </c>
      <c r="F361" s="397">
        <v>7350</v>
      </c>
      <c r="G361" s="394">
        <v>1</v>
      </c>
      <c r="H361" s="394">
        <v>75</v>
      </c>
      <c r="I361" s="397">
        <v>101</v>
      </c>
      <c r="J361" s="397">
        <v>7575</v>
      </c>
      <c r="K361" s="394">
        <v>1.0306122448979591</v>
      </c>
      <c r="L361" s="394">
        <v>75</v>
      </c>
      <c r="M361" s="397">
        <v>104</v>
      </c>
      <c r="N361" s="397">
        <v>8424</v>
      </c>
      <c r="O361" s="410">
        <v>1.1461224489795918</v>
      </c>
      <c r="P361" s="398">
        <v>81</v>
      </c>
    </row>
    <row r="362" spans="1:16" ht="14.4" customHeight="1" x14ac:dyDescent="0.3">
      <c r="A362" s="393" t="s">
        <v>2929</v>
      </c>
      <c r="B362" s="394" t="s">
        <v>2805</v>
      </c>
      <c r="C362" s="394" t="s">
        <v>2842</v>
      </c>
      <c r="D362" s="394" t="s">
        <v>2843</v>
      </c>
      <c r="E362" s="397">
        <v>4</v>
      </c>
      <c r="F362" s="397">
        <v>360</v>
      </c>
      <c r="G362" s="394">
        <v>1</v>
      </c>
      <c r="H362" s="394">
        <v>90</v>
      </c>
      <c r="I362" s="397">
        <v>8</v>
      </c>
      <c r="J362" s="397">
        <v>720</v>
      </c>
      <c r="K362" s="394">
        <v>2</v>
      </c>
      <c r="L362" s="394">
        <v>90</v>
      </c>
      <c r="M362" s="397">
        <v>19</v>
      </c>
      <c r="N362" s="397">
        <v>1520</v>
      </c>
      <c r="O362" s="410">
        <v>4.2222222222222223</v>
      </c>
      <c r="P362" s="398">
        <v>80</v>
      </c>
    </row>
    <row r="363" spans="1:16" ht="14.4" customHeight="1" x14ac:dyDescent="0.3">
      <c r="A363" s="393" t="s">
        <v>2929</v>
      </c>
      <c r="B363" s="394" t="s">
        <v>2805</v>
      </c>
      <c r="C363" s="394" t="s">
        <v>3005</v>
      </c>
      <c r="D363" s="394" t="s">
        <v>3006</v>
      </c>
      <c r="E363" s="397">
        <v>1</v>
      </c>
      <c r="F363" s="397">
        <v>131</v>
      </c>
      <c r="G363" s="394">
        <v>1</v>
      </c>
      <c r="H363" s="394">
        <v>131</v>
      </c>
      <c r="I363" s="397">
        <v>2</v>
      </c>
      <c r="J363" s="397">
        <v>262</v>
      </c>
      <c r="K363" s="394">
        <v>2</v>
      </c>
      <c r="L363" s="394">
        <v>131</v>
      </c>
      <c r="M363" s="397"/>
      <c r="N363" s="397"/>
      <c r="O363" s="410"/>
      <c r="P363" s="398"/>
    </row>
    <row r="364" spans="1:16" ht="14.4" customHeight="1" x14ac:dyDescent="0.3">
      <c r="A364" s="393" t="s">
        <v>2929</v>
      </c>
      <c r="B364" s="394" t="s">
        <v>2805</v>
      </c>
      <c r="C364" s="394" t="s">
        <v>2844</v>
      </c>
      <c r="D364" s="394" t="s">
        <v>2845</v>
      </c>
      <c r="E364" s="397">
        <v>20</v>
      </c>
      <c r="F364" s="397">
        <v>1160</v>
      </c>
      <c r="G364" s="394">
        <v>1</v>
      </c>
      <c r="H364" s="394">
        <v>58</v>
      </c>
      <c r="I364" s="397">
        <v>27</v>
      </c>
      <c r="J364" s="397">
        <v>1566</v>
      </c>
      <c r="K364" s="394">
        <v>1.35</v>
      </c>
      <c r="L364" s="394">
        <v>58</v>
      </c>
      <c r="M364" s="397">
        <v>20</v>
      </c>
      <c r="N364" s="397">
        <v>1120</v>
      </c>
      <c r="O364" s="410">
        <v>0.96551724137931039</v>
      </c>
      <c r="P364" s="398">
        <v>56</v>
      </c>
    </row>
    <row r="365" spans="1:16" ht="14.4" customHeight="1" x14ac:dyDescent="0.3">
      <c r="A365" s="393" t="s">
        <v>2929</v>
      </c>
      <c r="B365" s="394" t="s">
        <v>2805</v>
      </c>
      <c r="C365" s="394" t="s">
        <v>3007</v>
      </c>
      <c r="D365" s="394" t="s">
        <v>3008</v>
      </c>
      <c r="E365" s="397">
        <v>10</v>
      </c>
      <c r="F365" s="397">
        <v>2870</v>
      </c>
      <c r="G365" s="394">
        <v>1</v>
      </c>
      <c r="H365" s="394">
        <v>287</v>
      </c>
      <c r="I365" s="397">
        <v>11</v>
      </c>
      <c r="J365" s="397">
        <v>3179</v>
      </c>
      <c r="K365" s="394">
        <v>1.1076655052264808</v>
      </c>
      <c r="L365" s="394">
        <v>289</v>
      </c>
      <c r="M365" s="397">
        <v>8</v>
      </c>
      <c r="N365" s="397">
        <v>2280</v>
      </c>
      <c r="O365" s="410">
        <v>0.79442508710801396</v>
      </c>
      <c r="P365" s="398">
        <v>285</v>
      </c>
    </row>
    <row r="366" spans="1:16" ht="14.4" customHeight="1" x14ac:dyDescent="0.3">
      <c r="A366" s="393" t="s">
        <v>2929</v>
      </c>
      <c r="B366" s="394" t="s">
        <v>2805</v>
      </c>
      <c r="C366" s="394" t="s">
        <v>2846</v>
      </c>
      <c r="D366" s="394" t="s">
        <v>2847</v>
      </c>
      <c r="E366" s="397"/>
      <c r="F366" s="397"/>
      <c r="G366" s="394"/>
      <c r="H366" s="394"/>
      <c r="I366" s="397">
        <v>1</v>
      </c>
      <c r="J366" s="397">
        <v>69</v>
      </c>
      <c r="K366" s="394"/>
      <c r="L366" s="394">
        <v>69</v>
      </c>
      <c r="M366" s="397"/>
      <c r="N366" s="397"/>
      <c r="O366" s="410"/>
      <c r="P366" s="398"/>
    </row>
    <row r="367" spans="1:16" ht="14.4" customHeight="1" x14ac:dyDescent="0.3">
      <c r="A367" s="393" t="s">
        <v>2929</v>
      </c>
      <c r="B367" s="394" t="s">
        <v>2805</v>
      </c>
      <c r="C367" s="394" t="s">
        <v>2848</v>
      </c>
      <c r="D367" s="394" t="s">
        <v>2849</v>
      </c>
      <c r="E367" s="397">
        <v>573</v>
      </c>
      <c r="F367" s="397">
        <v>19482</v>
      </c>
      <c r="G367" s="394">
        <v>1</v>
      </c>
      <c r="H367" s="394">
        <v>34</v>
      </c>
      <c r="I367" s="397">
        <v>544</v>
      </c>
      <c r="J367" s="397">
        <v>18496</v>
      </c>
      <c r="K367" s="394">
        <v>0.94938917975567194</v>
      </c>
      <c r="L367" s="394">
        <v>34</v>
      </c>
      <c r="M367" s="397">
        <v>636</v>
      </c>
      <c r="N367" s="397">
        <v>21624</v>
      </c>
      <c r="O367" s="410">
        <v>1.1099476439790577</v>
      </c>
      <c r="P367" s="398">
        <v>34</v>
      </c>
    </row>
    <row r="368" spans="1:16" ht="14.4" customHeight="1" x14ac:dyDescent="0.3">
      <c r="A368" s="393" t="s">
        <v>2929</v>
      </c>
      <c r="B368" s="394" t="s">
        <v>2805</v>
      </c>
      <c r="C368" s="394" t="s">
        <v>3009</v>
      </c>
      <c r="D368" s="394" t="s">
        <v>3010</v>
      </c>
      <c r="E368" s="397">
        <v>20</v>
      </c>
      <c r="F368" s="397">
        <v>9480</v>
      </c>
      <c r="G368" s="394">
        <v>1</v>
      </c>
      <c r="H368" s="394">
        <v>474</v>
      </c>
      <c r="I368" s="397">
        <v>19</v>
      </c>
      <c r="J368" s="397">
        <v>9044</v>
      </c>
      <c r="K368" s="394">
        <v>0.95400843881856545</v>
      </c>
      <c r="L368" s="394">
        <v>476</v>
      </c>
      <c r="M368" s="397">
        <v>15</v>
      </c>
      <c r="N368" s="397">
        <v>7170</v>
      </c>
      <c r="O368" s="410">
        <v>0.75632911392405067</v>
      </c>
      <c r="P368" s="398">
        <v>478</v>
      </c>
    </row>
    <row r="369" spans="1:16" ht="14.4" customHeight="1" x14ac:dyDescent="0.3">
      <c r="A369" s="393" t="s">
        <v>2929</v>
      </c>
      <c r="B369" s="394" t="s">
        <v>2805</v>
      </c>
      <c r="C369" s="394" t="s">
        <v>2905</v>
      </c>
      <c r="D369" s="394" t="s">
        <v>2906</v>
      </c>
      <c r="E369" s="397">
        <v>476</v>
      </c>
      <c r="F369" s="397">
        <v>95200</v>
      </c>
      <c r="G369" s="394">
        <v>1</v>
      </c>
      <c r="H369" s="394">
        <v>200</v>
      </c>
      <c r="I369" s="397">
        <v>478</v>
      </c>
      <c r="J369" s="397">
        <v>95600</v>
      </c>
      <c r="K369" s="394">
        <v>1.0042016806722689</v>
      </c>
      <c r="L369" s="394">
        <v>200</v>
      </c>
      <c r="M369" s="397">
        <v>654</v>
      </c>
      <c r="N369" s="397">
        <v>130800</v>
      </c>
      <c r="O369" s="410">
        <v>1.3739495798319328</v>
      </c>
      <c r="P369" s="398">
        <v>200</v>
      </c>
    </row>
    <row r="370" spans="1:16" ht="14.4" customHeight="1" x14ac:dyDescent="0.3">
      <c r="A370" s="393" t="s">
        <v>2929</v>
      </c>
      <c r="B370" s="394" t="s">
        <v>2805</v>
      </c>
      <c r="C370" s="394" t="s">
        <v>2850</v>
      </c>
      <c r="D370" s="394" t="s">
        <v>2851</v>
      </c>
      <c r="E370" s="397">
        <v>30</v>
      </c>
      <c r="F370" s="397">
        <v>2370</v>
      </c>
      <c r="G370" s="394">
        <v>1</v>
      </c>
      <c r="H370" s="394">
        <v>79</v>
      </c>
      <c r="I370" s="397">
        <v>19</v>
      </c>
      <c r="J370" s="397">
        <v>1501</v>
      </c>
      <c r="K370" s="394">
        <v>0.6333333333333333</v>
      </c>
      <c r="L370" s="394">
        <v>79</v>
      </c>
      <c r="M370" s="397">
        <v>58</v>
      </c>
      <c r="N370" s="397">
        <v>4640</v>
      </c>
      <c r="O370" s="410">
        <v>1.9578059071729959</v>
      </c>
      <c r="P370" s="398">
        <v>80</v>
      </c>
    </row>
    <row r="371" spans="1:16" ht="14.4" customHeight="1" x14ac:dyDescent="0.3">
      <c r="A371" s="393" t="s">
        <v>2929</v>
      </c>
      <c r="B371" s="394" t="s">
        <v>2805</v>
      </c>
      <c r="C371" s="394" t="s">
        <v>2925</v>
      </c>
      <c r="D371" s="394" t="s">
        <v>2926</v>
      </c>
      <c r="E371" s="397">
        <v>22</v>
      </c>
      <c r="F371" s="397">
        <v>6094</v>
      </c>
      <c r="G371" s="394">
        <v>1</v>
      </c>
      <c r="H371" s="394">
        <v>277</v>
      </c>
      <c r="I371" s="397">
        <v>11</v>
      </c>
      <c r="J371" s="397">
        <v>3069</v>
      </c>
      <c r="K371" s="394">
        <v>0.50361010830324915</v>
      </c>
      <c r="L371" s="394">
        <v>279</v>
      </c>
      <c r="M371" s="397">
        <v>22</v>
      </c>
      <c r="N371" s="397">
        <v>6160</v>
      </c>
      <c r="O371" s="410">
        <v>1.0108303249097472</v>
      </c>
      <c r="P371" s="398">
        <v>280</v>
      </c>
    </row>
    <row r="372" spans="1:16" ht="14.4" customHeight="1" x14ac:dyDescent="0.3">
      <c r="A372" s="393" t="s">
        <v>2929</v>
      </c>
      <c r="B372" s="394" t="s">
        <v>2805</v>
      </c>
      <c r="C372" s="394" t="s">
        <v>3011</v>
      </c>
      <c r="D372" s="394" t="s">
        <v>3012</v>
      </c>
      <c r="E372" s="397">
        <v>2549</v>
      </c>
      <c r="F372" s="397">
        <v>632152</v>
      </c>
      <c r="G372" s="394">
        <v>1</v>
      </c>
      <c r="H372" s="394">
        <v>248</v>
      </c>
      <c r="I372" s="397">
        <v>2330</v>
      </c>
      <c r="J372" s="397">
        <v>580170</v>
      </c>
      <c r="K372" s="394">
        <v>0.91776977688910266</v>
      </c>
      <c r="L372" s="394">
        <v>249</v>
      </c>
      <c r="M372" s="397">
        <v>3099</v>
      </c>
      <c r="N372" s="397">
        <v>718968</v>
      </c>
      <c r="O372" s="410">
        <v>1.1373340588972272</v>
      </c>
      <c r="P372" s="398">
        <v>232</v>
      </c>
    </row>
    <row r="373" spans="1:16" ht="14.4" customHeight="1" x14ac:dyDescent="0.3">
      <c r="A373" s="393" t="s">
        <v>2929</v>
      </c>
      <c r="B373" s="394" t="s">
        <v>2805</v>
      </c>
      <c r="C373" s="394" t="s">
        <v>3013</v>
      </c>
      <c r="D373" s="394" t="s">
        <v>3014</v>
      </c>
      <c r="E373" s="397">
        <v>27</v>
      </c>
      <c r="F373" s="397">
        <v>3348</v>
      </c>
      <c r="G373" s="394">
        <v>1</v>
      </c>
      <c r="H373" s="394">
        <v>124</v>
      </c>
      <c r="I373" s="397">
        <v>12</v>
      </c>
      <c r="J373" s="397">
        <v>1500</v>
      </c>
      <c r="K373" s="394">
        <v>0.44802867383512546</v>
      </c>
      <c r="L373" s="394">
        <v>125</v>
      </c>
      <c r="M373" s="397">
        <v>3</v>
      </c>
      <c r="N373" s="397">
        <v>348</v>
      </c>
      <c r="O373" s="410">
        <v>0.1039426523297491</v>
      </c>
      <c r="P373" s="398">
        <v>116</v>
      </c>
    </row>
    <row r="374" spans="1:16" ht="14.4" customHeight="1" x14ac:dyDescent="0.3">
      <c r="A374" s="393" t="s">
        <v>2929</v>
      </c>
      <c r="B374" s="394" t="s">
        <v>2805</v>
      </c>
      <c r="C374" s="394" t="s">
        <v>3015</v>
      </c>
      <c r="D374" s="394" t="s">
        <v>3016</v>
      </c>
      <c r="E374" s="397">
        <v>4</v>
      </c>
      <c r="F374" s="397">
        <v>1008</v>
      </c>
      <c r="G374" s="394">
        <v>1</v>
      </c>
      <c r="H374" s="394">
        <v>252</v>
      </c>
      <c r="I374" s="397"/>
      <c r="J374" s="397"/>
      <c r="K374" s="394"/>
      <c r="L374" s="394"/>
      <c r="M374" s="397"/>
      <c r="N374" s="397"/>
      <c r="O374" s="410"/>
      <c r="P374" s="398"/>
    </row>
    <row r="375" spans="1:16" ht="14.4" customHeight="1" x14ac:dyDescent="0.3">
      <c r="A375" s="393" t="s">
        <v>2929</v>
      </c>
      <c r="B375" s="394" t="s">
        <v>2805</v>
      </c>
      <c r="C375" s="394" t="s">
        <v>3017</v>
      </c>
      <c r="D375" s="394" t="s">
        <v>3018</v>
      </c>
      <c r="E375" s="397">
        <v>87</v>
      </c>
      <c r="F375" s="397">
        <v>15225</v>
      </c>
      <c r="G375" s="394">
        <v>1</v>
      </c>
      <c r="H375" s="394">
        <v>175</v>
      </c>
      <c r="I375" s="397">
        <v>100</v>
      </c>
      <c r="J375" s="397">
        <v>17600</v>
      </c>
      <c r="K375" s="394">
        <v>1.1559934318555007</v>
      </c>
      <c r="L375" s="394">
        <v>176</v>
      </c>
      <c r="M375" s="397">
        <v>95</v>
      </c>
      <c r="N375" s="397">
        <v>16815</v>
      </c>
      <c r="O375" s="410">
        <v>1.1044334975369459</v>
      </c>
      <c r="P375" s="398">
        <v>177</v>
      </c>
    </row>
    <row r="376" spans="1:16" ht="14.4" customHeight="1" x14ac:dyDescent="0.3">
      <c r="A376" s="393" t="s">
        <v>2929</v>
      </c>
      <c r="B376" s="394" t="s">
        <v>2805</v>
      </c>
      <c r="C376" s="394" t="s">
        <v>3019</v>
      </c>
      <c r="D376" s="394" t="s">
        <v>3020</v>
      </c>
      <c r="E376" s="397">
        <v>19</v>
      </c>
      <c r="F376" s="397">
        <v>2147</v>
      </c>
      <c r="G376" s="394">
        <v>1</v>
      </c>
      <c r="H376" s="394">
        <v>113</v>
      </c>
      <c r="I376" s="397">
        <v>15</v>
      </c>
      <c r="J376" s="397">
        <v>1710</v>
      </c>
      <c r="K376" s="394">
        <v>0.79646017699115046</v>
      </c>
      <c r="L376" s="394">
        <v>114</v>
      </c>
      <c r="M376" s="397">
        <v>8</v>
      </c>
      <c r="N376" s="397">
        <v>912</v>
      </c>
      <c r="O376" s="410">
        <v>0.4247787610619469</v>
      </c>
      <c r="P376" s="398">
        <v>114</v>
      </c>
    </row>
    <row r="377" spans="1:16" ht="14.4" customHeight="1" x14ac:dyDescent="0.3">
      <c r="A377" s="393" t="s">
        <v>2929</v>
      </c>
      <c r="B377" s="394" t="s">
        <v>2805</v>
      </c>
      <c r="C377" s="394" t="s">
        <v>3021</v>
      </c>
      <c r="D377" s="394" t="s">
        <v>3006</v>
      </c>
      <c r="E377" s="397"/>
      <c r="F377" s="397"/>
      <c r="G377" s="394"/>
      <c r="H377" s="394"/>
      <c r="I377" s="397">
        <v>1</v>
      </c>
      <c r="J377" s="397">
        <v>190</v>
      </c>
      <c r="K377" s="394"/>
      <c r="L377" s="394">
        <v>190</v>
      </c>
      <c r="M377" s="397"/>
      <c r="N377" s="397"/>
      <c r="O377" s="410"/>
      <c r="P377" s="398"/>
    </row>
    <row r="378" spans="1:16" ht="14.4" customHeight="1" x14ac:dyDescent="0.3">
      <c r="A378" s="393" t="s">
        <v>2929</v>
      </c>
      <c r="B378" s="394" t="s">
        <v>2805</v>
      </c>
      <c r="C378" s="394" t="s">
        <v>3022</v>
      </c>
      <c r="D378" s="394" t="s">
        <v>3023</v>
      </c>
      <c r="E378" s="397">
        <v>3</v>
      </c>
      <c r="F378" s="397">
        <v>1869</v>
      </c>
      <c r="G378" s="394">
        <v>1</v>
      </c>
      <c r="H378" s="394">
        <v>623</v>
      </c>
      <c r="I378" s="397">
        <v>1</v>
      </c>
      <c r="J378" s="397">
        <v>625</v>
      </c>
      <c r="K378" s="394">
        <v>0.33440342429106473</v>
      </c>
      <c r="L378" s="394">
        <v>625</v>
      </c>
      <c r="M378" s="397">
        <v>2</v>
      </c>
      <c r="N378" s="397">
        <v>1256</v>
      </c>
      <c r="O378" s="410">
        <v>0.67201712145532366</v>
      </c>
      <c r="P378" s="398">
        <v>628</v>
      </c>
    </row>
    <row r="379" spans="1:16" ht="14.4" customHeight="1" x14ac:dyDescent="0.3">
      <c r="A379" s="393" t="s">
        <v>2929</v>
      </c>
      <c r="B379" s="394" t="s">
        <v>2805</v>
      </c>
      <c r="C379" s="394" t="s">
        <v>3024</v>
      </c>
      <c r="D379" s="394" t="s">
        <v>3025</v>
      </c>
      <c r="E379" s="397"/>
      <c r="F379" s="397"/>
      <c r="G379" s="394"/>
      <c r="H379" s="394"/>
      <c r="I379" s="397"/>
      <c r="J379" s="397"/>
      <c r="K379" s="394"/>
      <c r="L379" s="394"/>
      <c r="M379" s="397">
        <v>1</v>
      </c>
      <c r="N379" s="397">
        <v>86</v>
      </c>
      <c r="O379" s="410"/>
      <c r="P379" s="398">
        <v>86</v>
      </c>
    </row>
    <row r="380" spans="1:16" ht="14.4" customHeight="1" x14ac:dyDescent="0.3">
      <c r="A380" s="393" t="s">
        <v>2929</v>
      </c>
      <c r="B380" s="394" t="s">
        <v>2805</v>
      </c>
      <c r="C380" s="394" t="s">
        <v>3026</v>
      </c>
      <c r="D380" s="394" t="s">
        <v>3027</v>
      </c>
      <c r="E380" s="397"/>
      <c r="F380" s="397"/>
      <c r="G380" s="394"/>
      <c r="H380" s="394"/>
      <c r="I380" s="397"/>
      <c r="J380" s="397"/>
      <c r="K380" s="394"/>
      <c r="L380" s="394"/>
      <c r="M380" s="397">
        <v>1</v>
      </c>
      <c r="N380" s="397">
        <v>124</v>
      </c>
      <c r="O380" s="410"/>
      <c r="P380" s="398">
        <v>124</v>
      </c>
    </row>
    <row r="381" spans="1:16" ht="14.4" customHeight="1" x14ac:dyDescent="0.3">
      <c r="A381" s="393" t="s">
        <v>2929</v>
      </c>
      <c r="B381" s="394" t="s">
        <v>2805</v>
      </c>
      <c r="C381" s="394" t="s">
        <v>3028</v>
      </c>
      <c r="D381" s="394" t="s">
        <v>3029</v>
      </c>
      <c r="E381" s="397">
        <v>1</v>
      </c>
      <c r="F381" s="397">
        <v>306</v>
      </c>
      <c r="G381" s="394">
        <v>1</v>
      </c>
      <c r="H381" s="394">
        <v>306</v>
      </c>
      <c r="I381" s="397"/>
      <c r="J381" s="397"/>
      <c r="K381" s="394"/>
      <c r="L381" s="394"/>
      <c r="M381" s="397">
        <v>1</v>
      </c>
      <c r="N381" s="397">
        <v>161</v>
      </c>
      <c r="O381" s="410">
        <v>0.52614379084967322</v>
      </c>
      <c r="P381" s="398">
        <v>161</v>
      </c>
    </row>
    <row r="382" spans="1:16" ht="14.4" customHeight="1" x14ac:dyDescent="0.3">
      <c r="A382" s="393" t="s">
        <v>2929</v>
      </c>
      <c r="B382" s="394" t="s">
        <v>2805</v>
      </c>
      <c r="C382" s="394" t="s">
        <v>3030</v>
      </c>
      <c r="D382" s="394" t="s">
        <v>3031</v>
      </c>
      <c r="E382" s="397">
        <v>2</v>
      </c>
      <c r="F382" s="397">
        <v>180</v>
      </c>
      <c r="G382" s="394">
        <v>1</v>
      </c>
      <c r="H382" s="394">
        <v>90</v>
      </c>
      <c r="I382" s="397">
        <v>2</v>
      </c>
      <c r="J382" s="397">
        <v>182</v>
      </c>
      <c r="K382" s="394">
        <v>1.0111111111111111</v>
      </c>
      <c r="L382" s="394">
        <v>91</v>
      </c>
      <c r="M382" s="397">
        <v>5</v>
      </c>
      <c r="N382" s="397">
        <v>455</v>
      </c>
      <c r="O382" s="410">
        <v>2.5277777777777777</v>
      </c>
      <c r="P382" s="398">
        <v>91</v>
      </c>
    </row>
    <row r="383" spans="1:16" ht="14.4" customHeight="1" x14ac:dyDescent="0.3">
      <c r="A383" s="393" t="s">
        <v>2929</v>
      </c>
      <c r="B383" s="394" t="s">
        <v>2805</v>
      </c>
      <c r="C383" s="394" t="s">
        <v>3032</v>
      </c>
      <c r="D383" s="394" t="s">
        <v>3033</v>
      </c>
      <c r="E383" s="397"/>
      <c r="F383" s="397"/>
      <c r="G383" s="394"/>
      <c r="H383" s="394"/>
      <c r="I383" s="397"/>
      <c r="J383" s="397"/>
      <c r="K383" s="394"/>
      <c r="L383" s="394"/>
      <c r="M383" s="397">
        <v>1</v>
      </c>
      <c r="N383" s="397">
        <v>112</v>
      </c>
      <c r="O383" s="410"/>
      <c r="P383" s="398">
        <v>112</v>
      </c>
    </row>
    <row r="384" spans="1:16" ht="14.4" customHeight="1" x14ac:dyDescent="0.3">
      <c r="A384" s="393" t="s">
        <v>2929</v>
      </c>
      <c r="B384" s="394" t="s">
        <v>2805</v>
      </c>
      <c r="C384" s="394" t="s">
        <v>3034</v>
      </c>
      <c r="D384" s="394" t="s">
        <v>3035</v>
      </c>
      <c r="E384" s="397"/>
      <c r="F384" s="397"/>
      <c r="G384" s="394"/>
      <c r="H384" s="394"/>
      <c r="I384" s="397"/>
      <c r="J384" s="397"/>
      <c r="K384" s="394"/>
      <c r="L384" s="394"/>
      <c r="M384" s="397">
        <v>1</v>
      </c>
      <c r="N384" s="397">
        <v>223</v>
      </c>
      <c r="O384" s="410"/>
      <c r="P384" s="398">
        <v>223</v>
      </c>
    </row>
    <row r="385" spans="1:16" ht="14.4" customHeight="1" x14ac:dyDescent="0.3">
      <c r="A385" s="393" t="s">
        <v>2929</v>
      </c>
      <c r="B385" s="394" t="s">
        <v>2805</v>
      </c>
      <c r="C385" s="394" t="s">
        <v>3036</v>
      </c>
      <c r="D385" s="394" t="s">
        <v>3037</v>
      </c>
      <c r="E385" s="397">
        <v>2</v>
      </c>
      <c r="F385" s="397">
        <v>818</v>
      </c>
      <c r="G385" s="394">
        <v>1</v>
      </c>
      <c r="H385" s="394">
        <v>409</v>
      </c>
      <c r="I385" s="397">
        <v>3</v>
      </c>
      <c r="J385" s="397">
        <v>1230</v>
      </c>
      <c r="K385" s="394">
        <v>1.5036674816625917</v>
      </c>
      <c r="L385" s="394">
        <v>410</v>
      </c>
      <c r="M385" s="397">
        <v>4</v>
      </c>
      <c r="N385" s="397">
        <v>1644</v>
      </c>
      <c r="O385" s="410">
        <v>2.0097799511002443</v>
      </c>
      <c r="P385" s="398">
        <v>411</v>
      </c>
    </row>
    <row r="386" spans="1:16" ht="14.4" customHeight="1" x14ac:dyDescent="0.3">
      <c r="A386" s="393" t="s">
        <v>2929</v>
      </c>
      <c r="B386" s="394" t="s">
        <v>2805</v>
      </c>
      <c r="C386" s="394" t="s">
        <v>3038</v>
      </c>
      <c r="D386" s="394" t="s">
        <v>3039</v>
      </c>
      <c r="E386" s="397"/>
      <c r="F386" s="397"/>
      <c r="G386" s="394"/>
      <c r="H386" s="394"/>
      <c r="I386" s="397">
        <v>1</v>
      </c>
      <c r="J386" s="397">
        <v>525</v>
      </c>
      <c r="K386" s="394"/>
      <c r="L386" s="394">
        <v>525</v>
      </c>
      <c r="M386" s="397"/>
      <c r="N386" s="397"/>
      <c r="O386" s="410"/>
      <c r="P386" s="398"/>
    </row>
    <row r="387" spans="1:16" ht="14.4" customHeight="1" x14ac:dyDescent="0.3">
      <c r="A387" s="393" t="s">
        <v>2929</v>
      </c>
      <c r="B387" s="394" t="s">
        <v>2805</v>
      </c>
      <c r="C387" s="394" t="s">
        <v>3040</v>
      </c>
      <c r="D387" s="394" t="s">
        <v>3039</v>
      </c>
      <c r="E387" s="397">
        <v>5</v>
      </c>
      <c r="F387" s="397">
        <v>3315</v>
      </c>
      <c r="G387" s="394">
        <v>1</v>
      </c>
      <c r="H387" s="394">
        <v>663</v>
      </c>
      <c r="I387" s="397">
        <v>7</v>
      </c>
      <c r="J387" s="397">
        <v>4655</v>
      </c>
      <c r="K387" s="394">
        <v>1.4042232277526394</v>
      </c>
      <c r="L387" s="394">
        <v>665</v>
      </c>
      <c r="M387" s="397">
        <v>14</v>
      </c>
      <c r="N387" s="397">
        <v>9352</v>
      </c>
      <c r="O387" s="410">
        <v>2.8211161387631978</v>
      </c>
      <c r="P387" s="398">
        <v>668</v>
      </c>
    </row>
    <row r="388" spans="1:16" ht="14.4" customHeight="1" x14ac:dyDescent="0.3">
      <c r="A388" s="393" t="s">
        <v>2929</v>
      </c>
      <c r="B388" s="394" t="s">
        <v>2805</v>
      </c>
      <c r="C388" s="394" t="s">
        <v>3041</v>
      </c>
      <c r="D388" s="394" t="s">
        <v>3042</v>
      </c>
      <c r="E388" s="397">
        <v>2</v>
      </c>
      <c r="F388" s="397">
        <v>1124</v>
      </c>
      <c r="G388" s="394">
        <v>1</v>
      </c>
      <c r="H388" s="394">
        <v>562</v>
      </c>
      <c r="I388" s="397">
        <v>1</v>
      </c>
      <c r="J388" s="397">
        <v>564</v>
      </c>
      <c r="K388" s="394">
        <v>0.50177935943060503</v>
      </c>
      <c r="L388" s="394">
        <v>564</v>
      </c>
      <c r="M388" s="397">
        <v>6</v>
      </c>
      <c r="N388" s="397">
        <v>3402</v>
      </c>
      <c r="O388" s="410">
        <v>3.0266903914590748</v>
      </c>
      <c r="P388" s="398">
        <v>567</v>
      </c>
    </row>
    <row r="389" spans="1:16" ht="14.4" customHeight="1" x14ac:dyDescent="0.3">
      <c r="A389" s="393" t="s">
        <v>2929</v>
      </c>
      <c r="B389" s="394" t="s">
        <v>2805</v>
      </c>
      <c r="C389" s="394" t="s">
        <v>3043</v>
      </c>
      <c r="D389" s="394" t="s">
        <v>3044</v>
      </c>
      <c r="E389" s="397"/>
      <c r="F389" s="397"/>
      <c r="G389" s="394"/>
      <c r="H389" s="394"/>
      <c r="I389" s="397">
        <v>2</v>
      </c>
      <c r="J389" s="397">
        <v>128</v>
      </c>
      <c r="K389" s="394"/>
      <c r="L389" s="394">
        <v>64</v>
      </c>
      <c r="M389" s="397">
        <v>8</v>
      </c>
      <c r="N389" s="397">
        <v>512</v>
      </c>
      <c r="O389" s="410"/>
      <c r="P389" s="398">
        <v>64</v>
      </c>
    </row>
    <row r="390" spans="1:16" ht="14.4" customHeight="1" x14ac:dyDescent="0.3">
      <c r="A390" s="393" t="s">
        <v>2929</v>
      </c>
      <c r="B390" s="394" t="s">
        <v>2805</v>
      </c>
      <c r="C390" s="394" t="s">
        <v>3045</v>
      </c>
      <c r="D390" s="394" t="s">
        <v>3046</v>
      </c>
      <c r="E390" s="397">
        <v>1</v>
      </c>
      <c r="F390" s="397">
        <v>198</v>
      </c>
      <c r="G390" s="394">
        <v>1</v>
      </c>
      <c r="H390" s="394">
        <v>198</v>
      </c>
      <c r="I390" s="397">
        <v>4</v>
      </c>
      <c r="J390" s="397">
        <v>796</v>
      </c>
      <c r="K390" s="394">
        <v>4.0202020202020199</v>
      </c>
      <c r="L390" s="394">
        <v>199</v>
      </c>
      <c r="M390" s="397">
        <v>8</v>
      </c>
      <c r="N390" s="397">
        <v>1600</v>
      </c>
      <c r="O390" s="410">
        <v>8.0808080808080813</v>
      </c>
      <c r="P390" s="398">
        <v>200</v>
      </c>
    </row>
    <row r="391" spans="1:16" ht="14.4" customHeight="1" x14ac:dyDescent="0.3">
      <c r="A391" s="393" t="s">
        <v>2929</v>
      </c>
      <c r="B391" s="394" t="s">
        <v>2805</v>
      </c>
      <c r="C391" s="394" t="s">
        <v>3047</v>
      </c>
      <c r="D391" s="394" t="s">
        <v>3048</v>
      </c>
      <c r="E391" s="397">
        <v>5</v>
      </c>
      <c r="F391" s="397">
        <v>2400</v>
      </c>
      <c r="G391" s="394">
        <v>1</v>
      </c>
      <c r="H391" s="394">
        <v>480</v>
      </c>
      <c r="I391" s="397">
        <v>13</v>
      </c>
      <c r="J391" s="397">
        <v>6266</v>
      </c>
      <c r="K391" s="394">
        <v>2.6108333333333333</v>
      </c>
      <c r="L391" s="394">
        <v>482</v>
      </c>
      <c r="M391" s="397">
        <v>20</v>
      </c>
      <c r="N391" s="397">
        <v>9700</v>
      </c>
      <c r="O391" s="410">
        <v>4.041666666666667</v>
      </c>
      <c r="P391" s="398">
        <v>485</v>
      </c>
    </row>
    <row r="392" spans="1:16" ht="14.4" customHeight="1" x14ac:dyDescent="0.3">
      <c r="A392" s="393" t="s">
        <v>2929</v>
      </c>
      <c r="B392" s="394" t="s">
        <v>2805</v>
      </c>
      <c r="C392" s="394" t="s">
        <v>3049</v>
      </c>
      <c r="D392" s="394" t="s">
        <v>3050</v>
      </c>
      <c r="E392" s="397">
        <v>5</v>
      </c>
      <c r="F392" s="397">
        <v>5055</v>
      </c>
      <c r="G392" s="394">
        <v>1</v>
      </c>
      <c r="H392" s="394">
        <v>1011</v>
      </c>
      <c r="I392" s="397">
        <v>3</v>
      </c>
      <c r="J392" s="397">
        <v>3039</v>
      </c>
      <c r="K392" s="394">
        <v>0.60118694362017799</v>
      </c>
      <c r="L392" s="394">
        <v>1013</v>
      </c>
      <c r="M392" s="397">
        <v>15</v>
      </c>
      <c r="N392" s="397">
        <v>15255</v>
      </c>
      <c r="O392" s="410">
        <v>3.0178041543026706</v>
      </c>
      <c r="P392" s="398">
        <v>1017</v>
      </c>
    </row>
    <row r="393" spans="1:16" ht="14.4" customHeight="1" x14ac:dyDescent="0.3">
      <c r="A393" s="393" t="s">
        <v>2929</v>
      </c>
      <c r="B393" s="394" t="s">
        <v>2805</v>
      </c>
      <c r="C393" s="394" t="s">
        <v>3051</v>
      </c>
      <c r="D393" s="394" t="s">
        <v>3052</v>
      </c>
      <c r="E393" s="397">
        <v>1</v>
      </c>
      <c r="F393" s="397">
        <v>79</v>
      </c>
      <c r="G393" s="394">
        <v>1</v>
      </c>
      <c r="H393" s="394">
        <v>79</v>
      </c>
      <c r="I393" s="397">
        <v>2</v>
      </c>
      <c r="J393" s="397">
        <v>160</v>
      </c>
      <c r="K393" s="394">
        <v>2.0253164556962027</v>
      </c>
      <c r="L393" s="394">
        <v>80</v>
      </c>
      <c r="M393" s="397"/>
      <c r="N393" s="397"/>
      <c r="O393" s="410"/>
      <c r="P393" s="398"/>
    </row>
    <row r="394" spans="1:16" ht="14.4" customHeight="1" x14ac:dyDescent="0.3">
      <c r="A394" s="393" t="s">
        <v>2929</v>
      </c>
      <c r="B394" s="394" t="s">
        <v>2805</v>
      </c>
      <c r="C394" s="394" t="s">
        <v>3053</v>
      </c>
      <c r="D394" s="394" t="s">
        <v>3054</v>
      </c>
      <c r="E394" s="397">
        <v>1</v>
      </c>
      <c r="F394" s="397">
        <v>935</v>
      </c>
      <c r="G394" s="394">
        <v>1</v>
      </c>
      <c r="H394" s="394">
        <v>935</v>
      </c>
      <c r="I394" s="397"/>
      <c r="J394" s="397"/>
      <c r="K394" s="394"/>
      <c r="L394" s="394"/>
      <c r="M394" s="397"/>
      <c r="N394" s="397"/>
      <c r="O394" s="410"/>
      <c r="P394" s="398"/>
    </row>
    <row r="395" spans="1:16" ht="14.4" customHeight="1" x14ac:dyDescent="0.3">
      <c r="A395" s="393" t="s">
        <v>2929</v>
      </c>
      <c r="B395" s="394" t="s">
        <v>2805</v>
      </c>
      <c r="C395" s="394" t="s">
        <v>2852</v>
      </c>
      <c r="D395" s="394" t="s">
        <v>2853</v>
      </c>
      <c r="E395" s="397">
        <v>6</v>
      </c>
      <c r="F395" s="397">
        <v>576</v>
      </c>
      <c r="G395" s="394">
        <v>1</v>
      </c>
      <c r="H395" s="394">
        <v>96</v>
      </c>
      <c r="I395" s="397">
        <v>4</v>
      </c>
      <c r="J395" s="397">
        <v>384</v>
      </c>
      <c r="K395" s="394">
        <v>0.66666666666666663</v>
      </c>
      <c r="L395" s="394">
        <v>96</v>
      </c>
      <c r="M395" s="397">
        <v>5</v>
      </c>
      <c r="N395" s="397">
        <v>480</v>
      </c>
      <c r="O395" s="410">
        <v>0.83333333333333337</v>
      </c>
      <c r="P395" s="398">
        <v>96</v>
      </c>
    </row>
    <row r="396" spans="1:16" ht="14.4" customHeight="1" x14ac:dyDescent="0.3">
      <c r="A396" s="393" t="s">
        <v>2929</v>
      </c>
      <c r="B396" s="394" t="s">
        <v>2805</v>
      </c>
      <c r="C396" s="394" t="s">
        <v>2854</v>
      </c>
      <c r="D396" s="394" t="s">
        <v>2855</v>
      </c>
      <c r="E396" s="397">
        <v>107</v>
      </c>
      <c r="F396" s="397">
        <v>34561</v>
      </c>
      <c r="G396" s="394">
        <v>1</v>
      </c>
      <c r="H396" s="394">
        <v>323</v>
      </c>
      <c r="I396" s="397">
        <v>114</v>
      </c>
      <c r="J396" s="397">
        <v>36936</v>
      </c>
      <c r="K396" s="394">
        <v>1.0687190764156129</v>
      </c>
      <c r="L396" s="394">
        <v>324</v>
      </c>
      <c r="M396" s="397">
        <v>181</v>
      </c>
      <c r="N396" s="397">
        <v>58825</v>
      </c>
      <c r="O396" s="410">
        <v>1.7020630190098667</v>
      </c>
      <c r="P396" s="398">
        <v>325</v>
      </c>
    </row>
    <row r="397" spans="1:16" ht="14.4" customHeight="1" x14ac:dyDescent="0.3">
      <c r="A397" s="393" t="s">
        <v>2929</v>
      </c>
      <c r="B397" s="394" t="s">
        <v>2805</v>
      </c>
      <c r="C397" s="394" t="s">
        <v>3055</v>
      </c>
      <c r="D397" s="394" t="s">
        <v>3056</v>
      </c>
      <c r="E397" s="397">
        <v>1179</v>
      </c>
      <c r="F397" s="397">
        <v>129690</v>
      </c>
      <c r="G397" s="394">
        <v>1</v>
      </c>
      <c r="H397" s="394">
        <v>110</v>
      </c>
      <c r="I397" s="397">
        <v>1525</v>
      </c>
      <c r="J397" s="397">
        <v>169275</v>
      </c>
      <c r="K397" s="394">
        <v>1.3052278510293778</v>
      </c>
      <c r="L397" s="394">
        <v>111</v>
      </c>
      <c r="M397" s="397">
        <v>3342</v>
      </c>
      <c r="N397" s="397">
        <v>374304</v>
      </c>
      <c r="O397" s="410">
        <v>2.8861438815637288</v>
      </c>
      <c r="P397" s="398">
        <v>112</v>
      </c>
    </row>
    <row r="398" spans="1:16" ht="14.4" customHeight="1" x14ac:dyDescent="0.3">
      <c r="A398" s="393" t="s">
        <v>2929</v>
      </c>
      <c r="B398" s="394" t="s">
        <v>2805</v>
      </c>
      <c r="C398" s="394" t="s">
        <v>3057</v>
      </c>
      <c r="D398" s="394" t="s">
        <v>3058</v>
      </c>
      <c r="E398" s="397">
        <v>6</v>
      </c>
      <c r="F398" s="397">
        <v>1764</v>
      </c>
      <c r="G398" s="394">
        <v>1</v>
      </c>
      <c r="H398" s="394">
        <v>294</v>
      </c>
      <c r="I398" s="397">
        <v>4</v>
      </c>
      <c r="J398" s="397">
        <v>1180</v>
      </c>
      <c r="K398" s="394">
        <v>0.66893424036281179</v>
      </c>
      <c r="L398" s="394">
        <v>295</v>
      </c>
      <c r="M398" s="397">
        <v>3</v>
      </c>
      <c r="N398" s="397">
        <v>888</v>
      </c>
      <c r="O398" s="410">
        <v>0.50340136054421769</v>
      </c>
      <c r="P398" s="398">
        <v>296</v>
      </c>
    </row>
    <row r="399" spans="1:16" ht="14.4" customHeight="1" x14ac:dyDescent="0.3">
      <c r="A399" s="393" t="s">
        <v>2929</v>
      </c>
      <c r="B399" s="394" t="s">
        <v>2805</v>
      </c>
      <c r="C399" s="394" t="s">
        <v>3059</v>
      </c>
      <c r="D399" s="394" t="s">
        <v>3060</v>
      </c>
      <c r="E399" s="397">
        <v>71</v>
      </c>
      <c r="F399" s="397">
        <v>47925</v>
      </c>
      <c r="G399" s="394">
        <v>1</v>
      </c>
      <c r="H399" s="394">
        <v>675</v>
      </c>
      <c r="I399" s="397">
        <v>92</v>
      </c>
      <c r="J399" s="397">
        <v>62192</v>
      </c>
      <c r="K399" s="394">
        <v>1.2976943140323423</v>
      </c>
      <c r="L399" s="394">
        <v>676</v>
      </c>
      <c r="M399" s="397">
        <v>77</v>
      </c>
      <c r="N399" s="397">
        <v>52129</v>
      </c>
      <c r="O399" s="410">
        <v>1.0877203964527908</v>
      </c>
      <c r="P399" s="398">
        <v>677</v>
      </c>
    </row>
    <row r="400" spans="1:16" ht="14.4" customHeight="1" x14ac:dyDescent="0.3">
      <c r="A400" s="393" t="s">
        <v>2929</v>
      </c>
      <c r="B400" s="394" t="s">
        <v>2805</v>
      </c>
      <c r="C400" s="394" t="s">
        <v>3061</v>
      </c>
      <c r="D400" s="394" t="s">
        <v>3062</v>
      </c>
      <c r="E400" s="397">
        <v>99</v>
      </c>
      <c r="F400" s="397">
        <v>7920</v>
      </c>
      <c r="G400" s="394">
        <v>1</v>
      </c>
      <c r="H400" s="394">
        <v>80</v>
      </c>
      <c r="I400" s="397">
        <v>108</v>
      </c>
      <c r="J400" s="397">
        <v>8748</v>
      </c>
      <c r="K400" s="394">
        <v>1.1045454545454545</v>
      </c>
      <c r="L400" s="394">
        <v>81</v>
      </c>
      <c r="M400" s="397">
        <v>93</v>
      </c>
      <c r="N400" s="397">
        <v>7626</v>
      </c>
      <c r="O400" s="410">
        <v>0.96287878787878789</v>
      </c>
      <c r="P400" s="398">
        <v>82</v>
      </c>
    </row>
    <row r="401" spans="1:16" ht="14.4" customHeight="1" x14ac:dyDescent="0.3">
      <c r="A401" s="393" t="s">
        <v>2929</v>
      </c>
      <c r="B401" s="394" t="s">
        <v>2805</v>
      </c>
      <c r="C401" s="394" t="s">
        <v>3063</v>
      </c>
      <c r="D401" s="394" t="s">
        <v>3064</v>
      </c>
      <c r="E401" s="397">
        <v>9</v>
      </c>
      <c r="F401" s="397">
        <v>2988</v>
      </c>
      <c r="G401" s="394">
        <v>1</v>
      </c>
      <c r="H401" s="394">
        <v>332</v>
      </c>
      <c r="I401" s="397">
        <v>9</v>
      </c>
      <c r="J401" s="397">
        <v>2997</v>
      </c>
      <c r="K401" s="394">
        <v>1.0030120481927711</v>
      </c>
      <c r="L401" s="394">
        <v>333</v>
      </c>
      <c r="M401" s="397">
        <v>29</v>
      </c>
      <c r="N401" s="397">
        <v>9715</v>
      </c>
      <c r="O401" s="410">
        <v>3.2513386880856761</v>
      </c>
      <c r="P401" s="398">
        <v>335</v>
      </c>
    </row>
    <row r="402" spans="1:16" ht="14.4" customHeight="1" x14ac:dyDescent="0.3">
      <c r="A402" s="393" t="s">
        <v>2929</v>
      </c>
      <c r="B402" s="394" t="s">
        <v>2805</v>
      </c>
      <c r="C402" s="394" t="s">
        <v>3065</v>
      </c>
      <c r="D402" s="394" t="s">
        <v>3066</v>
      </c>
      <c r="E402" s="397">
        <v>22</v>
      </c>
      <c r="F402" s="397">
        <v>13266</v>
      </c>
      <c r="G402" s="394">
        <v>1</v>
      </c>
      <c r="H402" s="394">
        <v>603</v>
      </c>
      <c r="I402" s="397">
        <v>19</v>
      </c>
      <c r="J402" s="397">
        <v>11476</v>
      </c>
      <c r="K402" s="394">
        <v>0.86506859641187994</v>
      </c>
      <c r="L402" s="394">
        <v>604</v>
      </c>
      <c r="M402" s="397">
        <v>13</v>
      </c>
      <c r="N402" s="397">
        <v>7878</v>
      </c>
      <c r="O402" s="410">
        <v>0.59384893713251918</v>
      </c>
      <c r="P402" s="398">
        <v>606</v>
      </c>
    </row>
    <row r="403" spans="1:16" ht="14.4" customHeight="1" x14ac:dyDescent="0.3">
      <c r="A403" s="393" t="s">
        <v>2929</v>
      </c>
      <c r="B403" s="394" t="s">
        <v>2805</v>
      </c>
      <c r="C403" s="394" t="s">
        <v>3067</v>
      </c>
      <c r="D403" s="394" t="s">
        <v>3066</v>
      </c>
      <c r="E403" s="397">
        <v>9</v>
      </c>
      <c r="F403" s="397">
        <v>4653</v>
      </c>
      <c r="G403" s="394">
        <v>1</v>
      </c>
      <c r="H403" s="394">
        <v>517</v>
      </c>
      <c r="I403" s="397">
        <v>5</v>
      </c>
      <c r="J403" s="397">
        <v>2590</v>
      </c>
      <c r="K403" s="394">
        <v>0.55663013109821624</v>
      </c>
      <c r="L403" s="394">
        <v>518</v>
      </c>
      <c r="M403" s="397">
        <v>3</v>
      </c>
      <c r="N403" s="397">
        <v>1560</v>
      </c>
      <c r="O403" s="410">
        <v>0.33526756931012253</v>
      </c>
      <c r="P403" s="398">
        <v>520</v>
      </c>
    </row>
    <row r="404" spans="1:16" ht="14.4" customHeight="1" x14ac:dyDescent="0.3">
      <c r="A404" s="393" t="s">
        <v>2929</v>
      </c>
      <c r="B404" s="394" t="s">
        <v>2805</v>
      </c>
      <c r="C404" s="394" t="s">
        <v>3068</v>
      </c>
      <c r="D404" s="394" t="s">
        <v>3069</v>
      </c>
      <c r="E404" s="397">
        <v>13</v>
      </c>
      <c r="F404" s="397">
        <v>2223</v>
      </c>
      <c r="G404" s="394">
        <v>1</v>
      </c>
      <c r="H404" s="394">
        <v>171</v>
      </c>
      <c r="I404" s="397">
        <v>15</v>
      </c>
      <c r="J404" s="397">
        <v>2580</v>
      </c>
      <c r="K404" s="394">
        <v>1.1605937921727396</v>
      </c>
      <c r="L404" s="394">
        <v>172</v>
      </c>
      <c r="M404" s="397">
        <v>14</v>
      </c>
      <c r="N404" s="397">
        <v>2408</v>
      </c>
      <c r="O404" s="410">
        <v>1.0832208726945569</v>
      </c>
      <c r="P404" s="398">
        <v>172</v>
      </c>
    </row>
    <row r="405" spans="1:16" ht="14.4" customHeight="1" x14ac:dyDescent="0.3">
      <c r="A405" s="393" t="s">
        <v>2929</v>
      </c>
      <c r="B405" s="394" t="s">
        <v>2805</v>
      </c>
      <c r="C405" s="394" t="s">
        <v>3070</v>
      </c>
      <c r="D405" s="394" t="s">
        <v>3071</v>
      </c>
      <c r="E405" s="397">
        <v>5</v>
      </c>
      <c r="F405" s="397">
        <v>1245</v>
      </c>
      <c r="G405" s="394">
        <v>1</v>
      </c>
      <c r="H405" s="394">
        <v>249</v>
      </c>
      <c r="I405" s="397"/>
      <c r="J405" s="397"/>
      <c r="K405" s="394"/>
      <c r="L405" s="394"/>
      <c r="M405" s="397">
        <v>10</v>
      </c>
      <c r="N405" s="397">
        <v>2500</v>
      </c>
      <c r="O405" s="410">
        <v>2.0080321285140563</v>
      </c>
      <c r="P405" s="398">
        <v>250</v>
      </c>
    </row>
    <row r="406" spans="1:16" ht="14.4" customHeight="1" x14ac:dyDescent="0.3">
      <c r="A406" s="393" t="s">
        <v>2929</v>
      </c>
      <c r="B406" s="394" t="s">
        <v>2805</v>
      </c>
      <c r="C406" s="394" t="s">
        <v>2911</v>
      </c>
      <c r="D406" s="394" t="s">
        <v>2912</v>
      </c>
      <c r="E406" s="397">
        <v>502</v>
      </c>
      <c r="F406" s="397">
        <v>0</v>
      </c>
      <c r="G406" s="394"/>
      <c r="H406" s="394">
        <v>0</v>
      </c>
      <c r="I406" s="397">
        <v>461</v>
      </c>
      <c r="J406" s="397">
        <v>0</v>
      </c>
      <c r="K406" s="394"/>
      <c r="L406" s="394">
        <v>0</v>
      </c>
      <c r="M406" s="397">
        <v>607</v>
      </c>
      <c r="N406" s="397">
        <v>0</v>
      </c>
      <c r="O406" s="410"/>
      <c r="P406" s="398">
        <v>0</v>
      </c>
    </row>
    <row r="407" spans="1:16" ht="14.4" customHeight="1" x14ac:dyDescent="0.3">
      <c r="A407" s="393" t="s">
        <v>2929</v>
      </c>
      <c r="B407" s="394" t="s">
        <v>2805</v>
      </c>
      <c r="C407" s="394" t="s">
        <v>2858</v>
      </c>
      <c r="D407" s="394" t="s">
        <v>2859</v>
      </c>
      <c r="E407" s="397">
        <v>17</v>
      </c>
      <c r="F407" s="397">
        <v>0</v>
      </c>
      <c r="G407" s="394"/>
      <c r="H407" s="394">
        <v>0</v>
      </c>
      <c r="I407" s="397">
        <v>25</v>
      </c>
      <c r="J407" s="397">
        <v>0</v>
      </c>
      <c r="K407" s="394"/>
      <c r="L407" s="394">
        <v>0</v>
      </c>
      <c r="M407" s="397">
        <v>37</v>
      </c>
      <c r="N407" s="397">
        <v>0</v>
      </c>
      <c r="O407" s="410"/>
      <c r="P407" s="398">
        <v>0</v>
      </c>
    </row>
    <row r="408" spans="1:16" ht="14.4" customHeight="1" x14ac:dyDescent="0.3">
      <c r="A408" s="393" t="s">
        <v>2929</v>
      </c>
      <c r="B408" s="394" t="s">
        <v>2805</v>
      </c>
      <c r="C408" s="394" t="s">
        <v>2860</v>
      </c>
      <c r="D408" s="394" t="s">
        <v>2861</v>
      </c>
      <c r="E408" s="397">
        <v>640</v>
      </c>
      <c r="F408" s="397">
        <v>0</v>
      </c>
      <c r="G408" s="394"/>
      <c r="H408" s="394">
        <v>0</v>
      </c>
      <c r="I408" s="397">
        <v>543</v>
      </c>
      <c r="J408" s="397">
        <v>0</v>
      </c>
      <c r="K408" s="394"/>
      <c r="L408" s="394">
        <v>0</v>
      </c>
      <c r="M408" s="397">
        <v>842</v>
      </c>
      <c r="N408" s="397">
        <v>0</v>
      </c>
      <c r="O408" s="410"/>
      <c r="P408" s="398">
        <v>0</v>
      </c>
    </row>
    <row r="409" spans="1:16" ht="14.4" customHeight="1" x14ac:dyDescent="0.3">
      <c r="A409" s="393" t="s">
        <v>2929</v>
      </c>
      <c r="B409" s="394" t="s">
        <v>2805</v>
      </c>
      <c r="C409" s="394" t="s">
        <v>3072</v>
      </c>
      <c r="D409" s="394" t="s">
        <v>3073</v>
      </c>
      <c r="E409" s="397">
        <v>6</v>
      </c>
      <c r="F409" s="397">
        <v>0</v>
      </c>
      <c r="G409" s="394"/>
      <c r="H409" s="394">
        <v>0</v>
      </c>
      <c r="I409" s="397">
        <v>4</v>
      </c>
      <c r="J409" s="397">
        <v>0</v>
      </c>
      <c r="K409" s="394"/>
      <c r="L409" s="394">
        <v>0</v>
      </c>
      <c r="M409" s="397"/>
      <c r="N409" s="397"/>
      <c r="O409" s="410"/>
      <c r="P409" s="398"/>
    </row>
    <row r="410" spans="1:16" ht="14.4" customHeight="1" x14ac:dyDescent="0.3">
      <c r="A410" s="393" t="s">
        <v>2929</v>
      </c>
      <c r="B410" s="394" t="s">
        <v>2805</v>
      </c>
      <c r="C410" s="394" t="s">
        <v>3074</v>
      </c>
      <c r="D410" s="394" t="s">
        <v>3075</v>
      </c>
      <c r="E410" s="397"/>
      <c r="F410" s="397"/>
      <c r="G410" s="394"/>
      <c r="H410" s="394"/>
      <c r="I410" s="397"/>
      <c r="J410" s="397"/>
      <c r="K410" s="394"/>
      <c r="L410" s="394"/>
      <c r="M410" s="397">
        <v>1</v>
      </c>
      <c r="N410" s="397">
        <v>0</v>
      </c>
      <c r="O410" s="410"/>
      <c r="P410" s="398">
        <v>0</v>
      </c>
    </row>
    <row r="411" spans="1:16" ht="14.4" customHeight="1" x14ac:dyDescent="0.3">
      <c r="A411" s="393" t="s">
        <v>3076</v>
      </c>
      <c r="B411" s="394" t="s">
        <v>2689</v>
      </c>
      <c r="C411" s="394" t="s">
        <v>2696</v>
      </c>
      <c r="D411" s="394" t="s">
        <v>2697</v>
      </c>
      <c r="E411" s="397">
        <v>1.6</v>
      </c>
      <c r="F411" s="397">
        <v>146.06</v>
      </c>
      <c r="G411" s="394">
        <v>1</v>
      </c>
      <c r="H411" s="394">
        <v>91.287499999999994</v>
      </c>
      <c r="I411" s="397">
        <v>0.2</v>
      </c>
      <c r="J411" s="397">
        <v>18.079999999999998</v>
      </c>
      <c r="K411" s="394">
        <v>0.12378474599479665</v>
      </c>
      <c r="L411" s="394">
        <v>90.399999999999991</v>
      </c>
      <c r="M411" s="397">
        <v>0.8</v>
      </c>
      <c r="N411" s="397">
        <v>72.92</v>
      </c>
      <c r="O411" s="410">
        <v>0.49924688484184582</v>
      </c>
      <c r="P411" s="398">
        <v>91.149999999999991</v>
      </c>
    </row>
    <row r="412" spans="1:16" ht="14.4" customHeight="1" x14ac:dyDescent="0.3">
      <c r="A412" s="393" t="s">
        <v>3076</v>
      </c>
      <c r="B412" s="394" t="s">
        <v>2689</v>
      </c>
      <c r="C412" s="394" t="s">
        <v>2700</v>
      </c>
      <c r="D412" s="394" t="s">
        <v>2701</v>
      </c>
      <c r="E412" s="397">
        <v>244.70000000000002</v>
      </c>
      <c r="F412" s="397">
        <v>32471.460000000003</v>
      </c>
      <c r="G412" s="394">
        <v>1</v>
      </c>
      <c r="H412" s="394">
        <v>132.69906007355945</v>
      </c>
      <c r="I412" s="397">
        <v>252.90999999999997</v>
      </c>
      <c r="J412" s="397">
        <v>38582.15</v>
      </c>
      <c r="K412" s="394">
        <v>1.1881864874569852</v>
      </c>
      <c r="L412" s="394">
        <v>152.55288442528965</v>
      </c>
      <c r="M412" s="397">
        <v>206.5</v>
      </c>
      <c r="N412" s="397">
        <v>32610.15</v>
      </c>
      <c r="O412" s="410">
        <v>1.0042711353293015</v>
      </c>
      <c r="P412" s="398">
        <v>157.91840193704601</v>
      </c>
    </row>
    <row r="413" spans="1:16" ht="14.4" customHeight="1" x14ac:dyDescent="0.3">
      <c r="A413" s="393" t="s">
        <v>3076</v>
      </c>
      <c r="B413" s="394" t="s">
        <v>2689</v>
      </c>
      <c r="C413" s="394" t="s">
        <v>2704</v>
      </c>
      <c r="D413" s="394" t="s">
        <v>2705</v>
      </c>
      <c r="E413" s="397">
        <v>0.45</v>
      </c>
      <c r="F413" s="397">
        <v>99.17</v>
      </c>
      <c r="G413" s="394">
        <v>1</v>
      </c>
      <c r="H413" s="394">
        <v>220.37777777777777</v>
      </c>
      <c r="I413" s="397"/>
      <c r="J413" s="397"/>
      <c r="K413" s="394"/>
      <c r="L413" s="394"/>
      <c r="M413" s="397"/>
      <c r="N413" s="397"/>
      <c r="O413" s="410"/>
      <c r="P413" s="398"/>
    </row>
    <row r="414" spans="1:16" ht="14.4" customHeight="1" x14ac:dyDescent="0.3">
      <c r="A414" s="393" t="s">
        <v>3076</v>
      </c>
      <c r="B414" s="394" t="s">
        <v>2689</v>
      </c>
      <c r="C414" s="394" t="s">
        <v>2710</v>
      </c>
      <c r="D414" s="394" t="s">
        <v>2711</v>
      </c>
      <c r="E414" s="397"/>
      <c r="F414" s="397"/>
      <c r="G414" s="394"/>
      <c r="H414" s="394"/>
      <c r="I414" s="397"/>
      <c r="J414" s="397"/>
      <c r="K414" s="394"/>
      <c r="L414" s="394"/>
      <c r="M414" s="397">
        <v>0.1</v>
      </c>
      <c r="N414" s="397">
        <v>11.25</v>
      </c>
      <c r="O414" s="410"/>
      <c r="P414" s="398">
        <v>112.5</v>
      </c>
    </row>
    <row r="415" spans="1:16" ht="14.4" customHeight="1" x14ac:dyDescent="0.3">
      <c r="A415" s="393" t="s">
        <v>3076</v>
      </c>
      <c r="B415" s="394" t="s">
        <v>2689</v>
      </c>
      <c r="C415" s="394" t="s">
        <v>2714</v>
      </c>
      <c r="D415" s="394" t="s">
        <v>2715</v>
      </c>
      <c r="E415" s="397">
        <v>1.2</v>
      </c>
      <c r="F415" s="397">
        <v>77.580000000000013</v>
      </c>
      <c r="G415" s="394">
        <v>1</v>
      </c>
      <c r="H415" s="394">
        <v>64.65000000000002</v>
      </c>
      <c r="I415" s="397"/>
      <c r="J415" s="397"/>
      <c r="K415" s="394"/>
      <c r="L415" s="394"/>
      <c r="M415" s="397"/>
      <c r="N415" s="397"/>
      <c r="O415" s="410"/>
      <c r="P415" s="398"/>
    </row>
    <row r="416" spans="1:16" ht="14.4" customHeight="1" x14ac:dyDescent="0.3">
      <c r="A416" s="393" t="s">
        <v>3076</v>
      </c>
      <c r="B416" s="394" t="s">
        <v>2689</v>
      </c>
      <c r="C416" s="394" t="s">
        <v>2716</v>
      </c>
      <c r="D416" s="394" t="s">
        <v>2717</v>
      </c>
      <c r="E416" s="397">
        <v>11.5</v>
      </c>
      <c r="F416" s="397">
        <v>1151.2800000000002</v>
      </c>
      <c r="G416" s="394">
        <v>1</v>
      </c>
      <c r="H416" s="394">
        <v>100.11130434782611</v>
      </c>
      <c r="I416" s="397">
        <v>4.9999999999999991</v>
      </c>
      <c r="J416" s="397">
        <v>522.53</v>
      </c>
      <c r="K416" s="394">
        <v>0.45386873740532269</v>
      </c>
      <c r="L416" s="394">
        <v>104.50600000000001</v>
      </c>
      <c r="M416" s="397">
        <v>2</v>
      </c>
      <c r="N416" s="397">
        <v>210.83999999999997</v>
      </c>
      <c r="O416" s="410">
        <v>0.18313529289139041</v>
      </c>
      <c r="P416" s="398">
        <v>105.41999999999999</v>
      </c>
    </row>
    <row r="417" spans="1:16" ht="14.4" customHeight="1" x14ac:dyDescent="0.3">
      <c r="A417" s="393" t="s">
        <v>3076</v>
      </c>
      <c r="B417" s="394" t="s">
        <v>2689</v>
      </c>
      <c r="C417" s="394" t="s">
        <v>2718</v>
      </c>
      <c r="D417" s="394" t="s">
        <v>2719</v>
      </c>
      <c r="E417" s="397">
        <v>2.1999999999999997</v>
      </c>
      <c r="F417" s="397">
        <v>49.75</v>
      </c>
      <c r="G417" s="394">
        <v>1</v>
      </c>
      <c r="H417" s="394">
        <v>22.613636363636367</v>
      </c>
      <c r="I417" s="397">
        <v>0.4</v>
      </c>
      <c r="J417" s="397">
        <v>22.78</v>
      </c>
      <c r="K417" s="394">
        <v>0.45788944723618091</v>
      </c>
      <c r="L417" s="394">
        <v>56.95</v>
      </c>
      <c r="M417" s="397">
        <v>2</v>
      </c>
      <c r="N417" s="397">
        <v>114.42</v>
      </c>
      <c r="O417" s="410">
        <v>2.2998994974874374</v>
      </c>
      <c r="P417" s="398">
        <v>57.21</v>
      </c>
    </row>
    <row r="418" spans="1:16" ht="14.4" customHeight="1" x14ac:dyDescent="0.3">
      <c r="A418" s="393" t="s">
        <v>3076</v>
      </c>
      <c r="B418" s="394" t="s">
        <v>2689</v>
      </c>
      <c r="C418" s="394" t="s">
        <v>2722</v>
      </c>
      <c r="D418" s="394" t="s">
        <v>2723</v>
      </c>
      <c r="E418" s="397"/>
      <c r="F418" s="397"/>
      <c r="G418" s="394"/>
      <c r="H418" s="394"/>
      <c r="I418" s="397"/>
      <c r="J418" s="397"/>
      <c r="K418" s="394"/>
      <c r="L418" s="394"/>
      <c r="M418" s="397">
        <v>0.1</v>
      </c>
      <c r="N418" s="397">
        <v>44.29</v>
      </c>
      <c r="O418" s="410"/>
      <c r="P418" s="398">
        <v>442.9</v>
      </c>
    </row>
    <row r="419" spans="1:16" ht="14.4" customHeight="1" x14ac:dyDescent="0.3">
      <c r="A419" s="393" t="s">
        <v>3076</v>
      </c>
      <c r="B419" s="394" t="s">
        <v>2689</v>
      </c>
      <c r="C419" s="394" t="s">
        <v>3077</v>
      </c>
      <c r="D419" s="394" t="s">
        <v>3078</v>
      </c>
      <c r="E419" s="397">
        <v>0.2</v>
      </c>
      <c r="F419" s="397">
        <v>12.88</v>
      </c>
      <c r="G419" s="394">
        <v>1</v>
      </c>
      <c r="H419" s="394">
        <v>64.400000000000006</v>
      </c>
      <c r="I419" s="397"/>
      <c r="J419" s="397"/>
      <c r="K419" s="394"/>
      <c r="L419" s="394"/>
      <c r="M419" s="397"/>
      <c r="N419" s="397"/>
      <c r="O419" s="410"/>
      <c r="P419" s="398"/>
    </row>
    <row r="420" spans="1:16" ht="14.4" customHeight="1" x14ac:dyDescent="0.3">
      <c r="A420" s="393" t="s">
        <v>3076</v>
      </c>
      <c r="B420" s="394" t="s">
        <v>2689</v>
      </c>
      <c r="C420" s="394" t="s">
        <v>2947</v>
      </c>
      <c r="D420" s="394" t="s">
        <v>2948</v>
      </c>
      <c r="E420" s="397"/>
      <c r="F420" s="397"/>
      <c r="G420" s="394"/>
      <c r="H420" s="394"/>
      <c r="I420" s="397"/>
      <c r="J420" s="397"/>
      <c r="K420" s="394"/>
      <c r="L420" s="394"/>
      <c r="M420" s="397">
        <v>1</v>
      </c>
      <c r="N420" s="397">
        <v>70.33</v>
      </c>
      <c r="O420" s="410"/>
      <c r="P420" s="398">
        <v>70.33</v>
      </c>
    </row>
    <row r="421" spans="1:16" ht="14.4" customHeight="1" x14ac:dyDescent="0.3">
      <c r="A421" s="393" t="s">
        <v>3076</v>
      </c>
      <c r="B421" s="394" t="s">
        <v>2689</v>
      </c>
      <c r="C421" s="394" t="s">
        <v>3079</v>
      </c>
      <c r="D421" s="394" t="s">
        <v>2731</v>
      </c>
      <c r="E421" s="397">
        <v>0.08</v>
      </c>
      <c r="F421" s="397">
        <v>7.48</v>
      </c>
      <c r="G421" s="394">
        <v>1</v>
      </c>
      <c r="H421" s="394">
        <v>93.5</v>
      </c>
      <c r="I421" s="397"/>
      <c r="J421" s="397"/>
      <c r="K421" s="394"/>
      <c r="L421" s="394"/>
      <c r="M421" s="397"/>
      <c r="N421" s="397"/>
      <c r="O421" s="410"/>
      <c r="P421" s="398"/>
    </row>
    <row r="422" spans="1:16" ht="14.4" customHeight="1" x14ac:dyDescent="0.3">
      <c r="A422" s="393" t="s">
        <v>3076</v>
      </c>
      <c r="B422" s="394" t="s">
        <v>2689</v>
      </c>
      <c r="C422" s="394" t="s">
        <v>2730</v>
      </c>
      <c r="D422" s="394" t="s">
        <v>2731</v>
      </c>
      <c r="E422" s="397"/>
      <c r="F422" s="397"/>
      <c r="G422" s="394"/>
      <c r="H422" s="394"/>
      <c r="I422" s="397">
        <v>0.08</v>
      </c>
      <c r="J422" s="397">
        <v>10.41</v>
      </c>
      <c r="K422" s="394"/>
      <c r="L422" s="394">
        <v>130.125</v>
      </c>
      <c r="M422" s="397"/>
      <c r="N422" s="397"/>
      <c r="O422" s="410"/>
      <c r="P422" s="398"/>
    </row>
    <row r="423" spans="1:16" ht="14.4" customHeight="1" x14ac:dyDescent="0.3">
      <c r="A423" s="393" t="s">
        <v>3076</v>
      </c>
      <c r="B423" s="394" t="s">
        <v>2689</v>
      </c>
      <c r="C423" s="394" t="s">
        <v>3080</v>
      </c>
      <c r="D423" s="394" t="s">
        <v>3081</v>
      </c>
      <c r="E423" s="397">
        <v>0.1</v>
      </c>
      <c r="F423" s="397">
        <v>17.600000000000001</v>
      </c>
      <c r="G423" s="394">
        <v>1</v>
      </c>
      <c r="H423" s="394">
        <v>176</v>
      </c>
      <c r="I423" s="397"/>
      <c r="J423" s="397"/>
      <c r="K423" s="394"/>
      <c r="L423" s="394"/>
      <c r="M423" s="397">
        <v>0.2</v>
      </c>
      <c r="N423" s="397">
        <v>36.86</v>
      </c>
      <c r="O423" s="410">
        <v>2.0943181818181817</v>
      </c>
      <c r="P423" s="398">
        <v>184.29999999999998</v>
      </c>
    </row>
    <row r="424" spans="1:16" ht="14.4" customHeight="1" x14ac:dyDescent="0.3">
      <c r="A424" s="393" t="s">
        <v>3076</v>
      </c>
      <c r="B424" s="394" t="s">
        <v>2689</v>
      </c>
      <c r="C424" s="394" t="s">
        <v>3082</v>
      </c>
      <c r="D424" s="394" t="s">
        <v>2937</v>
      </c>
      <c r="E424" s="397"/>
      <c r="F424" s="397"/>
      <c r="G424" s="394"/>
      <c r="H424" s="394"/>
      <c r="I424" s="397">
        <v>0.05</v>
      </c>
      <c r="J424" s="397">
        <v>23.26</v>
      </c>
      <c r="K424" s="394"/>
      <c r="L424" s="394">
        <v>465.2</v>
      </c>
      <c r="M424" s="397"/>
      <c r="N424" s="397"/>
      <c r="O424" s="410"/>
      <c r="P424" s="398"/>
    </row>
    <row r="425" spans="1:16" ht="14.4" customHeight="1" x14ac:dyDescent="0.3">
      <c r="A425" s="393" t="s">
        <v>3076</v>
      </c>
      <c r="B425" s="394" t="s">
        <v>2689</v>
      </c>
      <c r="C425" s="394" t="s">
        <v>3083</v>
      </c>
      <c r="D425" s="394" t="s">
        <v>3084</v>
      </c>
      <c r="E425" s="397">
        <v>0.4</v>
      </c>
      <c r="F425" s="397">
        <v>26.75</v>
      </c>
      <c r="G425" s="394">
        <v>1</v>
      </c>
      <c r="H425" s="394">
        <v>66.875</v>
      </c>
      <c r="I425" s="397">
        <v>0</v>
      </c>
      <c r="J425" s="397">
        <v>0</v>
      </c>
      <c r="K425" s="394">
        <v>0</v>
      </c>
      <c r="L425" s="394"/>
      <c r="M425" s="397">
        <v>1.2000000000000002</v>
      </c>
      <c r="N425" s="397">
        <v>79.02000000000001</v>
      </c>
      <c r="O425" s="410">
        <v>2.9540186915887854</v>
      </c>
      <c r="P425" s="398">
        <v>65.849999999999994</v>
      </c>
    </row>
    <row r="426" spans="1:16" ht="14.4" customHeight="1" x14ac:dyDescent="0.3">
      <c r="A426" s="393" t="s">
        <v>3076</v>
      </c>
      <c r="B426" s="394" t="s">
        <v>2689</v>
      </c>
      <c r="C426" s="394" t="s">
        <v>3085</v>
      </c>
      <c r="D426" s="394" t="s">
        <v>3084</v>
      </c>
      <c r="E426" s="397">
        <v>0.1</v>
      </c>
      <c r="F426" s="397">
        <v>12.89</v>
      </c>
      <c r="G426" s="394">
        <v>1</v>
      </c>
      <c r="H426" s="394">
        <v>128.9</v>
      </c>
      <c r="I426" s="397"/>
      <c r="J426" s="397"/>
      <c r="K426" s="394"/>
      <c r="L426" s="394"/>
      <c r="M426" s="397"/>
      <c r="N426" s="397"/>
      <c r="O426" s="410"/>
      <c r="P426" s="398"/>
    </row>
    <row r="427" spans="1:16" ht="14.4" customHeight="1" x14ac:dyDescent="0.3">
      <c r="A427" s="393" t="s">
        <v>3076</v>
      </c>
      <c r="B427" s="394" t="s">
        <v>2689</v>
      </c>
      <c r="C427" s="394" t="s">
        <v>3086</v>
      </c>
      <c r="D427" s="394" t="s">
        <v>3087</v>
      </c>
      <c r="E427" s="397"/>
      <c r="F427" s="397"/>
      <c r="G427" s="394"/>
      <c r="H427" s="394"/>
      <c r="I427" s="397">
        <v>0.2</v>
      </c>
      <c r="J427" s="397">
        <v>7.13</v>
      </c>
      <c r="K427" s="394"/>
      <c r="L427" s="394">
        <v>35.65</v>
      </c>
      <c r="M427" s="397">
        <v>0.4</v>
      </c>
      <c r="N427" s="397">
        <v>14.38</v>
      </c>
      <c r="O427" s="410"/>
      <c r="P427" s="398">
        <v>35.950000000000003</v>
      </c>
    </row>
    <row r="428" spans="1:16" ht="14.4" customHeight="1" x14ac:dyDescent="0.3">
      <c r="A428" s="393" t="s">
        <v>3076</v>
      </c>
      <c r="B428" s="394" t="s">
        <v>2689</v>
      </c>
      <c r="C428" s="394" t="s">
        <v>2953</v>
      </c>
      <c r="D428" s="394" t="s">
        <v>2952</v>
      </c>
      <c r="E428" s="397"/>
      <c r="F428" s="397"/>
      <c r="G428" s="394"/>
      <c r="H428" s="394"/>
      <c r="I428" s="397">
        <v>0.2</v>
      </c>
      <c r="J428" s="397">
        <v>701.97</v>
      </c>
      <c r="K428" s="394"/>
      <c r="L428" s="394">
        <v>3509.85</v>
      </c>
      <c r="M428" s="397"/>
      <c r="N428" s="397"/>
      <c r="O428" s="410"/>
      <c r="P428" s="398"/>
    </row>
    <row r="429" spans="1:16" ht="14.4" customHeight="1" x14ac:dyDescent="0.3">
      <c r="A429" s="393" t="s">
        <v>3076</v>
      </c>
      <c r="B429" s="394" t="s">
        <v>2689</v>
      </c>
      <c r="C429" s="394" t="s">
        <v>3088</v>
      </c>
      <c r="D429" s="394" t="s">
        <v>2770</v>
      </c>
      <c r="E429" s="397">
        <v>4</v>
      </c>
      <c r="F429" s="397">
        <v>559</v>
      </c>
      <c r="G429" s="394">
        <v>1</v>
      </c>
      <c r="H429" s="394">
        <v>139.75</v>
      </c>
      <c r="I429" s="397"/>
      <c r="J429" s="397"/>
      <c r="K429" s="394"/>
      <c r="L429" s="394"/>
      <c r="M429" s="397"/>
      <c r="N429" s="397"/>
      <c r="O429" s="410"/>
      <c r="P429" s="398"/>
    </row>
    <row r="430" spans="1:16" ht="14.4" customHeight="1" x14ac:dyDescent="0.3">
      <c r="A430" s="393" t="s">
        <v>3076</v>
      </c>
      <c r="B430" s="394" t="s">
        <v>2689</v>
      </c>
      <c r="C430" s="394" t="s">
        <v>2743</v>
      </c>
      <c r="D430" s="394" t="s">
        <v>2744</v>
      </c>
      <c r="E430" s="397">
        <v>6.6000000000000005</v>
      </c>
      <c r="F430" s="397">
        <v>237.02000000000004</v>
      </c>
      <c r="G430" s="394">
        <v>1</v>
      </c>
      <c r="H430" s="394">
        <v>35.912121212121214</v>
      </c>
      <c r="I430" s="397">
        <v>6.4</v>
      </c>
      <c r="J430" s="397">
        <v>247.01</v>
      </c>
      <c r="K430" s="394">
        <v>1.0421483419120747</v>
      </c>
      <c r="L430" s="394">
        <v>38.595312499999999</v>
      </c>
      <c r="M430" s="397">
        <v>8.9</v>
      </c>
      <c r="N430" s="397">
        <v>288.36</v>
      </c>
      <c r="O430" s="410">
        <v>1.2166061935701626</v>
      </c>
      <c r="P430" s="398">
        <v>32.4</v>
      </c>
    </row>
    <row r="431" spans="1:16" ht="14.4" customHeight="1" x14ac:dyDescent="0.3">
      <c r="A431" s="393" t="s">
        <v>3076</v>
      </c>
      <c r="B431" s="394" t="s">
        <v>2689</v>
      </c>
      <c r="C431" s="394" t="s">
        <v>2745</v>
      </c>
      <c r="D431" s="394" t="s">
        <v>2717</v>
      </c>
      <c r="E431" s="397">
        <v>1.2</v>
      </c>
      <c r="F431" s="397">
        <v>87.9</v>
      </c>
      <c r="G431" s="394">
        <v>1</v>
      </c>
      <c r="H431" s="394">
        <v>73.250000000000014</v>
      </c>
      <c r="I431" s="397">
        <v>0.8</v>
      </c>
      <c r="J431" s="397">
        <v>61.16</v>
      </c>
      <c r="K431" s="394">
        <v>0.69579067121729232</v>
      </c>
      <c r="L431" s="394">
        <v>76.449999999999989</v>
      </c>
      <c r="M431" s="397">
        <v>2.5999999999999996</v>
      </c>
      <c r="N431" s="397">
        <v>200.45999999999998</v>
      </c>
      <c r="O431" s="410">
        <v>2.2805460750853239</v>
      </c>
      <c r="P431" s="398">
        <v>77.100000000000009</v>
      </c>
    </row>
    <row r="432" spans="1:16" ht="14.4" customHeight="1" x14ac:dyDescent="0.3">
      <c r="A432" s="393" t="s">
        <v>3076</v>
      </c>
      <c r="B432" s="394" t="s">
        <v>2689</v>
      </c>
      <c r="C432" s="394" t="s">
        <v>2748</v>
      </c>
      <c r="D432" s="394" t="s">
        <v>2749</v>
      </c>
      <c r="E432" s="397"/>
      <c r="F432" s="397"/>
      <c r="G432" s="394"/>
      <c r="H432" s="394"/>
      <c r="I432" s="397"/>
      <c r="J432" s="397"/>
      <c r="K432" s="394"/>
      <c r="L432" s="394"/>
      <c r="M432" s="397">
        <v>1</v>
      </c>
      <c r="N432" s="397">
        <v>9.4499999999999993</v>
      </c>
      <c r="O432" s="410"/>
      <c r="P432" s="398">
        <v>9.4499999999999993</v>
      </c>
    </row>
    <row r="433" spans="1:16" ht="14.4" customHeight="1" x14ac:dyDescent="0.3">
      <c r="A433" s="393" t="s">
        <v>3076</v>
      </c>
      <c r="B433" s="394" t="s">
        <v>2689</v>
      </c>
      <c r="C433" s="394" t="s">
        <v>3089</v>
      </c>
      <c r="D433" s="394" t="s">
        <v>3090</v>
      </c>
      <c r="E433" s="397">
        <v>1</v>
      </c>
      <c r="F433" s="397">
        <v>13.43</v>
      </c>
      <c r="G433" s="394">
        <v>1</v>
      </c>
      <c r="H433" s="394">
        <v>13.43</v>
      </c>
      <c r="I433" s="397"/>
      <c r="J433" s="397"/>
      <c r="K433" s="394"/>
      <c r="L433" s="394"/>
      <c r="M433" s="397"/>
      <c r="N433" s="397"/>
      <c r="O433" s="410"/>
      <c r="P433" s="398"/>
    </row>
    <row r="434" spans="1:16" ht="14.4" customHeight="1" x14ac:dyDescent="0.3">
      <c r="A434" s="393" t="s">
        <v>3076</v>
      </c>
      <c r="B434" s="394" t="s">
        <v>2689</v>
      </c>
      <c r="C434" s="394" t="s">
        <v>2752</v>
      </c>
      <c r="D434" s="394" t="s">
        <v>2753</v>
      </c>
      <c r="E434" s="397"/>
      <c r="F434" s="397"/>
      <c r="G434" s="394"/>
      <c r="H434" s="394"/>
      <c r="I434" s="397"/>
      <c r="J434" s="397"/>
      <c r="K434" s="394"/>
      <c r="L434" s="394"/>
      <c r="M434" s="397">
        <v>1.7000000000000002</v>
      </c>
      <c r="N434" s="397">
        <v>132.77000000000001</v>
      </c>
      <c r="O434" s="410"/>
      <c r="P434" s="398">
        <v>78.099999999999994</v>
      </c>
    </row>
    <row r="435" spans="1:16" ht="14.4" customHeight="1" x14ac:dyDescent="0.3">
      <c r="A435" s="393" t="s">
        <v>3076</v>
      </c>
      <c r="B435" s="394" t="s">
        <v>2689</v>
      </c>
      <c r="C435" s="394" t="s">
        <v>2958</v>
      </c>
      <c r="D435" s="394" t="s">
        <v>2959</v>
      </c>
      <c r="E435" s="397"/>
      <c r="F435" s="397"/>
      <c r="G435" s="394"/>
      <c r="H435" s="394"/>
      <c r="I435" s="397"/>
      <c r="J435" s="397"/>
      <c r="K435" s="394"/>
      <c r="L435" s="394"/>
      <c r="M435" s="397">
        <v>0.2</v>
      </c>
      <c r="N435" s="397">
        <v>75.95</v>
      </c>
      <c r="O435" s="410"/>
      <c r="P435" s="398">
        <v>379.75</v>
      </c>
    </row>
    <row r="436" spans="1:16" ht="14.4" customHeight="1" x14ac:dyDescent="0.3">
      <c r="A436" s="393" t="s">
        <v>3076</v>
      </c>
      <c r="B436" s="394" t="s">
        <v>2689</v>
      </c>
      <c r="C436" s="394" t="s">
        <v>2757</v>
      </c>
      <c r="D436" s="394" t="s">
        <v>2758</v>
      </c>
      <c r="E436" s="397"/>
      <c r="F436" s="397"/>
      <c r="G436" s="394"/>
      <c r="H436" s="394"/>
      <c r="I436" s="397">
        <v>0.2</v>
      </c>
      <c r="J436" s="397">
        <v>25.83</v>
      </c>
      <c r="K436" s="394"/>
      <c r="L436" s="394">
        <v>129.14999999999998</v>
      </c>
      <c r="M436" s="397"/>
      <c r="N436" s="397"/>
      <c r="O436" s="410"/>
      <c r="P436" s="398"/>
    </row>
    <row r="437" spans="1:16" ht="14.4" customHeight="1" x14ac:dyDescent="0.3">
      <c r="A437" s="393" t="s">
        <v>3076</v>
      </c>
      <c r="B437" s="394" t="s">
        <v>2689</v>
      </c>
      <c r="C437" s="394" t="s">
        <v>2759</v>
      </c>
      <c r="D437" s="394" t="s">
        <v>2749</v>
      </c>
      <c r="E437" s="397">
        <v>2</v>
      </c>
      <c r="F437" s="397">
        <v>26.86</v>
      </c>
      <c r="G437" s="394">
        <v>1</v>
      </c>
      <c r="H437" s="394">
        <v>13.43</v>
      </c>
      <c r="I437" s="397">
        <v>1</v>
      </c>
      <c r="J437" s="397">
        <v>13.97</v>
      </c>
      <c r="K437" s="394">
        <v>0.52010424422933732</v>
      </c>
      <c r="L437" s="394">
        <v>13.97</v>
      </c>
      <c r="M437" s="397">
        <v>4</v>
      </c>
      <c r="N437" s="397">
        <v>15.120000000000001</v>
      </c>
      <c r="O437" s="410">
        <v>0.56291883842144452</v>
      </c>
      <c r="P437" s="398">
        <v>3.7800000000000002</v>
      </c>
    </row>
    <row r="438" spans="1:16" ht="14.4" customHeight="1" x14ac:dyDescent="0.3">
      <c r="A438" s="393" t="s">
        <v>3076</v>
      </c>
      <c r="B438" s="394" t="s">
        <v>2689</v>
      </c>
      <c r="C438" s="394" t="s">
        <v>2767</v>
      </c>
      <c r="D438" s="394" t="s">
        <v>2768</v>
      </c>
      <c r="E438" s="397">
        <v>1.2000000000000002</v>
      </c>
      <c r="F438" s="397">
        <v>304.62</v>
      </c>
      <c r="G438" s="394">
        <v>1</v>
      </c>
      <c r="H438" s="394">
        <v>253.84999999999997</v>
      </c>
      <c r="I438" s="397">
        <v>0.4</v>
      </c>
      <c r="J438" s="397">
        <v>87.42</v>
      </c>
      <c r="K438" s="394">
        <v>0.28698050029545008</v>
      </c>
      <c r="L438" s="394">
        <v>218.54999999999998</v>
      </c>
      <c r="M438" s="397">
        <v>0.60000000000000009</v>
      </c>
      <c r="N438" s="397">
        <v>132.30000000000001</v>
      </c>
      <c r="O438" s="410">
        <v>0.43431160133937369</v>
      </c>
      <c r="P438" s="398">
        <v>220.5</v>
      </c>
    </row>
    <row r="439" spans="1:16" ht="14.4" customHeight="1" x14ac:dyDescent="0.3">
      <c r="A439" s="393" t="s">
        <v>3076</v>
      </c>
      <c r="B439" s="394" t="s">
        <v>2689</v>
      </c>
      <c r="C439" s="394" t="s">
        <v>3091</v>
      </c>
      <c r="D439" s="394" t="s">
        <v>2768</v>
      </c>
      <c r="E439" s="397">
        <v>1</v>
      </c>
      <c r="F439" s="397">
        <v>52.24</v>
      </c>
      <c r="G439" s="394">
        <v>1</v>
      </c>
      <c r="H439" s="394">
        <v>52.24</v>
      </c>
      <c r="I439" s="397"/>
      <c r="J439" s="397"/>
      <c r="K439" s="394"/>
      <c r="L439" s="394"/>
      <c r="M439" s="397"/>
      <c r="N439" s="397"/>
      <c r="O439" s="410"/>
      <c r="P439" s="398"/>
    </row>
    <row r="440" spans="1:16" ht="14.4" customHeight="1" x14ac:dyDescent="0.3">
      <c r="A440" s="393" t="s">
        <v>3076</v>
      </c>
      <c r="B440" s="394" t="s">
        <v>2689</v>
      </c>
      <c r="C440" s="394" t="s">
        <v>2769</v>
      </c>
      <c r="D440" s="394" t="s">
        <v>2770</v>
      </c>
      <c r="E440" s="397">
        <v>3</v>
      </c>
      <c r="F440" s="397">
        <v>129.60000000000002</v>
      </c>
      <c r="G440" s="394">
        <v>1</v>
      </c>
      <c r="H440" s="394">
        <v>43.20000000000001</v>
      </c>
      <c r="I440" s="397"/>
      <c r="J440" s="397"/>
      <c r="K440" s="394"/>
      <c r="L440" s="394"/>
      <c r="M440" s="397">
        <v>1</v>
      </c>
      <c r="N440" s="397">
        <v>17.64</v>
      </c>
      <c r="O440" s="410">
        <v>0.1361111111111111</v>
      </c>
      <c r="P440" s="398">
        <v>17.64</v>
      </c>
    </row>
    <row r="441" spans="1:16" ht="14.4" customHeight="1" x14ac:dyDescent="0.3">
      <c r="A441" s="393" t="s">
        <v>3076</v>
      </c>
      <c r="B441" s="394" t="s">
        <v>2689</v>
      </c>
      <c r="C441" s="394" t="s">
        <v>2771</v>
      </c>
      <c r="D441" s="394" t="s">
        <v>2772</v>
      </c>
      <c r="E441" s="397">
        <v>4.3999999999999995</v>
      </c>
      <c r="F441" s="397">
        <v>293.07</v>
      </c>
      <c r="G441" s="394">
        <v>1</v>
      </c>
      <c r="H441" s="394">
        <v>66.606818181818184</v>
      </c>
      <c r="I441" s="397">
        <v>0.2</v>
      </c>
      <c r="J441" s="397">
        <v>14.41</v>
      </c>
      <c r="K441" s="394">
        <v>4.9169140478384006E-2</v>
      </c>
      <c r="L441" s="394">
        <v>72.05</v>
      </c>
      <c r="M441" s="397">
        <v>0.4</v>
      </c>
      <c r="N441" s="397">
        <v>21.5</v>
      </c>
      <c r="O441" s="410">
        <v>7.336131299689494E-2</v>
      </c>
      <c r="P441" s="398">
        <v>53.75</v>
      </c>
    </row>
    <row r="442" spans="1:16" ht="14.4" customHeight="1" x14ac:dyDescent="0.3">
      <c r="A442" s="393" t="s">
        <v>3076</v>
      </c>
      <c r="B442" s="394" t="s">
        <v>2689</v>
      </c>
      <c r="C442" s="394" t="s">
        <v>2773</v>
      </c>
      <c r="D442" s="394" t="s">
        <v>2774</v>
      </c>
      <c r="E442" s="397">
        <v>0.60000000000000009</v>
      </c>
      <c r="F442" s="397">
        <v>31.119999999999997</v>
      </c>
      <c r="G442" s="394">
        <v>1</v>
      </c>
      <c r="H442" s="394">
        <v>51.866666666666653</v>
      </c>
      <c r="I442" s="397"/>
      <c r="J442" s="397"/>
      <c r="K442" s="394"/>
      <c r="L442" s="394"/>
      <c r="M442" s="397">
        <v>0.8</v>
      </c>
      <c r="N442" s="397">
        <v>50.16</v>
      </c>
      <c r="O442" s="410">
        <v>1.6118251928020566</v>
      </c>
      <c r="P442" s="398">
        <v>62.699999999999996</v>
      </c>
    </row>
    <row r="443" spans="1:16" ht="14.4" customHeight="1" x14ac:dyDescent="0.3">
      <c r="A443" s="393" t="s">
        <v>3076</v>
      </c>
      <c r="B443" s="394" t="s">
        <v>2689</v>
      </c>
      <c r="C443" s="394" t="s">
        <v>2787</v>
      </c>
      <c r="D443" s="394" t="s">
        <v>2788</v>
      </c>
      <c r="E443" s="397"/>
      <c r="F443" s="397"/>
      <c r="G443" s="394"/>
      <c r="H443" s="394"/>
      <c r="I443" s="397">
        <v>1</v>
      </c>
      <c r="J443" s="397">
        <v>19.16</v>
      </c>
      <c r="K443" s="394"/>
      <c r="L443" s="394">
        <v>19.16</v>
      </c>
      <c r="M443" s="397"/>
      <c r="N443" s="397"/>
      <c r="O443" s="410"/>
      <c r="P443" s="398"/>
    </row>
    <row r="444" spans="1:16" ht="14.4" customHeight="1" x14ac:dyDescent="0.3">
      <c r="A444" s="393" t="s">
        <v>3076</v>
      </c>
      <c r="B444" s="394" t="s">
        <v>2689</v>
      </c>
      <c r="C444" s="394" t="s">
        <v>2789</v>
      </c>
      <c r="D444" s="394" t="s">
        <v>2790</v>
      </c>
      <c r="E444" s="397">
        <v>1</v>
      </c>
      <c r="F444" s="397">
        <v>18.2</v>
      </c>
      <c r="G444" s="394">
        <v>1</v>
      </c>
      <c r="H444" s="394">
        <v>18.2</v>
      </c>
      <c r="I444" s="397"/>
      <c r="J444" s="397"/>
      <c r="K444" s="394"/>
      <c r="L444" s="394"/>
      <c r="M444" s="397">
        <v>1</v>
      </c>
      <c r="N444" s="397">
        <v>22.08</v>
      </c>
      <c r="O444" s="410">
        <v>1.2131868131868131</v>
      </c>
      <c r="P444" s="398">
        <v>22.08</v>
      </c>
    </row>
    <row r="445" spans="1:16" ht="14.4" customHeight="1" x14ac:dyDescent="0.3">
      <c r="A445" s="393" t="s">
        <v>3076</v>
      </c>
      <c r="B445" s="394" t="s">
        <v>2689</v>
      </c>
      <c r="C445" s="394" t="s">
        <v>3092</v>
      </c>
      <c r="D445" s="394" t="s">
        <v>3093</v>
      </c>
      <c r="E445" s="397"/>
      <c r="F445" s="397"/>
      <c r="G445" s="394"/>
      <c r="H445" s="394"/>
      <c r="I445" s="397"/>
      <c r="J445" s="397"/>
      <c r="K445" s="394"/>
      <c r="L445" s="394"/>
      <c r="M445" s="397">
        <v>0.02</v>
      </c>
      <c r="N445" s="397">
        <v>3.7800000000000002</v>
      </c>
      <c r="O445" s="410"/>
      <c r="P445" s="398">
        <v>189</v>
      </c>
    </row>
    <row r="446" spans="1:16" ht="14.4" customHeight="1" x14ac:dyDescent="0.3">
      <c r="A446" s="393" t="s">
        <v>3076</v>
      </c>
      <c r="B446" s="394" t="s">
        <v>2689</v>
      </c>
      <c r="C446" s="394" t="s">
        <v>2795</v>
      </c>
      <c r="D446" s="394" t="s">
        <v>2796</v>
      </c>
      <c r="E446" s="397"/>
      <c r="F446" s="397"/>
      <c r="G446" s="394"/>
      <c r="H446" s="394"/>
      <c r="I446" s="397">
        <v>0.34</v>
      </c>
      <c r="J446" s="397">
        <v>32.019999999999996</v>
      </c>
      <c r="K446" s="394"/>
      <c r="L446" s="394">
        <v>94.176470588235276</v>
      </c>
      <c r="M446" s="397">
        <v>0.68</v>
      </c>
      <c r="N446" s="397">
        <v>75.680000000000007</v>
      </c>
      <c r="O446" s="410"/>
      <c r="P446" s="398">
        <v>111.29411764705883</v>
      </c>
    </row>
    <row r="447" spans="1:16" ht="14.4" customHeight="1" x14ac:dyDescent="0.3">
      <c r="A447" s="393" t="s">
        <v>3076</v>
      </c>
      <c r="B447" s="394" t="s">
        <v>2689</v>
      </c>
      <c r="C447" s="394" t="s">
        <v>2801</v>
      </c>
      <c r="D447" s="394" t="s">
        <v>2802</v>
      </c>
      <c r="E447" s="397">
        <v>12.2</v>
      </c>
      <c r="F447" s="397">
        <v>12900.349999999999</v>
      </c>
      <c r="G447" s="394">
        <v>1</v>
      </c>
      <c r="H447" s="394">
        <v>1057.405737704918</v>
      </c>
      <c r="I447" s="397">
        <v>9.3999999999999986</v>
      </c>
      <c r="J447" s="397">
        <v>7052.8399999999992</v>
      </c>
      <c r="K447" s="394">
        <v>0.54671694954012873</v>
      </c>
      <c r="L447" s="394">
        <v>750.30212765957447</v>
      </c>
      <c r="M447" s="397">
        <v>3.4</v>
      </c>
      <c r="N447" s="397">
        <v>1211.04</v>
      </c>
      <c r="O447" s="410">
        <v>9.387652273000345E-2</v>
      </c>
      <c r="P447" s="398">
        <v>356.18823529411765</v>
      </c>
    </row>
    <row r="448" spans="1:16" ht="14.4" customHeight="1" x14ac:dyDescent="0.3">
      <c r="A448" s="393" t="s">
        <v>3076</v>
      </c>
      <c r="B448" s="394" t="s">
        <v>2689</v>
      </c>
      <c r="C448" s="394" t="s">
        <v>3094</v>
      </c>
      <c r="D448" s="394" t="s">
        <v>2802</v>
      </c>
      <c r="E448" s="397"/>
      <c r="F448" s="397"/>
      <c r="G448" s="394"/>
      <c r="H448" s="394"/>
      <c r="I448" s="397">
        <v>11.1</v>
      </c>
      <c r="J448" s="397">
        <v>1532.9099999999996</v>
      </c>
      <c r="K448" s="394"/>
      <c r="L448" s="394">
        <v>138.09999999999997</v>
      </c>
      <c r="M448" s="397">
        <v>23.1</v>
      </c>
      <c r="N448" s="397">
        <v>3494.48</v>
      </c>
      <c r="O448" s="410"/>
      <c r="P448" s="398">
        <v>151.27619047619046</v>
      </c>
    </row>
    <row r="449" spans="1:16" ht="14.4" customHeight="1" x14ac:dyDescent="0.3">
      <c r="A449" s="393" t="s">
        <v>3076</v>
      </c>
      <c r="B449" s="394" t="s">
        <v>2689</v>
      </c>
      <c r="C449" s="394" t="s">
        <v>3095</v>
      </c>
      <c r="D449" s="394" t="s">
        <v>2768</v>
      </c>
      <c r="E449" s="397"/>
      <c r="F449" s="397"/>
      <c r="G449" s="394"/>
      <c r="H449" s="394"/>
      <c r="I449" s="397">
        <v>0.4</v>
      </c>
      <c r="J449" s="397">
        <v>87.42</v>
      </c>
      <c r="K449" s="394"/>
      <c r="L449" s="394">
        <v>218.54999999999998</v>
      </c>
      <c r="M449" s="397">
        <v>0.2</v>
      </c>
      <c r="N449" s="397">
        <v>44.1</v>
      </c>
      <c r="O449" s="410"/>
      <c r="P449" s="398">
        <v>220.5</v>
      </c>
    </row>
    <row r="450" spans="1:16" ht="14.4" customHeight="1" x14ac:dyDescent="0.3">
      <c r="A450" s="393" t="s">
        <v>3076</v>
      </c>
      <c r="B450" s="394" t="s">
        <v>2689</v>
      </c>
      <c r="C450" s="394" t="s">
        <v>2984</v>
      </c>
      <c r="D450" s="394" t="s">
        <v>2985</v>
      </c>
      <c r="E450" s="397"/>
      <c r="F450" s="397"/>
      <c r="G450" s="394"/>
      <c r="H450" s="394"/>
      <c r="I450" s="397">
        <v>25</v>
      </c>
      <c r="J450" s="397">
        <v>0</v>
      </c>
      <c r="K450" s="394"/>
      <c r="L450" s="394">
        <v>0</v>
      </c>
      <c r="M450" s="397"/>
      <c r="N450" s="397"/>
      <c r="O450" s="410"/>
      <c r="P450" s="398"/>
    </row>
    <row r="451" spans="1:16" ht="14.4" customHeight="1" x14ac:dyDescent="0.3">
      <c r="A451" s="393" t="s">
        <v>3076</v>
      </c>
      <c r="B451" s="394" t="s">
        <v>2993</v>
      </c>
      <c r="C451" s="394" t="s">
        <v>3096</v>
      </c>
      <c r="D451" s="394" t="s">
        <v>3097</v>
      </c>
      <c r="E451" s="397"/>
      <c r="F451" s="397"/>
      <c r="G451" s="394"/>
      <c r="H451" s="394"/>
      <c r="I451" s="397"/>
      <c r="J451" s="397"/>
      <c r="K451" s="394"/>
      <c r="L451" s="394"/>
      <c r="M451" s="397">
        <v>1</v>
      </c>
      <c r="N451" s="397">
        <v>651.82000000000005</v>
      </c>
      <c r="O451" s="410"/>
      <c r="P451" s="398">
        <v>651.82000000000005</v>
      </c>
    </row>
    <row r="452" spans="1:16" ht="14.4" customHeight="1" x14ac:dyDescent="0.3">
      <c r="A452" s="393" t="s">
        <v>3076</v>
      </c>
      <c r="B452" s="394" t="s">
        <v>2993</v>
      </c>
      <c r="C452" s="394" t="s">
        <v>3098</v>
      </c>
      <c r="D452" s="394" t="s">
        <v>3099</v>
      </c>
      <c r="E452" s="397"/>
      <c r="F452" s="397"/>
      <c r="G452" s="394"/>
      <c r="H452" s="394"/>
      <c r="I452" s="397">
        <v>485</v>
      </c>
      <c r="J452" s="397">
        <v>33950</v>
      </c>
      <c r="K452" s="394"/>
      <c r="L452" s="394">
        <v>70</v>
      </c>
      <c r="M452" s="397">
        <v>456</v>
      </c>
      <c r="N452" s="397">
        <v>31920</v>
      </c>
      <c r="O452" s="410"/>
      <c r="P452" s="398">
        <v>70</v>
      </c>
    </row>
    <row r="453" spans="1:16" ht="14.4" customHeight="1" x14ac:dyDescent="0.3">
      <c r="A453" s="393" t="s">
        <v>3076</v>
      </c>
      <c r="B453" s="394" t="s">
        <v>2993</v>
      </c>
      <c r="C453" s="394" t="s">
        <v>3100</v>
      </c>
      <c r="D453" s="394" t="s">
        <v>3101</v>
      </c>
      <c r="E453" s="397"/>
      <c r="F453" s="397"/>
      <c r="G453" s="394"/>
      <c r="H453" s="394"/>
      <c r="I453" s="397">
        <v>8</v>
      </c>
      <c r="J453" s="397">
        <v>560</v>
      </c>
      <c r="K453" s="394"/>
      <c r="L453" s="394">
        <v>70</v>
      </c>
      <c r="M453" s="397"/>
      <c r="N453" s="397"/>
      <c r="O453" s="410"/>
      <c r="P453" s="398"/>
    </row>
    <row r="454" spans="1:16" ht="14.4" customHeight="1" x14ac:dyDescent="0.3">
      <c r="A454" s="393" t="s">
        <v>3076</v>
      </c>
      <c r="B454" s="394" t="s">
        <v>2993</v>
      </c>
      <c r="C454" s="394" t="s">
        <v>3102</v>
      </c>
      <c r="D454" s="394" t="s">
        <v>3103</v>
      </c>
      <c r="E454" s="397"/>
      <c r="F454" s="397"/>
      <c r="G454" s="394"/>
      <c r="H454" s="394"/>
      <c r="I454" s="397">
        <v>11</v>
      </c>
      <c r="J454" s="397">
        <v>825</v>
      </c>
      <c r="K454" s="394"/>
      <c r="L454" s="394">
        <v>75</v>
      </c>
      <c r="M454" s="397">
        <v>12</v>
      </c>
      <c r="N454" s="397">
        <v>900</v>
      </c>
      <c r="O454" s="410"/>
      <c r="P454" s="398">
        <v>75</v>
      </c>
    </row>
    <row r="455" spans="1:16" ht="14.4" customHeight="1" x14ac:dyDescent="0.3">
      <c r="A455" s="393" t="s">
        <v>3076</v>
      </c>
      <c r="B455" s="394" t="s">
        <v>2993</v>
      </c>
      <c r="C455" s="394" t="s">
        <v>2994</v>
      </c>
      <c r="D455" s="394" t="s">
        <v>2995</v>
      </c>
      <c r="E455" s="397"/>
      <c r="F455" s="397"/>
      <c r="G455" s="394"/>
      <c r="H455" s="394"/>
      <c r="I455" s="397">
        <v>138</v>
      </c>
      <c r="J455" s="397">
        <v>20286</v>
      </c>
      <c r="K455" s="394"/>
      <c r="L455" s="394">
        <v>147</v>
      </c>
      <c r="M455" s="397">
        <v>93</v>
      </c>
      <c r="N455" s="397">
        <v>13671</v>
      </c>
      <c r="O455" s="410"/>
      <c r="P455" s="398">
        <v>147</v>
      </c>
    </row>
    <row r="456" spans="1:16" ht="14.4" customHeight="1" x14ac:dyDescent="0.3">
      <c r="A456" s="393" t="s">
        <v>3076</v>
      </c>
      <c r="B456" s="394" t="s">
        <v>2993</v>
      </c>
      <c r="C456" s="394" t="s">
        <v>3104</v>
      </c>
      <c r="D456" s="394" t="s">
        <v>3105</v>
      </c>
      <c r="E456" s="397"/>
      <c r="F456" s="397"/>
      <c r="G456" s="394"/>
      <c r="H456" s="394"/>
      <c r="I456" s="397">
        <v>1</v>
      </c>
      <c r="J456" s="397">
        <v>147</v>
      </c>
      <c r="K456" s="394"/>
      <c r="L456" s="394">
        <v>147</v>
      </c>
      <c r="M456" s="397"/>
      <c r="N456" s="397"/>
      <c r="O456" s="410"/>
      <c r="P456" s="398"/>
    </row>
    <row r="457" spans="1:16" ht="14.4" customHeight="1" x14ac:dyDescent="0.3">
      <c r="A457" s="393" t="s">
        <v>3076</v>
      </c>
      <c r="B457" s="394" t="s">
        <v>2993</v>
      </c>
      <c r="C457" s="394" t="s">
        <v>3106</v>
      </c>
      <c r="D457" s="394" t="s">
        <v>3107</v>
      </c>
      <c r="E457" s="397"/>
      <c r="F457" s="397"/>
      <c r="G457" s="394"/>
      <c r="H457" s="394"/>
      <c r="I457" s="397">
        <v>5</v>
      </c>
      <c r="J457" s="397">
        <v>935</v>
      </c>
      <c r="K457" s="394"/>
      <c r="L457" s="394">
        <v>187</v>
      </c>
      <c r="M457" s="397">
        <v>4</v>
      </c>
      <c r="N457" s="397">
        <v>748</v>
      </c>
      <c r="O457" s="410"/>
      <c r="P457" s="398">
        <v>187</v>
      </c>
    </row>
    <row r="458" spans="1:16" ht="14.4" customHeight="1" x14ac:dyDescent="0.3">
      <c r="A458" s="393" t="s">
        <v>3076</v>
      </c>
      <c r="B458" s="394" t="s">
        <v>2993</v>
      </c>
      <c r="C458" s="394" t="s">
        <v>3108</v>
      </c>
      <c r="D458" s="394" t="s">
        <v>3109</v>
      </c>
      <c r="E458" s="397"/>
      <c r="F458" s="397"/>
      <c r="G458" s="394"/>
      <c r="H458" s="394"/>
      <c r="I458" s="397">
        <v>258</v>
      </c>
      <c r="J458" s="397">
        <v>38442</v>
      </c>
      <c r="K458" s="394"/>
      <c r="L458" s="394">
        <v>149</v>
      </c>
      <c r="M458" s="397">
        <v>175</v>
      </c>
      <c r="N458" s="397">
        <v>26075</v>
      </c>
      <c r="O458" s="410"/>
      <c r="P458" s="398">
        <v>149</v>
      </c>
    </row>
    <row r="459" spans="1:16" ht="14.4" customHeight="1" x14ac:dyDescent="0.3">
      <c r="A459" s="393" t="s">
        <v>3076</v>
      </c>
      <c r="B459" s="394" t="s">
        <v>2993</v>
      </c>
      <c r="C459" s="394" t="s">
        <v>3110</v>
      </c>
      <c r="D459" s="394" t="s">
        <v>3111</v>
      </c>
      <c r="E459" s="397"/>
      <c r="F459" s="397"/>
      <c r="G459" s="394"/>
      <c r="H459" s="394"/>
      <c r="I459" s="397">
        <v>1</v>
      </c>
      <c r="J459" s="397">
        <v>149</v>
      </c>
      <c r="K459" s="394"/>
      <c r="L459" s="394">
        <v>149</v>
      </c>
      <c r="M459" s="397"/>
      <c r="N459" s="397"/>
      <c r="O459" s="410"/>
      <c r="P459" s="398"/>
    </row>
    <row r="460" spans="1:16" ht="14.4" customHeight="1" x14ac:dyDescent="0.3">
      <c r="A460" s="393" t="s">
        <v>3076</v>
      </c>
      <c r="B460" s="394" t="s">
        <v>2993</v>
      </c>
      <c r="C460" s="394" t="s">
        <v>3112</v>
      </c>
      <c r="D460" s="394" t="s">
        <v>3113</v>
      </c>
      <c r="E460" s="397"/>
      <c r="F460" s="397"/>
      <c r="G460" s="394"/>
      <c r="H460" s="394"/>
      <c r="I460" s="397">
        <v>18</v>
      </c>
      <c r="J460" s="397">
        <v>3492</v>
      </c>
      <c r="K460" s="394"/>
      <c r="L460" s="394">
        <v>194</v>
      </c>
      <c r="M460" s="397">
        <v>7</v>
      </c>
      <c r="N460" s="397">
        <v>1358</v>
      </c>
      <c r="O460" s="410"/>
      <c r="P460" s="398">
        <v>194</v>
      </c>
    </row>
    <row r="461" spans="1:16" ht="14.4" customHeight="1" x14ac:dyDescent="0.3">
      <c r="A461" s="393" t="s">
        <v>3076</v>
      </c>
      <c r="B461" s="394" t="s">
        <v>2993</v>
      </c>
      <c r="C461" s="394" t="s">
        <v>3114</v>
      </c>
      <c r="D461" s="394" t="s">
        <v>3115</v>
      </c>
      <c r="E461" s="397"/>
      <c r="F461" s="397"/>
      <c r="G461" s="394"/>
      <c r="H461" s="394"/>
      <c r="I461" s="397">
        <v>7</v>
      </c>
      <c r="J461" s="397">
        <v>1729</v>
      </c>
      <c r="K461" s="394"/>
      <c r="L461" s="394">
        <v>247</v>
      </c>
      <c r="M461" s="397">
        <v>5</v>
      </c>
      <c r="N461" s="397">
        <v>1235</v>
      </c>
      <c r="O461" s="410"/>
      <c r="P461" s="398">
        <v>247</v>
      </c>
    </row>
    <row r="462" spans="1:16" ht="14.4" customHeight="1" x14ac:dyDescent="0.3">
      <c r="A462" s="393" t="s">
        <v>3076</v>
      </c>
      <c r="B462" s="394" t="s">
        <v>2993</v>
      </c>
      <c r="C462" s="394" t="s">
        <v>3116</v>
      </c>
      <c r="D462" s="394" t="s">
        <v>3117</v>
      </c>
      <c r="E462" s="397"/>
      <c r="F462" s="397"/>
      <c r="G462" s="394"/>
      <c r="H462" s="394"/>
      <c r="I462" s="397">
        <v>1</v>
      </c>
      <c r="J462" s="397">
        <v>247</v>
      </c>
      <c r="K462" s="394"/>
      <c r="L462" s="394">
        <v>247</v>
      </c>
      <c r="M462" s="397"/>
      <c r="N462" s="397"/>
      <c r="O462" s="410"/>
      <c r="P462" s="398"/>
    </row>
    <row r="463" spans="1:16" ht="14.4" customHeight="1" x14ac:dyDescent="0.3">
      <c r="A463" s="393" t="s">
        <v>3076</v>
      </c>
      <c r="B463" s="394" t="s">
        <v>2993</v>
      </c>
      <c r="C463" s="394" t="s">
        <v>3118</v>
      </c>
      <c r="D463" s="394" t="s">
        <v>3119</v>
      </c>
      <c r="E463" s="397"/>
      <c r="F463" s="397"/>
      <c r="G463" s="394"/>
      <c r="H463" s="394"/>
      <c r="I463" s="397">
        <v>2</v>
      </c>
      <c r="J463" s="397">
        <v>580</v>
      </c>
      <c r="K463" s="394"/>
      <c r="L463" s="394">
        <v>290</v>
      </c>
      <c r="M463" s="397">
        <v>1</v>
      </c>
      <c r="N463" s="397">
        <v>290</v>
      </c>
      <c r="O463" s="410"/>
      <c r="P463" s="398">
        <v>290</v>
      </c>
    </row>
    <row r="464" spans="1:16" ht="14.4" customHeight="1" x14ac:dyDescent="0.3">
      <c r="A464" s="393" t="s">
        <v>3076</v>
      </c>
      <c r="B464" s="394" t="s">
        <v>2805</v>
      </c>
      <c r="C464" s="394" t="s">
        <v>2814</v>
      </c>
      <c r="D464" s="394" t="s">
        <v>2815</v>
      </c>
      <c r="E464" s="397"/>
      <c r="F464" s="397"/>
      <c r="G464" s="394"/>
      <c r="H464" s="394"/>
      <c r="I464" s="397"/>
      <c r="J464" s="397"/>
      <c r="K464" s="394"/>
      <c r="L464" s="394"/>
      <c r="M464" s="397">
        <v>1</v>
      </c>
      <c r="N464" s="397">
        <v>114</v>
      </c>
      <c r="O464" s="410"/>
      <c r="P464" s="398">
        <v>114</v>
      </c>
    </row>
    <row r="465" spans="1:16" ht="14.4" customHeight="1" x14ac:dyDescent="0.3">
      <c r="A465" s="393" t="s">
        <v>3076</v>
      </c>
      <c r="B465" s="394" t="s">
        <v>2805</v>
      </c>
      <c r="C465" s="394" t="s">
        <v>2816</v>
      </c>
      <c r="D465" s="394" t="s">
        <v>2817</v>
      </c>
      <c r="E465" s="397"/>
      <c r="F465" s="397"/>
      <c r="G465" s="394"/>
      <c r="H465" s="394"/>
      <c r="I465" s="397"/>
      <c r="J465" s="397"/>
      <c r="K465" s="394"/>
      <c r="L465" s="394"/>
      <c r="M465" s="397">
        <v>5</v>
      </c>
      <c r="N465" s="397">
        <v>280</v>
      </c>
      <c r="O465" s="410"/>
      <c r="P465" s="398">
        <v>56</v>
      </c>
    </row>
    <row r="466" spans="1:16" ht="14.4" customHeight="1" x14ac:dyDescent="0.3">
      <c r="A466" s="393" t="s">
        <v>3076</v>
      </c>
      <c r="B466" s="394" t="s">
        <v>2805</v>
      </c>
      <c r="C466" s="394" t="s">
        <v>3120</v>
      </c>
      <c r="D466" s="394" t="s">
        <v>3121</v>
      </c>
      <c r="E466" s="397"/>
      <c r="F466" s="397"/>
      <c r="G466" s="394"/>
      <c r="H466" s="394"/>
      <c r="I466" s="397"/>
      <c r="J466" s="397"/>
      <c r="K466" s="394"/>
      <c r="L466" s="394"/>
      <c r="M466" s="397">
        <v>1</v>
      </c>
      <c r="N466" s="397">
        <v>63</v>
      </c>
      <c r="O466" s="410"/>
      <c r="P466" s="398">
        <v>63</v>
      </c>
    </row>
    <row r="467" spans="1:16" ht="14.4" customHeight="1" x14ac:dyDescent="0.3">
      <c r="A467" s="393" t="s">
        <v>3076</v>
      </c>
      <c r="B467" s="394" t="s">
        <v>2805</v>
      </c>
      <c r="C467" s="394" t="s">
        <v>2818</v>
      </c>
      <c r="D467" s="394" t="s">
        <v>2819</v>
      </c>
      <c r="E467" s="397">
        <v>1</v>
      </c>
      <c r="F467" s="397">
        <v>25</v>
      </c>
      <c r="G467" s="394">
        <v>1</v>
      </c>
      <c r="H467" s="394">
        <v>25</v>
      </c>
      <c r="I467" s="397"/>
      <c r="J467" s="397"/>
      <c r="K467" s="394"/>
      <c r="L467" s="394"/>
      <c r="M467" s="397">
        <v>15</v>
      </c>
      <c r="N467" s="397">
        <v>525</v>
      </c>
      <c r="O467" s="410">
        <v>21</v>
      </c>
      <c r="P467" s="398">
        <v>35</v>
      </c>
    </row>
    <row r="468" spans="1:16" ht="14.4" customHeight="1" x14ac:dyDescent="0.3">
      <c r="A468" s="393" t="s">
        <v>3076</v>
      </c>
      <c r="B468" s="394" t="s">
        <v>2805</v>
      </c>
      <c r="C468" s="394" t="s">
        <v>2830</v>
      </c>
      <c r="D468" s="394" t="s">
        <v>2831</v>
      </c>
      <c r="E468" s="397">
        <v>1092</v>
      </c>
      <c r="F468" s="397">
        <v>20748</v>
      </c>
      <c r="G468" s="394">
        <v>1</v>
      </c>
      <c r="H468" s="394">
        <v>19</v>
      </c>
      <c r="I468" s="397">
        <v>1112</v>
      </c>
      <c r="J468" s="397">
        <v>21128</v>
      </c>
      <c r="K468" s="394">
        <v>1.0183150183150182</v>
      </c>
      <c r="L468" s="394">
        <v>19</v>
      </c>
      <c r="M468" s="397">
        <v>1003</v>
      </c>
      <c r="N468" s="397">
        <v>30090</v>
      </c>
      <c r="O468" s="410">
        <v>1.4502602660497397</v>
      </c>
      <c r="P468" s="398">
        <v>30</v>
      </c>
    </row>
    <row r="469" spans="1:16" ht="14.4" customHeight="1" x14ac:dyDescent="0.3">
      <c r="A469" s="393" t="s">
        <v>3076</v>
      </c>
      <c r="B469" s="394" t="s">
        <v>2805</v>
      </c>
      <c r="C469" s="394" t="s">
        <v>2832</v>
      </c>
      <c r="D469" s="394" t="s">
        <v>2833</v>
      </c>
      <c r="E469" s="397">
        <v>1</v>
      </c>
      <c r="F469" s="397">
        <v>72</v>
      </c>
      <c r="G469" s="394">
        <v>1</v>
      </c>
      <c r="H469" s="394">
        <v>72</v>
      </c>
      <c r="I469" s="397">
        <v>2</v>
      </c>
      <c r="J469" s="397">
        <v>144</v>
      </c>
      <c r="K469" s="394">
        <v>2</v>
      </c>
      <c r="L469" s="394">
        <v>72</v>
      </c>
      <c r="M469" s="397"/>
      <c r="N469" s="397"/>
      <c r="O469" s="410"/>
      <c r="P469" s="398"/>
    </row>
    <row r="470" spans="1:16" ht="14.4" customHeight="1" x14ac:dyDescent="0.3">
      <c r="A470" s="393" t="s">
        <v>3076</v>
      </c>
      <c r="B470" s="394" t="s">
        <v>2805</v>
      </c>
      <c r="C470" s="394" t="s">
        <v>3122</v>
      </c>
      <c r="D470" s="394" t="s">
        <v>3123</v>
      </c>
      <c r="E470" s="397">
        <v>1</v>
      </c>
      <c r="F470" s="397">
        <v>106</v>
      </c>
      <c r="G470" s="394">
        <v>1</v>
      </c>
      <c r="H470" s="394">
        <v>106</v>
      </c>
      <c r="I470" s="397"/>
      <c r="J470" s="397"/>
      <c r="K470" s="394"/>
      <c r="L470" s="394"/>
      <c r="M470" s="397"/>
      <c r="N470" s="397"/>
      <c r="O470" s="410"/>
      <c r="P470" s="398"/>
    </row>
    <row r="471" spans="1:16" ht="14.4" customHeight="1" x14ac:dyDescent="0.3">
      <c r="A471" s="393" t="s">
        <v>3076</v>
      </c>
      <c r="B471" s="394" t="s">
        <v>2805</v>
      </c>
      <c r="C471" s="394" t="s">
        <v>2834</v>
      </c>
      <c r="D471" s="394" t="s">
        <v>2835</v>
      </c>
      <c r="E471" s="397">
        <v>6</v>
      </c>
      <c r="F471" s="397">
        <v>336</v>
      </c>
      <c r="G471" s="394">
        <v>1</v>
      </c>
      <c r="H471" s="394">
        <v>56</v>
      </c>
      <c r="I471" s="397"/>
      <c r="J471" s="397"/>
      <c r="K471" s="394"/>
      <c r="L471" s="394"/>
      <c r="M471" s="397">
        <v>6</v>
      </c>
      <c r="N471" s="397">
        <v>336</v>
      </c>
      <c r="O471" s="410">
        <v>1</v>
      </c>
      <c r="P471" s="398">
        <v>56</v>
      </c>
    </row>
    <row r="472" spans="1:16" ht="14.4" customHeight="1" x14ac:dyDescent="0.3">
      <c r="A472" s="393" t="s">
        <v>3076</v>
      </c>
      <c r="B472" s="394" t="s">
        <v>2805</v>
      </c>
      <c r="C472" s="394" t="s">
        <v>2836</v>
      </c>
      <c r="D472" s="394" t="s">
        <v>2837</v>
      </c>
      <c r="E472" s="397">
        <v>17</v>
      </c>
      <c r="F472" s="397">
        <v>2652</v>
      </c>
      <c r="G472" s="394">
        <v>1</v>
      </c>
      <c r="H472" s="394">
        <v>156</v>
      </c>
      <c r="I472" s="397">
        <v>5</v>
      </c>
      <c r="J472" s="397">
        <v>790</v>
      </c>
      <c r="K472" s="394">
        <v>0.29788838612368024</v>
      </c>
      <c r="L472" s="394">
        <v>158</v>
      </c>
      <c r="M472" s="397">
        <v>12</v>
      </c>
      <c r="N472" s="397">
        <v>1872</v>
      </c>
      <c r="O472" s="410">
        <v>0.70588235294117652</v>
      </c>
      <c r="P472" s="398">
        <v>156</v>
      </c>
    </row>
    <row r="473" spans="1:16" ht="14.4" customHeight="1" x14ac:dyDescent="0.3">
      <c r="A473" s="393" t="s">
        <v>3076</v>
      </c>
      <c r="B473" s="394" t="s">
        <v>2805</v>
      </c>
      <c r="C473" s="394" t="s">
        <v>2838</v>
      </c>
      <c r="D473" s="394" t="s">
        <v>2839</v>
      </c>
      <c r="E473" s="397">
        <v>1</v>
      </c>
      <c r="F473" s="397">
        <v>139</v>
      </c>
      <c r="G473" s="394">
        <v>1</v>
      </c>
      <c r="H473" s="394">
        <v>139</v>
      </c>
      <c r="I473" s="397"/>
      <c r="J473" s="397"/>
      <c r="K473" s="394"/>
      <c r="L473" s="394"/>
      <c r="M473" s="397">
        <v>3</v>
      </c>
      <c r="N473" s="397">
        <v>423</v>
      </c>
      <c r="O473" s="410">
        <v>3.0431654676258995</v>
      </c>
      <c r="P473" s="398">
        <v>141</v>
      </c>
    </row>
    <row r="474" spans="1:16" ht="14.4" customHeight="1" x14ac:dyDescent="0.3">
      <c r="A474" s="393" t="s">
        <v>3076</v>
      </c>
      <c r="B474" s="394" t="s">
        <v>2805</v>
      </c>
      <c r="C474" s="394" t="s">
        <v>3003</v>
      </c>
      <c r="D474" s="394" t="s">
        <v>3004</v>
      </c>
      <c r="E474" s="397">
        <v>1</v>
      </c>
      <c r="F474" s="397">
        <v>183</v>
      </c>
      <c r="G474" s="394">
        <v>1</v>
      </c>
      <c r="H474" s="394">
        <v>183</v>
      </c>
      <c r="I474" s="397"/>
      <c r="J474" s="397"/>
      <c r="K474" s="394"/>
      <c r="L474" s="394"/>
      <c r="M474" s="397"/>
      <c r="N474" s="397"/>
      <c r="O474" s="410"/>
      <c r="P474" s="398"/>
    </row>
    <row r="475" spans="1:16" ht="14.4" customHeight="1" x14ac:dyDescent="0.3">
      <c r="A475" s="393" t="s">
        <v>3076</v>
      </c>
      <c r="B475" s="394" t="s">
        <v>2805</v>
      </c>
      <c r="C475" s="394" t="s">
        <v>2840</v>
      </c>
      <c r="D475" s="394" t="s">
        <v>2841</v>
      </c>
      <c r="E475" s="397">
        <v>1409</v>
      </c>
      <c r="F475" s="397">
        <v>105675</v>
      </c>
      <c r="G475" s="394">
        <v>1</v>
      </c>
      <c r="H475" s="394">
        <v>75</v>
      </c>
      <c r="I475" s="397">
        <v>1517</v>
      </c>
      <c r="J475" s="397">
        <v>113775</v>
      </c>
      <c r="K475" s="394">
        <v>1.0766501064584812</v>
      </c>
      <c r="L475" s="394">
        <v>75</v>
      </c>
      <c r="M475" s="397">
        <v>1375</v>
      </c>
      <c r="N475" s="397">
        <v>111375</v>
      </c>
      <c r="O475" s="410">
        <v>1.0539389638041163</v>
      </c>
      <c r="P475" s="398">
        <v>81</v>
      </c>
    </row>
    <row r="476" spans="1:16" ht="14.4" customHeight="1" x14ac:dyDescent="0.3">
      <c r="A476" s="393" t="s">
        <v>3076</v>
      </c>
      <c r="B476" s="394" t="s">
        <v>2805</v>
      </c>
      <c r="C476" s="394" t="s">
        <v>3124</v>
      </c>
      <c r="D476" s="394" t="s">
        <v>3125</v>
      </c>
      <c r="E476" s="397">
        <v>1</v>
      </c>
      <c r="F476" s="397">
        <v>167</v>
      </c>
      <c r="G476" s="394">
        <v>1</v>
      </c>
      <c r="H476" s="394">
        <v>167</v>
      </c>
      <c r="I476" s="397">
        <v>3</v>
      </c>
      <c r="J476" s="397">
        <v>501</v>
      </c>
      <c r="K476" s="394">
        <v>3</v>
      </c>
      <c r="L476" s="394">
        <v>167</v>
      </c>
      <c r="M476" s="397">
        <v>3</v>
      </c>
      <c r="N476" s="397">
        <v>510</v>
      </c>
      <c r="O476" s="410">
        <v>3.0538922155688621</v>
      </c>
      <c r="P476" s="398">
        <v>170</v>
      </c>
    </row>
    <row r="477" spans="1:16" ht="14.4" customHeight="1" x14ac:dyDescent="0.3">
      <c r="A477" s="393" t="s">
        <v>3076</v>
      </c>
      <c r="B477" s="394" t="s">
        <v>2805</v>
      </c>
      <c r="C477" s="394" t="s">
        <v>3126</v>
      </c>
      <c r="D477" s="394" t="s">
        <v>3127</v>
      </c>
      <c r="E477" s="397">
        <v>1</v>
      </c>
      <c r="F477" s="397">
        <v>104</v>
      </c>
      <c r="G477" s="394">
        <v>1</v>
      </c>
      <c r="H477" s="394">
        <v>104</v>
      </c>
      <c r="I477" s="397"/>
      <c r="J477" s="397"/>
      <c r="K477" s="394"/>
      <c r="L477" s="394"/>
      <c r="M477" s="397">
        <v>2</v>
      </c>
      <c r="N477" s="397">
        <v>176</v>
      </c>
      <c r="O477" s="410">
        <v>1.6923076923076923</v>
      </c>
      <c r="P477" s="398">
        <v>88</v>
      </c>
    </row>
    <row r="478" spans="1:16" ht="14.4" customHeight="1" x14ac:dyDescent="0.3">
      <c r="A478" s="393" t="s">
        <v>3076</v>
      </c>
      <c r="B478" s="394" t="s">
        <v>2805</v>
      </c>
      <c r="C478" s="394" t="s">
        <v>2842</v>
      </c>
      <c r="D478" s="394" t="s">
        <v>2843</v>
      </c>
      <c r="E478" s="397">
        <v>15</v>
      </c>
      <c r="F478" s="397">
        <v>1350</v>
      </c>
      <c r="G478" s="394">
        <v>1</v>
      </c>
      <c r="H478" s="394">
        <v>90</v>
      </c>
      <c r="I478" s="397">
        <v>7</v>
      </c>
      <c r="J478" s="397">
        <v>630</v>
      </c>
      <c r="K478" s="394">
        <v>0.46666666666666667</v>
      </c>
      <c r="L478" s="394">
        <v>90</v>
      </c>
      <c r="M478" s="397">
        <v>10</v>
      </c>
      <c r="N478" s="397">
        <v>800</v>
      </c>
      <c r="O478" s="410">
        <v>0.59259259259259256</v>
      </c>
      <c r="P478" s="398">
        <v>80</v>
      </c>
    </row>
    <row r="479" spans="1:16" ht="14.4" customHeight="1" x14ac:dyDescent="0.3">
      <c r="A479" s="393" t="s">
        <v>3076</v>
      </c>
      <c r="B479" s="394" t="s">
        <v>2805</v>
      </c>
      <c r="C479" s="394" t="s">
        <v>3128</v>
      </c>
      <c r="D479" s="394" t="s">
        <v>3129</v>
      </c>
      <c r="E479" s="397">
        <v>326</v>
      </c>
      <c r="F479" s="397">
        <v>47922</v>
      </c>
      <c r="G479" s="394">
        <v>1</v>
      </c>
      <c r="H479" s="394">
        <v>147</v>
      </c>
      <c r="I479" s="397">
        <v>321</v>
      </c>
      <c r="J479" s="397">
        <v>47187</v>
      </c>
      <c r="K479" s="394">
        <v>0.98466257668711654</v>
      </c>
      <c r="L479" s="394">
        <v>147</v>
      </c>
      <c r="M479" s="397">
        <v>541</v>
      </c>
      <c r="N479" s="397">
        <v>63838</v>
      </c>
      <c r="O479" s="410">
        <v>1.3321230332623848</v>
      </c>
      <c r="P479" s="398">
        <v>118</v>
      </c>
    </row>
    <row r="480" spans="1:16" ht="14.4" customHeight="1" x14ac:dyDescent="0.3">
      <c r="A480" s="393" t="s">
        <v>3076</v>
      </c>
      <c r="B480" s="394" t="s">
        <v>2805</v>
      </c>
      <c r="C480" s="394" t="s">
        <v>3005</v>
      </c>
      <c r="D480" s="394" t="s">
        <v>3006</v>
      </c>
      <c r="E480" s="397">
        <v>61</v>
      </c>
      <c r="F480" s="397">
        <v>7991</v>
      </c>
      <c r="G480" s="394">
        <v>1</v>
      </c>
      <c r="H480" s="394">
        <v>131</v>
      </c>
      <c r="I480" s="397">
        <v>50</v>
      </c>
      <c r="J480" s="397">
        <v>6550</v>
      </c>
      <c r="K480" s="394">
        <v>0.81967213114754101</v>
      </c>
      <c r="L480" s="394">
        <v>131</v>
      </c>
      <c r="M480" s="397">
        <v>61</v>
      </c>
      <c r="N480" s="397">
        <v>6283</v>
      </c>
      <c r="O480" s="410">
        <v>0.7862595419847328</v>
      </c>
      <c r="P480" s="398">
        <v>103</v>
      </c>
    </row>
    <row r="481" spans="1:16" ht="14.4" customHeight="1" x14ac:dyDescent="0.3">
      <c r="A481" s="393" t="s">
        <v>3076</v>
      </c>
      <c r="B481" s="394" t="s">
        <v>2805</v>
      </c>
      <c r="C481" s="394" t="s">
        <v>2848</v>
      </c>
      <c r="D481" s="394" t="s">
        <v>2849</v>
      </c>
      <c r="E481" s="397">
        <v>615</v>
      </c>
      <c r="F481" s="397">
        <v>20910</v>
      </c>
      <c r="G481" s="394">
        <v>1</v>
      </c>
      <c r="H481" s="394">
        <v>34</v>
      </c>
      <c r="I481" s="397">
        <v>531</v>
      </c>
      <c r="J481" s="397">
        <v>18054</v>
      </c>
      <c r="K481" s="394">
        <v>0.86341463414634145</v>
      </c>
      <c r="L481" s="394">
        <v>34</v>
      </c>
      <c r="M481" s="397">
        <v>350</v>
      </c>
      <c r="N481" s="397">
        <v>11900</v>
      </c>
      <c r="O481" s="410">
        <v>0.56910569105691056</v>
      </c>
      <c r="P481" s="398">
        <v>34</v>
      </c>
    </row>
    <row r="482" spans="1:16" ht="14.4" customHeight="1" x14ac:dyDescent="0.3">
      <c r="A482" s="393" t="s">
        <v>3076</v>
      </c>
      <c r="B482" s="394" t="s">
        <v>2805</v>
      </c>
      <c r="C482" s="394" t="s">
        <v>2921</v>
      </c>
      <c r="D482" s="394" t="s">
        <v>2922</v>
      </c>
      <c r="E482" s="397"/>
      <c r="F482" s="397"/>
      <c r="G482" s="394"/>
      <c r="H482" s="394"/>
      <c r="I482" s="397"/>
      <c r="J482" s="397"/>
      <c r="K482" s="394"/>
      <c r="L482" s="394"/>
      <c r="M482" s="397">
        <v>1278</v>
      </c>
      <c r="N482" s="397">
        <v>41022</v>
      </c>
      <c r="O482" s="410"/>
      <c r="P482" s="398">
        <v>32.098591549295776</v>
      </c>
    </row>
    <row r="483" spans="1:16" ht="14.4" customHeight="1" x14ac:dyDescent="0.3">
      <c r="A483" s="393" t="s">
        <v>3076</v>
      </c>
      <c r="B483" s="394" t="s">
        <v>2805</v>
      </c>
      <c r="C483" s="394" t="s">
        <v>2905</v>
      </c>
      <c r="D483" s="394" t="s">
        <v>2906</v>
      </c>
      <c r="E483" s="397">
        <v>4922</v>
      </c>
      <c r="F483" s="397">
        <v>984400</v>
      </c>
      <c r="G483" s="394">
        <v>1</v>
      </c>
      <c r="H483" s="394">
        <v>200</v>
      </c>
      <c r="I483" s="397">
        <v>5325</v>
      </c>
      <c r="J483" s="397">
        <v>1065000</v>
      </c>
      <c r="K483" s="394">
        <v>1.0818772856562373</v>
      </c>
      <c r="L483" s="394">
        <v>200</v>
      </c>
      <c r="M483" s="397">
        <v>5603</v>
      </c>
      <c r="N483" s="397">
        <v>1120600</v>
      </c>
      <c r="O483" s="410">
        <v>1.1383583908980088</v>
      </c>
      <c r="P483" s="398">
        <v>200</v>
      </c>
    </row>
    <row r="484" spans="1:16" ht="14.4" customHeight="1" x14ac:dyDescent="0.3">
      <c r="A484" s="393" t="s">
        <v>3076</v>
      </c>
      <c r="B484" s="394" t="s">
        <v>2805</v>
      </c>
      <c r="C484" s="394" t="s">
        <v>3130</v>
      </c>
      <c r="D484" s="394" t="s">
        <v>3131</v>
      </c>
      <c r="E484" s="397">
        <v>2930</v>
      </c>
      <c r="F484" s="397">
        <v>506890</v>
      </c>
      <c r="G484" s="394">
        <v>1</v>
      </c>
      <c r="H484" s="394">
        <v>173</v>
      </c>
      <c r="I484" s="397">
        <v>3345</v>
      </c>
      <c r="J484" s="397">
        <v>582030</v>
      </c>
      <c r="K484" s="394">
        <v>1.1482372901418454</v>
      </c>
      <c r="L484" s="394">
        <v>174</v>
      </c>
      <c r="M484" s="397"/>
      <c r="N484" s="397"/>
      <c r="O484" s="410"/>
      <c r="P484" s="398"/>
    </row>
    <row r="485" spans="1:16" ht="14.4" customHeight="1" x14ac:dyDescent="0.3">
      <c r="A485" s="393" t="s">
        <v>3076</v>
      </c>
      <c r="B485" s="394" t="s">
        <v>2805</v>
      </c>
      <c r="C485" s="394" t="s">
        <v>3011</v>
      </c>
      <c r="D485" s="394" t="s">
        <v>3012</v>
      </c>
      <c r="E485" s="397">
        <v>4623</v>
      </c>
      <c r="F485" s="397">
        <v>1146504</v>
      </c>
      <c r="G485" s="394">
        <v>1</v>
      </c>
      <c r="H485" s="394">
        <v>248</v>
      </c>
      <c r="I485" s="397">
        <v>4634</v>
      </c>
      <c r="J485" s="397">
        <v>1153866</v>
      </c>
      <c r="K485" s="394">
        <v>1.0064212597601054</v>
      </c>
      <c r="L485" s="394">
        <v>249</v>
      </c>
      <c r="M485" s="397">
        <v>1414</v>
      </c>
      <c r="N485" s="397">
        <v>328048</v>
      </c>
      <c r="O485" s="410">
        <v>0.286128962480724</v>
      </c>
      <c r="P485" s="398">
        <v>232</v>
      </c>
    </row>
    <row r="486" spans="1:16" ht="14.4" customHeight="1" x14ac:dyDescent="0.3">
      <c r="A486" s="393" t="s">
        <v>3076</v>
      </c>
      <c r="B486" s="394" t="s">
        <v>2805</v>
      </c>
      <c r="C486" s="394" t="s">
        <v>3013</v>
      </c>
      <c r="D486" s="394" t="s">
        <v>3014</v>
      </c>
      <c r="E486" s="397">
        <v>101</v>
      </c>
      <c r="F486" s="397">
        <v>12524</v>
      </c>
      <c r="G486" s="394">
        <v>1</v>
      </c>
      <c r="H486" s="394">
        <v>124</v>
      </c>
      <c r="I486" s="397">
        <v>73</v>
      </c>
      <c r="J486" s="397">
        <v>9125</v>
      </c>
      <c r="K486" s="394">
        <v>0.72860108591504313</v>
      </c>
      <c r="L486" s="394">
        <v>125</v>
      </c>
      <c r="M486" s="397">
        <v>11</v>
      </c>
      <c r="N486" s="397">
        <v>1276</v>
      </c>
      <c r="O486" s="410">
        <v>0.10188438198658575</v>
      </c>
      <c r="P486" s="398">
        <v>116</v>
      </c>
    </row>
    <row r="487" spans="1:16" ht="14.4" customHeight="1" x14ac:dyDescent="0.3">
      <c r="A487" s="393" t="s">
        <v>3076</v>
      </c>
      <c r="B487" s="394" t="s">
        <v>2805</v>
      </c>
      <c r="C487" s="394" t="s">
        <v>3132</v>
      </c>
      <c r="D487" s="394" t="s">
        <v>3133</v>
      </c>
      <c r="E487" s="397"/>
      <c r="F487" s="397"/>
      <c r="G487" s="394"/>
      <c r="H487" s="394"/>
      <c r="I487" s="397">
        <v>1</v>
      </c>
      <c r="J487" s="397">
        <v>1040</v>
      </c>
      <c r="K487" s="394"/>
      <c r="L487" s="394">
        <v>1040</v>
      </c>
      <c r="M487" s="397"/>
      <c r="N487" s="397"/>
      <c r="O487" s="410"/>
      <c r="P487" s="398"/>
    </row>
    <row r="488" spans="1:16" ht="14.4" customHeight="1" x14ac:dyDescent="0.3">
      <c r="A488" s="393" t="s">
        <v>3076</v>
      </c>
      <c r="B488" s="394" t="s">
        <v>2805</v>
      </c>
      <c r="C488" s="394" t="s">
        <v>3017</v>
      </c>
      <c r="D488" s="394" t="s">
        <v>3018</v>
      </c>
      <c r="E488" s="397">
        <v>10</v>
      </c>
      <c r="F488" s="397">
        <v>1750</v>
      </c>
      <c r="G488" s="394">
        <v>1</v>
      </c>
      <c r="H488" s="394">
        <v>175</v>
      </c>
      <c r="I488" s="397">
        <v>12</v>
      </c>
      <c r="J488" s="397">
        <v>2112</v>
      </c>
      <c r="K488" s="394">
        <v>1.2068571428571429</v>
      </c>
      <c r="L488" s="394">
        <v>176</v>
      </c>
      <c r="M488" s="397">
        <v>18</v>
      </c>
      <c r="N488" s="397">
        <v>3186</v>
      </c>
      <c r="O488" s="410">
        <v>1.8205714285714285</v>
      </c>
      <c r="P488" s="398">
        <v>177</v>
      </c>
    </row>
    <row r="489" spans="1:16" ht="14.4" customHeight="1" x14ac:dyDescent="0.3">
      <c r="A489" s="393" t="s">
        <v>3076</v>
      </c>
      <c r="B489" s="394" t="s">
        <v>2805</v>
      </c>
      <c r="C489" s="394" t="s">
        <v>3019</v>
      </c>
      <c r="D489" s="394" t="s">
        <v>3020</v>
      </c>
      <c r="E489" s="397">
        <v>28</v>
      </c>
      <c r="F489" s="397">
        <v>3164</v>
      </c>
      <c r="G489" s="394">
        <v>1</v>
      </c>
      <c r="H489" s="394">
        <v>113</v>
      </c>
      <c r="I489" s="397">
        <v>14</v>
      </c>
      <c r="J489" s="397">
        <v>1596</v>
      </c>
      <c r="K489" s="394">
        <v>0.50442477876106195</v>
      </c>
      <c r="L489" s="394">
        <v>114</v>
      </c>
      <c r="M489" s="397">
        <v>26</v>
      </c>
      <c r="N489" s="397">
        <v>2964</v>
      </c>
      <c r="O489" s="410">
        <v>0.93678887484197215</v>
      </c>
      <c r="P489" s="398">
        <v>114</v>
      </c>
    </row>
    <row r="490" spans="1:16" ht="14.4" customHeight="1" x14ac:dyDescent="0.3">
      <c r="A490" s="393" t="s">
        <v>3076</v>
      </c>
      <c r="B490" s="394" t="s">
        <v>2805</v>
      </c>
      <c r="C490" s="394" t="s">
        <v>3021</v>
      </c>
      <c r="D490" s="394" t="s">
        <v>3006</v>
      </c>
      <c r="E490" s="397">
        <v>3</v>
      </c>
      <c r="F490" s="397">
        <v>567</v>
      </c>
      <c r="G490" s="394">
        <v>1</v>
      </c>
      <c r="H490" s="394">
        <v>189</v>
      </c>
      <c r="I490" s="397">
        <v>1</v>
      </c>
      <c r="J490" s="397">
        <v>190</v>
      </c>
      <c r="K490" s="394">
        <v>0.33509700176366841</v>
      </c>
      <c r="L490" s="394">
        <v>190</v>
      </c>
      <c r="M490" s="397">
        <v>1</v>
      </c>
      <c r="N490" s="397">
        <v>191</v>
      </c>
      <c r="O490" s="410">
        <v>0.33686067019400351</v>
      </c>
      <c r="P490" s="398">
        <v>191</v>
      </c>
    </row>
    <row r="491" spans="1:16" ht="14.4" customHeight="1" x14ac:dyDescent="0.3">
      <c r="A491" s="393" t="s">
        <v>3076</v>
      </c>
      <c r="B491" s="394" t="s">
        <v>2805</v>
      </c>
      <c r="C491" s="394" t="s">
        <v>3022</v>
      </c>
      <c r="D491" s="394" t="s">
        <v>3023</v>
      </c>
      <c r="E491" s="397">
        <v>35</v>
      </c>
      <c r="F491" s="397">
        <v>21805</v>
      </c>
      <c r="G491" s="394">
        <v>1</v>
      </c>
      <c r="H491" s="394">
        <v>623</v>
      </c>
      <c r="I491" s="397">
        <v>43</v>
      </c>
      <c r="J491" s="397">
        <v>26875</v>
      </c>
      <c r="K491" s="394">
        <v>1.232515478101353</v>
      </c>
      <c r="L491" s="394">
        <v>625</v>
      </c>
      <c r="M491" s="397">
        <v>32</v>
      </c>
      <c r="N491" s="397">
        <v>20096</v>
      </c>
      <c r="O491" s="410">
        <v>0.92162348085301538</v>
      </c>
      <c r="P491" s="398">
        <v>628</v>
      </c>
    </row>
    <row r="492" spans="1:16" ht="14.4" customHeight="1" x14ac:dyDescent="0.3">
      <c r="A492" s="393" t="s">
        <v>3076</v>
      </c>
      <c r="B492" s="394" t="s">
        <v>2805</v>
      </c>
      <c r="C492" s="394" t="s">
        <v>3134</v>
      </c>
      <c r="D492" s="394" t="s">
        <v>3135</v>
      </c>
      <c r="E492" s="397"/>
      <c r="F492" s="397"/>
      <c r="G492" s="394"/>
      <c r="H492" s="394"/>
      <c r="I492" s="397"/>
      <c r="J492" s="397"/>
      <c r="K492" s="394"/>
      <c r="L492" s="394"/>
      <c r="M492" s="397">
        <v>1</v>
      </c>
      <c r="N492" s="397">
        <v>431</v>
      </c>
      <c r="O492" s="410"/>
      <c r="P492" s="398">
        <v>431</v>
      </c>
    </row>
    <row r="493" spans="1:16" ht="14.4" customHeight="1" x14ac:dyDescent="0.3">
      <c r="A493" s="393" t="s">
        <v>3076</v>
      </c>
      <c r="B493" s="394" t="s">
        <v>2805</v>
      </c>
      <c r="C493" s="394" t="s">
        <v>3024</v>
      </c>
      <c r="D493" s="394" t="s">
        <v>3025</v>
      </c>
      <c r="E493" s="397">
        <v>679</v>
      </c>
      <c r="F493" s="397">
        <v>105245</v>
      </c>
      <c r="G493" s="394">
        <v>1</v>
      </c>
      <c r="H493" s="394">
        <v>155</v>
      </c>
      <c r="I493" s="397">
        <v>715</v>
      </c>
      <c r="J493" s="397">
        <v>61490</v>
      </c>
      <c r="K493" s="394">
        <v>0.58425578412276113</v>
      </c>
      <c r="L493" s="394">
        <v>86</v>
      </c>
      <c r="M493" s="397">
        <v>733</v>
      </c>
      <c r="N493" s="397">
        <v>63038</v>
      </c>
      <c r="O493" s="410">
        <v>0.59896432134543209</v>
      </c>
      <c r="P493" s="398">
        <v>86</v>
      </c>
    </row>
    <row r="494" spans="1:16" ht="14.4" customHeight="1" x14ac:dyDescent="0.3">
      <c r="A494" s="393" t="s">
        <v>3076</v>
      </c>
      <c r="B494" s="394" t="s">
        <v>2805</v>
      </c>
      <c r="C494" s="394" t="s">
        <v>3026</v>
      </c>
      <c r="D494" s="394" t="s">
        <v>3027</v>
      </c>
      <c r="E494" s="397">
        <v>30</v>
      </c>
      <c r="F494" s="397">
        <v>5910</v>
      </c>
      <c r="G494" s="394">
        <v>1</v>
      </c>
      <c r="H494" s="394">
        <v>197</v>
      </c>
      <c r="I494" s="397">
        <v>25</v>
      </c>
      <c r="J494" s="397">
        <v>3075</v>
      </c>
      <c r="K494" s="394">
        <v>0.52030456852791873</v>
      </c>
      <c r="L494" s="394">
        <v>123</v>
      </c>
      <c r="M494" s="397">
        <v>22</v>
      </c>
      <c r="N494" s="397">
        <v>2728</v>
      </c>
      <c r="O494" s="410">
        <v>0.46159052453468696</v>
      </c>
      <c r="P494" s="398">
        <v>124</v>
      </c>
    </row>
    <row r="495" spans="1:16" ht="14.4" customHeight="1" x14ac:dyDescent="0.3">
      <c r="A495" s="393" t="s">
        <v>3076</v>
      </c>
      <c r="B495" s="394" t="s">
        <v>2805</v>
      </c>
      <c r="C495" s="394" t="s">
        <v>3028</v>
      </c>
      <c r="D495" s="394" t="s">
        <v>3029</v>
      </c>
      <c r="E495" s="397">
        <v>122</v>
      </c>
      <c r="F495" s="397">
        <v>37332</v>
      </c>
      <c r="G495" s="394">
        <v>1</v>
      </c>
      <c r="H495" s="394">
        <v>306</v>
      </c>
      <c r="I495" s="397">
        <v>163</v>
      </c>
      <c r="J495" s="397">
        <v>26080</v>
      </c>
      <c r="K495" s="394">
        <v>0.69859637844208722</v>
      </c>
      <c r="L495" s="394">
        <v>160</v>
      </c>
      <c r="M495" s="397">
        <v>159</v>
      </c>
      <c r="N495" s="397">
        <v>25599</v>
      </c>
      <c r="O495" s="410">
        <v>0.68571198971391834</v>
      </c>
      <c r="P495" s="398">
        <v>161</v>
      </c>
    </row>
    <row r="496" spans="1:16" ht="14.4" customHeight="1" x14ac:dyDescent="0.3">
      <c r="A496" s="393" t="s">
        <v>3076</v>
      </c>
      <c r="B496" s="394" t="s">
        <v>2805</v>
      </c>
      <c r="C496" s="394" t="s">
        <v>3136</v>
      </c>
      <c r="D496" s="394" t="s">
        <v>3137</v>
      </c>
      <c r="E496" s="397">
        <v>11</v>
      </c>
      <c r="F496" s="397">
        <v>4202</v>
      </c>
      <c r="G496" s="394">
        <v>1</v>
      </c>
      <c r="H496" s="394">
        <v>382</v>
      </c>
      <c r="I496" s="397">
        <v>13</v>
      </c>
      <c r="J496" s="397">
        <v>2561</v>
      </c>
      <c r="K496" s="394">
        <v>0.60947168015230846</v>
      </c>
      <c r="L496" s="394">
        <v>197</v>
      </c>
      <c r="M496" s="397">
        <v>9</v>
      </c>
      <c r="N496" s="397">
        <v>1782</v>
      </c>
      <c r="O496" s="410">
        <v>0.42408376963350786</v>
      </c>
      <c r="P496" s="398">
        <v>198</v>
      </c>
    </row>
    <row r="497" spans="1:16" ht="14.4" customHeight="1" x14ac:dyDescent="0.3">
      <c r="A497" s="393" t="s">
        <v>3076</v>
      </c>
      <c r="B497" s="394" t="s">
        <v>2805</v>
      </c>
      <c r="C497" s="394" t="s">
        <v>3138</v>
      </c>
      <c r="D497" s="394" t="s">
        <v>3139</v>
      </c>
      <c r="E497" s="397">
        <v>308</v>
      </c>
      <c r="F497" s="397">
        <v>91168</v>
      </c>
      <c r="G497" s="394">
        <v>1</v>
      </c>
      <c r="H497" s="394">
        <v>296</v>
      </c>
      <c r="I497" s="397">
        <v>350</v>
      </c>
      <c r="J497" s="397">
        <v>51800</v>
      </c>
      <c r="K497" s="394">
        <v>0.56818181818181823</v>
      </c>
      <c r="L497" s="394">
        <v>148</v>
      </c>
      <c r="M497" s="397">
        <v>313</v>
      </c>
      <c r="N497" s="397">
        <v>46637</v>
      </c>
      <c r="O497" s="410">
        <v>0.51155010530010525</v>
      </c>
      <c r="P497" s="398">
        <v>149</v>
      </c>
    </row>
    <row r="498" spans="1:16" ht="14.4" customHeight="1" x14ac:dyDescent="0.3">
      <c r="A498" s="393" t="s">
        <v>3076</v>
      </c>
      <c r="B498" s="394" t="s">
        <v>2805</v>
      </c>
      <c r="C498" s="394" t="s">
        <v>3140</v>
      </c>
      <c r="D498" s="394" t="s">
        <v>3141</v>
      </c>
      <c r="E498" s="397">
        <v>22</v>
      </c>
      <c r="F498" s="397">
        <v>8294</v>
      </c>
      <c r="G498" s="394">
        <v>1</v>
      </c>
      <c r="H498" s="394">
        <v>377</v>
      </c>
      <c r="I498" s="397">
        <v>18</v>
      </c>
      <c r="J498" s="397">
        <v>3330</v>
      </c>
      <c r="K498" s="394">
        <v>0.40149505666747048</v>
      </c>
      <c r="L498" s="394">
        <v>185</v>
      </c>
      <c r="M498" s="397">
        <v>9</v>
      </c>
      <c r="N498" s="397">
        <v>1674</v>
      </c>
      <c r="O498" s="410">
        <v>0.20183265010851217</v>
      </c>
      <c r="P498" s="398">
        <v>186</v>
      </c>
    </row>
    <row r="499" spans="1:16" ht="14.4" customHeight="1" x14ac:dyDescent="0.3">
      <c r="A499" s="393" t="s">
        <v>3076</v>
      </c>
      <c r="B499" s="394" t="s">
        <v>2805</v>
      </c>
      <c r="C499" s="394" t="s">
        <v>3142</v>
      </c>
      <c r="D499" s="394" t="s">
        <v>3143</v>
      </c>
      <c r="E499" s="397">
        <v>11</v>
      </c>
      <c r="F499" s="397">
        <v>5148</v>
      </c>
      <c r="G499" s="394">
        <v>1</v>
      </c>
      <c r="H499" s="394">
        <v>468</v>
      </c>
      <c r="I499" s="397">
        <v>11</v>
      </c>
      <c r="J499" s="397">
        <v>2442</v>
      </c>
      <c r="K499" s="394">
        <v>0.47435897435897434</v>
      </c>
      <c r="L499" s="394">
        <v>222</v>
      </c>
      <c r="M499" s="397">
        <v>10</v>
      </c>
      <c r="N499" s="397">
        <v>2240</v>
      </c>
      <c r="O499" s="410">
        <v>0.43512043512043513</v>
      </c>
      <c r="P499" s="398">
        <v>224</v>
      </c>
    </row>
    <row r="500" spans="1:16" ht="14.4" customHeight="1" x14ac:dyDescent="0.3">
      <c r="A500" s="393" t="s">
        <v>3076</v>
      </c>
      <c r="B500" s="394" t="s">
        <v>2805</v>
      </c>
      <c r="C500" s="394" t="s">
        <v>3144</v>
      </c>
      <c r="D500" s="394" t="s">
        <v>3145</v>
      </c>
      <c r="E500" s="397">
        <v>3</v>
      </c>
      <c r="F500" s="397">
        <v>1749</v>
      </c>
      <c r="G500" s="394">
        <v>1</v>
      </c>
      <c r="H500" s="394">
        <v>583</v>
      </c>
      <c r="I500" s="397">
        <v>2</v>
      </c>
      <c r="J500" s="397">
        <v>590</v>
      </c>
      <c r="K500" s="394">
        <v>0.33733562035448827</v>
      </c>
      <c r="L500" s="394">
        <v>295</v>
      </c>
      <c r="M500" s="397">
        <v>1</v>
      </c>
      <c r="N500" s="397">
        <v>298</v>
      </c>
      <c r="O500" s="410">
        <v>0.1703830760434534</v>
      </c>
      <c r="P500" s="398">
        <v>298</v>
      </c>
    </row>
    <row r="501" spans="1:16" ht="14.4" customHeight="1" x14ac:dyDescent="0.3">
      <c r="A501" s="393" t="s">
        <v>3076</v>
      </c>
      <c r="B501" s="394" t="s">
        <v>2805</v>
      </c>
      <c r="C501" s="394" t="s">
        <v>3146</v>
      </c>
      <c r="D501" s="394" t="s">
        <v>3147</v>
      </c>
      <c r="E501" s="397">
        <v>19</v>
      </c>
      <c r="F501" s="397">
        <v>4180</v>
      </c>
      <c r="G501" s="394">
        <v>1</v>
      </c>
      <c r="H501" s="394">
        <v>220</v>
      </c>
      <c r="I501" s="397">
        <v>15</v>
      </c>
      <c r="J501" s="397">
        <v>3315</v>
      </c>
      <c r="K501" s="394">
        <v>0.7930622009569378</v>
      </c>
      <c r="L501" s="394">
        <v>221</v>
      </c>
      <c r="M501" s="397">
        <v>6</v>
      </c>
      <c r="N501" s="397">
        <v>1326</v>
      </c>
      <c r="O501" s="410">
        <v>0.31722488038277513</v>
      </c>
      <c r="P501" s="398">
        <v>221</v>
      </c>
    </row>
    <row r="502" spans="1:16" ht="14.4" customHeight="1" x14ac:dyDescent="0.3">
      <c r="A502" s="393" t="s">
        <v>3076</v>
      </c>
      <c r="B502" s="394" t="s">
        <v>2805</v>
      </c>
      <c r="C502" s="394" t="s">
        <v>3148</v>
      </c>
      <c r="D502" s="394" t="s">
        <v>3149</v>
      </c>
      <c r="E502" s="397">
        <v>11</v>
      </c>
      <c r="F502" s="397">
        <v>1012</v>
      </c>
      <c r="G502" s="394">
        <v>1</v>
      </c>
      <c r="H502" s="394">
        <v>92</v>
      </c>
      <c r="I502" s="397">
        <v>4</v>
      </c>
      <c r="J502" s="397">
        <v>372</v>
      </c>
      <c r="K502" s="394">
        <v>0.3675889328063241</v>
      </c>
      <c r="L502" s="394">
        <v>93</v>
      </c>
      <c r="M502" s="397">
        <v>5</v>
      </c>
      <c r="N502" s="397">
        <v>465</v>
      </c>
      <c r="O502" s="410">
        <v>0.45948616600790515</v>
      </c>
      <c r="P502" s="398">
        <v>93</v>
      </c>
    </row>
    <row r="503" spans="1:16" ht="14.4" customHeight="1" x14ac:dyDescent="0.3">
      <c r="A503" s="393" t="s">
        <v>3076</v>
      </c>
      <c r="B503" s="394" t="s">
        <v>2805</v>
      </c>
      <c r="C503" s="394" t="s">
        <v>3150</v>
      </c>
      <c r="D503" s="394" t="s">
        <v>3151</v>
      </c>
      <c r="E503" s="397">
        <v>7</v>
      </c>
      <c r="F503" s="397">
        <v>756</v>
      </c>
      <c r="G503" s="394">
        <v>1</v>
      </c>
      <c r="H503" s="394">
        <v>108</v>
      </c>
      <c r="I503" s="397">
        <v>3</v>
      </c>
      <c r="J503" s="397">
        <v>327</v>
      </c>
      <c r="K503" s="394">
        <v>0.43253968253968256</v>
      </c>
      <c r="L503" s="394">
        <v>109</v>
      </c>
      <c r="M503" s="397">
        <v>2</v>
      </c>
      <c r="N503" s="397">
        <v>218</v>
      </c>
      <c r="O503" s="410">
        <v>0.28835978835978837</v>
      </c>
      <c r="P503" s="398">
        <v>109</v>
      </c>
    </row>
    <row r="504" spans="1:16" ht="14.4" customHeight="1" x14ac:dyDescent="0.3">
      <c r="A504" s="393" t="s">
        <v>3076</v>
      </c>
      <c r="B504" s="394" t="s">
        <v>2805</v>
      </c>
      <c r="C504" s="394" t="s">
        <v>3152</v>
      </c>
      <c r="D504" s="394" t="s">
        <v>3153</v>
      </c>
      <c r="E504" s="397">
        <v>11</v>
      </c>
      <c r="F504" s="397">
        <v>2442</v>
      </c>
      <c r="G504" s="394">
        <v>1</v>
      </c>
      <c r="H504" s="394">
        <v>222</v>
      </c>
      <c r="I504" s="397">
        <v>1</v>
      </c>
      <c r="J504" s="397">
        <v>111</v>
      </c>
      <c r="K504" s="394">
        <v>4.5454545454545456E-2</v>
      </c>
      <c r="L504" s="394">
        <v>111</v>
      </c>
      <c r="M504" s="397"/>
      <c r="N504" s="397"/>
      <c r="O504" s="410"/>
      <c r="P504" s="398"/>
    </row>
    <row r="505" spans="1:16" ht="14.4" customHeight="1" x14ac:dyDescent="0.3">
      <c r="A505" s="393" t="s">
        <v>3076</v>
      </c>
      <c r="B505" s="394" t="s">
        <v>2805</v>
      </c>
      <c r="C505" s="394" t="s">
        <v>3154</v>
      </c>
      <c r="D505" s="394" t="s">
        <v>3155</v>
      </c>
      <c r="E505" s="397">
        <v>2</v>
      </c>
      <c r="F505" s="397">
        <v>638</v>
      </c>
      <c r="G505" s="394">
        <v>1</v>
      </c>
      <c r="H505" s="394">
        <v>319</v>
      </c>
      <c r="I505" s="397"/>
      <c r="J505" s="397"/>
      <c r="K505" s="394"/>
      <c r="L505" s="394"/>
      <c r="M505" s="397"/>
      <c r="N505" s="397"/>
      <c r="O505" s="410"/>
      <c r="P505" s="398"/>
    </row>
    <row r="506" spans="1:16" ht="14.4" customHeight="1" x14ac:dyDescent="0.3">
      <c r="A506" s="393" t="s">
        <v>3076</v>
      </c>
      <c r="B506" s="394" t="s">
        <v>2805</v>
      </c>
      <c r="C506" s="394" t="s">
        <v>3030</v>
      </c>
      <c r="D506" s="394" t="s">
        <v>3031</v>
      </c>
      <c r="E506" s="397">
        <v>1186</v>
      </c>
      <c r="F506" s="397">
        <v>106740</v>
      </c>
      <c r="G506" s="394">
        <v>1</v>
      </c>
      <c r="H506" s="394">
        <v>90</v>
      </c>
      <c r="I506" s="397">
        <v>1000</v>
      </c>
      <c r="J506" s="397">
        <v>91000</v>
      </c>
      <c r="K506" s="394">
        <v>0.85253887952032981</v>
      </c>
      <c r="L506" s="394">
        <v>91</v>
      </c>
      <c r="M506" s="397">
        <v>823</v>
      </c>
      <c r="N506" s="397">
        <v>74893</v>
      </c>
      <c r="O506" s="410">
        <v>0.70163949784523139</v>
      </c>
      <c r="P506" s="398">
        <v>91</v>
      </c>
    </row>
    <row r="507" spans="1:16" ht="14.4" customHeight="1" x14ac:dyDescent="0.3">
      <c r="A507" s="393" t="s">
        <v>3076</v>
      </c>
      <c r="B507" s="394" t="s">
        <v>2805</v>
      </c>
      <c r="C507" s="394" t="s">
        <v>3156</v>
      </c>
      <c r="D507" s="394" t="s">
        <v>3157</v>
      </c>
      <c r="E507" s="397">
        <v>6</v>
      </c>
      <c r="F507" s="397">
        <v>660</v>
      </c>
      <c r="G507" s="394">
        <v>1</v>
      </c>
      <c r="H507" s="394">
        <v>110</v>
      </c>
      <c r="I507" s="397">
        <v>6</v>
      </c>
      <c r="J507" s="397">
        <v>666</v>
      </c>
      <c r="K507" s="394">
        <v>1.009090909090909</v>
      </c>
      <c r="L507" s="394">
        <v>111</v>
      </c>
      <c r="M507" s="397">
        <v>12</v>
      </c>
      <c r="N507" s="397">
        <v>1344</v>
      </c>
      <c r="O507" s="410">
        <v>2.0363636363636362</v>
      </c>
      <c r="P507" s="398">
        <v>112</v>
      </c>
    </row>
    <row r="508" spans="1:16" ht="14.4" customHeight="1" x14ac:dyDescent="0.3">
      <c r="A508" s="393" t="s">
        <v>3076</v>
      </c>
      <c r="B508" s="394" t="s">
        <v>2805</v>
      </c>
      <c r="C508" s="394" t="s">
        <v>3158</v>
      </c>
      <c r="D508" s="394" t="s">
        <v>3159</v>
      </c>
      <c r="E508" s="397"/>
      <c r="F508" s="397"/>
      <c r="G508" s="394"/>
      <c r="H508" s="394"/>
      <c r="I508" s="397"/>
      <c r="J508" s="397"/>
      <c r="K508" s="394"/>
      <c r="L508" s="394"/>
      <c r="M508" s="397">
        <v>7406</v>
      </c>
      <c r="N508" s="397">
        <v>1718192</v>
      </c>
      <c r="O508" s="410"/>
      <c r="P508" s="398">
        <v>232</v>
      </c>
    </row>
    <row r="509" spans="1:16" ht="14.4" customHeight="1" x14ac:dyDescent="0.3">
      <c r="A509" s="393" t="s">
        <v>3076</v>
      </c>
      <c r="B509" s="394" t="s">
        <v>2805</v>
      </c>
      <c r="C509" s="394" t="s">
        <v>3160</v>
      </c>
      <c r="D509" s="394" t="s">
        <v>3161</v>
      </c>
      <c r="E509" s="397"/>
      <c r="F509" s="397"/>
      <c r="G509" s="394"/>
      <c r="H509" s="394"/>
      <c r="I509" s="397"/>
      <c r="J509" s="397"/>
      <c r="K509" s="394"/>
      <c r="L509" s="394"/>
      <c r="M509" s="397">
        <v>83</v>
      </c>
      <c r="N509" s="397">
        <v>9628</v>
      </c>
      <c r="O509" s="410"/>
      <c r="P509" s="398">
        <v>116</v>
      </c>
    </row>
    <row r="510" spans="1:16" ht="14.4" customHeight="1" x14ac:dyDescent="0.3">
      <c r="A510" s="393" t="s">
        <v>3076</v>
      </c>
      <c r="B510" s="394" t="s">
        <v>2805</v>
      </c>
      <c r="C510" s="394" t="s">
        <v>3162</v>
      </c>
      <c r="D510" s="394" t="s">
        <v>3163</v>
      </c>
      <c r="E510" s="397">
        <v>52</v>
      </c>
      <c r="F510" s="397">
        <v>5720</v>
      </c>
      <c r="G510" s="394">
        <v>1</v>
      </c>
      <c r="H510" s="394">
        <v>110</v>
      </c>
      <c r="I510" s="397">
        <v>35</v>
      </c>
      <c r="J510" s="397">
        <v>3885</v>
      </c>
      <c r="K510" s="394">
        <v>0.67919580419580416</v>
      </c>
      <c r="L510" s="394">
        <v>111</v>
      </c>
      <c r="M510" s="397">
        <v>42</v>
      </c>
      <c r="N510" s="397">
        <v>4704</v>
      </c>
      <c r="O510" s="410">
        <v>0.82237762237762235</v>
      </c>
      <c r="P510" s="398">
        <v>112</v>
      </c>
    </row>
    <row r="511" spans="1:16" ht="14.4" customHeight="1" x14ac:dyDescent="0.3">
      <c r="A511" s="393" t="s">
        <v>3076</v>
      </c>
      <c r="B511" s="394" t="s">
        <v>2805</v>
      </c>
      <c r="C511" s="394" t="s">
        <v>3164</v>
      </c>
      <c r="D511" s="394" t="s">
        <v>3165</v>
      </c>
      <c r="E511" s="397">
        <v>17</v>
      </c>
      <c r="F511" s="397">
        <v>1241</v>
      </c>
      <c r="G511" s="394">
        <v>1</v>
      </c>
      <c r="H511" s="394">
        <v>73</v>
      </c>
      <c r="I511" s="397">
        <v>21</v>
      </c>
      <c r="J511" s="397">
        <v>1554</v>
      </c>
      <c r="K511" s="394">
        <v>1.2522159548751006</v>
      </c>
      <c r="L511" s="394">
        <v>74</v>
      </c>
      <c r="M511" s="397">
        <v>15</v>
      </c>
      <c r="N511" s="397">
        <v>1110</v>
      </c>
      <c r="O511" s="410">
        <v>0.89443996776792911</v>
      </c>
      <c r="P511" s="398">
        <v>74</v>
      </c>
    </row>
    <row r="512" spans="1:16" ht="14.4" customHeight="1" x14ac:dyDescent="0.3">
      <c r="A512" s="393" t="s">
        <v>3076</v>
      </c>
      <c r="B512" s="394" t="s">
        <v>2805</v>
      </c>
      <c r="C512" s="394" t="s">
        <v>3032</v>
      </c>
      <c r="D512" s="394" t="s">
        <v>3033</v>
      </c>
      <c r="E512" s="397">
        <v>100</v>
      </c>
      <c r="F512" s="397">
        <v>11000</v>
      </c>
      <c r="G512" s="394">
        <v>1</v>
      </c>
      <c r="H512" s="394">
        <v>110</v>
      </c>
      <c r="I512" s="397">
        <v>110</v>
      </c>
      <c r="J512" s="397">
        <v>12210</v>
      </c>
      <c r="K512" s="394">
        <v>1.1100000000000001</v>
      </c>
      <c r="L512" s="394">
        <v>111</v>
      </c>
      <c r="M512" s="397">
        <v>116</v>
      </c>
      <c r="N512" s="397">
        <v>12992</v>
      </c>
      <c r="O512" s="410">
        <v>1.1810909090909092</v>
      </c>
      <c r="P512" s="398">
        <v>112</v>
      </c>
    </row>
    <row r="513" spans="1:16" ht="14.4" customHeight="1" x14ac:dyDescent="0.3">
      <c r="A513" s="393" t="s">
        <v>3076</v>
      </c>
      <c r="B513" s="394" t="s">
        <v>2805</v>
      </c>
      <c r="C513" s="394" t="s">
        <v>3166</v>
      </c>
      <c r="D513" s="394" t="s">
        <v>3167</v>
      </c>
      <c r="E513" s="397">
        <v>27</v>
      </c>
      <c r="F513" s="397">
        <v>2970</v>
      </c>
      <c r="G513" s="394">
        <v>1</v>
      </c>
      <c r="H513" s="394">
        <v>110</v>
      </c>
      <c r="I513" s="397">
        <v>22</v>
      </c>
      <c r="J513" s="397">
        <v>2442</v>
      </c>
      <c r="K513" s="394">
        <v>0.82222222222222219</v>
      </c>
      <c r="L513" s="394">
        <v>111</v>
      </c>
      <c r="M513" s="397">
        <v>38</v>
      </c>
      <c r="N513" s="397">
        <v>4256</v>
      </c>
      <c r="O513" s="410">
        <v>1.432996632996633</v>
      </c>
      <c r="P513" s="398">
        <v>112</v>
      </c>
    </row>
    <row r="514" spans="1:16" ht="14.4" customHeight="1" x14ac:dyDescent="0.3">
      <c r="A514" s="393" t="s">
        <v>3076</v>
      </c>
      <c r="B514" s="394" t="s">
        <v>2805</v>
      </c>
      <c r="C514" s="394" t="s">
        <v>3168</v>
      </c>
      <c r="D514" s="394" t="s">
        <v>3169</v>
      </c>
      <c r="E514" s="397"/>
      <c r="F514" s="397"/>
      <c r="G514" s="394"/>
      <c r="H514" s="394"/>
      <c r="I514" s="397"/>
      <c r="J514" s="397"/>
      <c r="K514" s="394"/>
      <c r="L514" s="394"/>
      <c r="M514" s="397">
        <v>37</v>
      </c>
      <c r="N514" s="397">
        <v>4588</v>
      </c>
      <c r="O514" s="410"/>
      <c r="P514" s="398">
        <v>124</v>
      </c>
    </row>
    <row r="515" spans="1:16" ht="14.4" customHeight="1" x14ac:dyDescent="0.3">
      <c r="A515" s="393" t="s">
        <v>3076</v>
      </c>
      <c r="B515" s="394" t="s">
        <v>2805</v>
      </c>
      <c r="C515" s="394" t="s">
        <v>3170</v>
      </c>
      <c r="D515" s="394" t="s">
        <v>3171</v>
      </c>
      <c r="E515" s="397">
        <v>1</v>
      </c>
      <c r="F515" s="397">
        <v>110</v>
      </c>
      <c r="G515" s="394">
        <v>1</v>
      </c>
      <c r="H515" s="394">
        <v>110</v>
      </c>
      <c r="I515" s="397">
        <v>4</v>
      </c>
      <c r="J515" s="397">
        <v>444</v>
      </c>
      <c r="K515" s="394">
        <v>4.0363636363636362</v>
      </c>
      <c r="L515" s="394">
        <v>111</v>
      </c>
      <c r="M515" s="397">
        <v>5</v>
      </c>
      <c r="N515" s="397">
        <v>560</v>
      </c>
      <c r="O515" s="410">
        <v>5.0909090909090908</v>
      </c>
      <c r="P515" s="398">
        <v>112</v>
      </c>
    </row>
    <row r="516" spans="1:16" ht="14.4" customHeight="1" x14ac:dyDescent="0.3">
      <c r="A516" s="393" t="s">
        <v>3076</v>
      </c>
      <c r="B516" s="394" t="s">
        <v>2805</v>
      </c>
      <c r="C516" s="394" t="s">
        <v>3172</v>
      </c>
      <c r="D516" s="394" t="s">
        <v>3173</v>
      </c>
      <c r="E516" s="397">
        <v>53</v>
      </c>
      <c r="F516" s="397">
        <v>44732</v>
      </c>
      <c r="G516" s="394">
        <v>1</v>
      </c>
      <c r="H516" s="394">
        <v>844</v>
      </c>
      <c r="I516" s="397">
        <v>48</v>
      </c>
      <c r="J516" s="397">
        <v>40656</v>
      </c>
      <c r="K516" s="394">
        <v>0.90887954931592596</v>
      </c>
      <c r="L516" s="394">
        <v>847</v>
      </c>
      <c r="M516" s="397">
        <v>40</v>
      </c>
      <c r="N516" s="397">
        <v>34040</v>
      </c>
      <c r="O516" s="410">
        <v>0.76097648216042202</v>
      </c>
      <c r="P516" s="398">
        <v>851</v>
      </c>
    </row>
    <row r="517" spans="1:16" ht="14.4" customHeight="1" x14ac:dyDescent="0.3">
      <c r="A517" s="393" t="s">
        <v>3076</v>
      </c>
      <c r="B517" s="394" t="s">
        <v>2805</v>
      </c>
      <c r="C517" s="394" t="s">
        <v>3174</v>
      </c>
      <c r="D517" s="394" t="s">
        <v>3175</v>
      </c>
      <c r="E517" s="397">
        <v>11</v>
      </c>
      <c r="F517" s="397">
        <v>10461</v>
      </c>
      <c r="G517" s="394">
        <v>1</v>
      </c>
      <c r="H517" s="394">
        <v>951</v>
      </c>
      <c r="I517" s="397">
        <v>15</v>
      </c>
      <c r="J517" s="397">
        <v>14340</v>
      </c>
      <c r="K517" s="394">
        <v>1.3708058503011185</v>
      </c>
      <c r="L517" s="394">
        <v>956</v>
      </c>
      <c r="M517" s="397">
        <v>7</v>
      </c>
      <c r="N517" s="397">
        <v>6734</v>
      </c>
      <c r="O517" s="410">
        <v>0.64372430933945135</v>
      </c>
      <c r="P517" s="398">
        <v>962</v>
      </c>
    </row>
    <row r="518" spans="1:16" ht="14.4" customHeight="1" x14ac:dyDescent="0.3">
      <c r="A518" s="393" t="s">
        <v>3076</v>
      </c>
      <c r="B518" s="394" t="s">
        <v>2805</v>
      </c>
      <c r="C518" s="394" t="s">
        <v>3038</v>
      </c>
      <c r="D518" s="394" t="s">
        <v>3039</v>
      </c>
      <c r="E518" s="397">
        <v>165</v>
      </c>
      <c r="F518" s="397">
        <v>86460</v>
      </c>
      <c r="G518" s="394">
        <v>1</v>
      </c>
      <c r="H518" s="394">
        <v>524</v>
      </c>
      <c r="I518" s="397">
        <v>154</v>
      </c>
      <c r="J518" s="397">
        <v>80850</v>
      </c>
      <c r="K518" s="394">
        <v>0.93511450381679384</v>
      </c>
      <c r="L518" s="394">
        <v>525</v>
      </c>
      <c r="M518" s="397">
        <v>111</v>
      </c>
      <c r="N518" s="397">
        <v>58497</v>
      </c>
      <c r="O518" s="410">
        <v>0.67657876474670364</v>
      </c>
      <c r="P518" s="398">
        <v>527</v>
      </c>
    </row>
    <row r="519" spans="1:16" ht="14.4" customHeight="1" x14ac:dyDescent="0.3">
      <c r="A519" s="393" t="s">
        <v>3076</v>
      </c>
      <c r="B519" s="394" t="s">
        <v>2805</v>
      </c>
      <c r="C519" s="394" t="s">
        <v>3040</v>
      </c>
      <c r="D519" s="394" t="s">
        <v>3039</v>
      </c>
      <c r="E519" s="397">
        <v>471</v>
      </c>
      <c r="F519" s="397">
        <v>312273</v>
      </c>
      <c r="G519" s="394">
        <v>1</v>
      </c>
      <c r="H519" s="394">
        <v>663</v>
      </c>
      <c r="I519" s="397">
        <v>574</v>
      </c>
      <c r="J519" s="397">
        <v>381710</v>
      </c>
      <c r="K519" s="394">
        <v>1.2223599222475205</v>
      </c>
      <c r="L519" s="394">
        <v>665</v>
      </c>
      <c r="M519" s="397">
        <v>411</v>
      </c>
      <c r="N519" s="397">
        <v>274548</v>
      </c>
      <c r="O519" s="410">
        <v>0.87919224524694739</v>
      </c>
      <c r="P519" s="398">
        <v>668</v>
      </c>
    </row>
    <row r="520" spans="1:16" ht="14.4" customHeight="1" x14ac:dyDescent="0.3">
      <c r="A520" s="393" t="s">
        <v>3076</v>
      </c>
      <c r="B520" s="394" t="s">
        <v>2805</v>
      </c>
      <c r="C520" s="394" t="s">
        <v>3176</v>
      </c>
      <c r="D520" s="394" t="s">
        <v>3177</v>
      </c>
      <c r="E520" s="397">
        <v>2</v>
      </c>
      <c r="F520" s="397">
        <v>2940</v>
      </c>
      <c r="G520" s="394">
        <v>1</v>
      </c>
      <c r="H520" s="394">
        <v>1470</v>
      </c>
      <c r="I520" s="397">
        <v>4</v>
      </c>
      <c r="J520" s="397">
        <v>5900</v>
      </c>
      <c r="K520" s="394">
        <v>2.0068027210884352</v>
      </c>
      <c r="L520" s="394">
        <v>1475</v>
      </c>
      <c r="M520" s="397">
        <v>2</v>
      </c>
      <c r="N520" s="397">
        <v>2962</v>
      </c>
      <c r="O520" s="410">
        <v>1.0074829931972789</v>
      </c>
      <c r="P520" s="398">
        <v>1481</v>
      </c>
    </row>
    <row r="521" spans="1:16" ht="14.4" customHeight="1" x14ac:dyDescent="0.3">
      <c r="A521" s="393" t="s">
        <v>3076</v>
      </c>
      <c r="B521" s="394" t="s">
        <v>2805</v>
      </c>
      <c r="C521" s="394" t="s">
        <v>3178</v>
      </c>
      <c r="D521" s="394" t="s">
        <v>3179</v>
      </c>
      <c r="E521" s="397">
        <v>1</v>
      </c>
      <c r="F521" s="397">
        <v>654</v>
      </c>
      <c r="G521" s="394">
        <v>1</v>
      </c>
      <c r="H521" s="394">
        <v>654</v>
      </c>
      <c r="I521" s="397">
        <v>2</v>
      </c>
      <c r="J521" s="397">
        <v>1312</v>
      </c>
      <c r="K521" s="394">
        <v>2.0061162079510702</v>
      </c>
      <c r="L521" s="394">
        <v>656</v>
      </c>
      <c r="M521" s="397"/>
      <c r="N521" s="397"/>
      <c r="O521" s="410"/>
      <c r="P521" s="398"/>
    </row>
    <row r="522" spans="1:16" ht="14.4" customHeight="1" x14ac:dyDescent="0.3">
      <c r="A522" s="393" t="s">
        <v>3076</v>
      </c>
      <c r="B522" s="394" t="s">
        <v>2805</v>
      </c>
      <c r="C522" s="394" t="s">
        <v>3180</v>
      </c>
      <c r="D522" s="394" t="s">
        <v>3181</v>
      </c>
      <c r="E522" s="397"/>
      <c r="F522" s="397"/>
      <c r="G522" s="394"/>
      <c r="H522" s="394"/>
      <c r="I522" s="397"/>
      <c r="J522" s="397"/>
      <c r="K522" s="394"/>
      <c r="L522" s="394"/>
      <c r="M522" s="397">
        <v>1</v>
      </c>
      <c r="N522" s="397">
        <v>1001</v>
      </c>
      <c r="O522" s="410"/>
      <c r="P522" s="398">
        <v>1001</v>
      </c>
    </row>
    <row r="523" spans="1:16" ht="14.4" customHeight="1" x14ac:dyDescent="0.3">
      <c r="A523" s="393" t="s">
        <v>3076</v>
      </c>
      <c r="B523" s="394" t="s">
        <v>2805</v>
      </c>
      <c r="C523" s="394" t="s">
        <v>3182</v>
      </c>
      <c r="D523" s="394" t="s">
        <v>3183</v>
      </c>
      <c r="E523" s="397">
        <v>10</v>
      </c>
      <c r="F523" s="397">
        <v>8480</v>
      </c>
      <c r="G523" s="394">
        <v>1</v>
      </c>
      <c r="H523" s="394">
        <v>848</v>
      </c>
      <c r="I523" s="397">
        <v>11</v>
      </c>
      <c r="J523" s="397">
        <v>9350</v>
      </c>
      <c r="K523" s="394">
        <v>1.1025943396226414</v>
      </c>
      <c r="L523" s="394">
        <v>850</v>
      </c>
      <c r="M523" s="397">
        <v>19</v>
      </c>
      <c r="N523" s="397">
        <v>16226</v>
      </c>
      <c r="O523" s="410">
        <v>1.913443396226415</v>
      </c>
      <c r="P523" s="398">
        <v>854</v>
      </c>
    </row>
    <row r="524" spans="1:16" ht="14.4" customHeight="1" x14ac:dyDescent="0.3">
      <c r="A524" s="393" t="s">
        <v>3076</v>
      </c>
      <c r="B524" s="394" t="s">
        <v>2805</v>
      </c>
      <c r="C524" s="394" t="s">
        <v>3041</v>
      </c>
      <c r="D524" s="394" t="s">
        <v>3042</v>
      </c>
      <c r="E524" s="397"/>
      <c r="F524" s="397"/>
      <c r="G524" s="394"/>
      <c r="H524" s="394"/>
      <c r="I524" s="397">
        <v>1</v>
      </c>
      <c r="J524" s="397">
        <v>564</v>
      </c>
      <c r="K524" s="394"/>
      <c r="L524" s="394">
        <v>564</v>
      </c>
      <c r="M524" s="397"/>
      <c r="N524" s="397"/>
      <c r="O524" s="410"/>
      <c r="P524" s="398"/>
    </row>
    <row r="525" spans="1:16" ht="14.4" customHeight="1" x14ac:dyDescent="0.3">
      <c r="A525" s="393" t="s">
        <v>3076</v>
      </c>
      <c r="B525" s="394" t="s">
        <v>2805</v>
      </c>
      <c r="C525" s="394" t="s">
        <v>3043</v>
      </c>
      <c r="D525" s="394" t="s">
        <v>3044</v>
      </c>
      <c r="E525" s="397"/>
      <c r="F525" s="397"/>
      <c r="G525" s="394"/>
      <c r="H525" s="394"/>
      <c r="I525" s="397">
        <v>1</v>
      </c>
      <c r="J525" s="397">
        <v>64</v>
      </c>
      <c r="K525" s="394"/>
      <c r="L525" s="394">
        <v>64</v>
      </c>
      <c r="M525" s="397"/>
      <c r="N525" s="397"/>
      <c r="O525" s="410"/>
      <c r="P525" s="398"/>
    </row>
    <row r="526" spans="1:16" ht="14.4" customHeight="1" x14ac:dyDescent="0.3">
      <c r="A526" s="393" t="s">
        <v>3076</v>
      </c>
      <c r="B526" s="394" t="s">
        <v>2805</v>
      </c>
      <c r="C526" s="394" t="s">
        <v>3045</v>
      </c>
      <c r="D526" s="394" t="s">
        <v>3046</v>
      </c>
      <c r="E526" s="397"/>
      <c r="F526" s="397"/>
      <c r="G526" s="394"/>
      <c r="H526" s="394"/>
      <c r="I526" s="397">
        <v>1</v>
      </c>
      <c r="J526" s="397">
        <v>199</v>
      </c>
      <c r="K526" s="394"/>
      <c r="L526" s="394">
        <v>199</v>
      </c>
      <c r="M526" s="397">
        <v>2</v>
      </c>
      <c r="N526" s="397">
        <v>400</v>
      </c>
      <c r="O526" s="410"/>
      <c r="P526" s="398">
        <v>200</v>
      </c>
    </row>
    <row r="527" spans="1:16" ht="14.4" customHeight="1" x14ac:dyDescent="0.3">
      <c r="A527" s="393" t="s">
        <v>3076</v>
      </c>
      <c r="B527" s="394" t="s">
        <v>2805</v>
      </c>
      <c r="C527" s="394" t="s">
        <v>3047</v>
      </c>
      <c r="D527" s="394" t="s">
        <v>3048</v>
      </c>
      <c r="E527" s="397"/>
      <c r="F527" s="397"/>
      <c r="G527" s="394"/>
      <c r="H527" s="394"/>
      <c r="I527" s="397">
        <v>3</v>
      </c>
      <c r="J527" s="397">
        <v>1446</v>
      </c>
      <c r="K527" s="394"/>
      <c r="L527" s="394">
        <v>482</v>
      </c>
      <c r="M527" s="397">
        <v>2</v>
      </c>
      <c r="N527" s="397">
        <v>970</v>
      </c>
      <c r="O527" s="410"/>
      <c r="P527" s="398">
        <v>485</v>
      </c>
    </row>
    <row r="528" spans="1:16" ht="14.4" customHeight="1" x14ac:dyDescent="0.3">
      <c r="A528" s="393" t="s">
        <v>3076</v>
      </c>
      <c r="B528" s="394" t="s">
        <v>2805</v>
      </c>
      <c r="C528" s="394" t="s">
        <v>3184</v>
      </c>
      <c r="D528" s="394" t="s">
        <v>3185</v>
      </c>
      <c r="E528" s="397"/>
      <c r="F528" s="397"/>
      <c r="G528" s="394"/>
      <c r="H528" s="394"/>
      <c r="I528" s="397">
        <v>1</v>
      </c>
      <c r="J528" s="397">
        <v>988</v>
      </c>
      <c r="K528" s="394"/>
      <c r="L528" s="394">
        <v>988</v>
      </c>
      <c r="M528" s="397">
        <v>1</v>
      </c>
      <c r="N528" s="397">
        <v>994</v>
      </c>
      <c r="O528" s="410"/>
      <c r="P528" s="398">
        <v>994</v>
      </c>
    </row>
    <row r="529" spans="1:16" ht="14.4" customHeight="1" x14ac:dyDescent="0.3">
      <c r="A529" s="393" t="s">
        <v>3076</v>
      </c>
      <c r="B529" s="394" t="s">
        <v>2805</v>
      </c>
      <c r="C529" s="394" t="s">
        <v>3051</v>
      </c>
      <c r="D529" s="394" t="s">
        <v>3052</v>
      </c>
      <c r="E529" s="397">
        <v>10</v>
      </c>
      <c r="F529" s="397">
        <v>790</v>
      </c>
      <c r="G529" s="394">
        <v>1</v>
      </c>
      <c r="H529" s="394">
        <v>79</v>
      </c>
      <c r="I529" s="397">
        <v>2</v>
      </c>
      <c r="J529" s="397">
        <v>160</v>
      </c>
      <c r="K529" s="394">
        <v>0.20253164556962025</v>
      </c>
      <c r="L529" s="394">
        <v>80</v>
      </c>
      <c r="M529" s="397">
        <v>2</v>
      </c>
      <c r="N529" s="397">
        <v>160</v>
      </c>
      <c r="O529" s="410">
        <v>0.20253164556962025</v>
      </c>
      <c r="P529" s="398">
        <v>80</v>
      </c>
    </row>
    <row r="530" spans="1:16" ht="14.4" customHeight="1" x14ac:dyDescent="0.3">
      <c r="A530" s="393" t="s">
        <v>3076</v>
      </c>
      <c r="B530" s="394" t="s">
        <v>2805</v>
      </c>
      <c r="C530" s="394" t="s">
        <v>3186</v>
      </c>
      <c r="D530" s="394" t="s">
        <v>3187</v>
      </c>
      <c r="E530" s="397">
        <v>1</v>
      </c>
      <c r="F530" s="397">
        <v>306</v>
      </c>
      <c r="G530" s="394">
        <v>1</v>
      </c>
      <c r="H530" s="394">
        <v>306</v>
      </c>
      <c r="I530" s="397">
        <v>2</v>
      </c>
      <c r="J530" s="397">
        <v>616</v>
      </c>
      <c r="K530" s="394">
        <v>2.0130718954248366</v>
      </c>
      <c r="L530" s="394">
        <v>308</v>
      </c>
      <c r="M530" s="397">
        <v>1</v>
      </c>
      <c r="N530" s="397">
        <v>311</v>
      </c>
      <c r="O530" s="410">
        <v>1.0163398692810457</v>
      </c>
      <c r="P530" s="398">
        <v>311</v>
      </c>
    </row>
    <row r="531" spans="1:16" ht="14.4" customHeight="1" x14ac:dyDescent="0.3">
      <c r="A531" s="393" t="s">
        <v>3076</v>
      </c>
      <c r="B531" s="394" t="s">
        <v>2805</v>
      </c>
      <c r="C531" s="394" t="s">
        <v>3053</v>
      </c>
      <c r="D531" s="394" t="s">
        <v>3054</v>
      </c>
      <c r="E531" s="397">
        <v>10</v>
      </c>
      <c r="F531" s="397">
        <v>9350</v>
      </c>
      <c r="G531" s="394">
        <v>1</v>
      </c>
      <c r="H531" s="394">
        <v>935</v>
      </c>
      <c r="I531" s="397">
        <v>9</v>
      </c>
      <c r="J531" s="397">
        <v>8460</v>
      </c>
      <c r="K531" s="394">
        <v>0.90481283422459891</v>
      </c>
      <c r="L531" s="394">
        <v>940</v>
      </c>
      <c r="M531" s="397">
        <v>1</v>
      </c>
      <c r="N531" s="397">
        <v>946</v>
      </c>
      <c r="O531" s="410">
        <v>0.1011764705882353</v>
      </c>
      <c r="P531" s="398">
        <v>946</v>
      </c>
    </row>
    <row r="532" spans="1:16" ht="14.4" customHeight="1" x14ac:dyDescent="0.3">
      <c r="A532" s="393" t="s">
        <v>3076</v>
      </c>
      <c r="B532" s="394" t="s">
        <v>2805</v>
      </c>
      <c r="C532" s="394" t="s">
        <v>3188</v>
      </c>
      <c r="D532" s="394" t="s">
        <v>3189</v>
      </c>
      <c r="E532" s="397">
        <v>1</v>
      </c>
      <c r="F532" s="397">
        <v>499</v>
      </c>
      <c r="G532" s="394">
        <v>1</v>
      </c>
      <c r="H532" s="394">
        <v>499</v>
      </c>
      <c r="I532" s="397"/>
      <c r="J532" s="397"/>
      <c r="K532" s="394"/>
      <c r="L532" s="394"/>
      <c r="M532" s="397"/>
      <c r="N532" s="397"/>
      <c r="O532" s="410"/>
      <c r="P532" s="398"/>
    </row>
    <row r="533" spans="1:16" ht="14.4" customHeight="1" x14ac:dyDescent="0.3">
      <c r="A533" s="393" t="s">
        <v>3076</v>
      </c>
      <c r="B533" s="394" t="s">
        <v>2805</v>
      </c>
      <c r="C533" s="394" t="s">
        <v>3190</v>
      </c>
      <c r="D533" s="394" t="s">
        <v>3191</v>
      </c>
      <c r="E533" s="397"/>
      <c r="F533" s="397"/>
      <c r="G533" s="394"/>
      <c r="H533" s="394"/>
      <c r="I533" s="397">
        <v>1</v>
      </c>
      <c r="J533" s="397">
        <v>820</v>
      </c>
      <c r="K533" s="394"/>
      <c r="L533" s="394">
        <v>820</v>
      </c>
      <c r="M533" s="397">
        <v>1</v>
      </c>
      <c r="N533" s="397">
        <v>823</v>
      </c>
      <c r="O533" s="410"/>
      <c r="P533" s="398">
        <v>823</v>
      </c>
    </row>
    <row r="534" spans="1:16" ht="14.4" customHeight="1" x14ac:dyDescent="0.3">
      <c r="A534" s="393" t="s">
        <v>3076</v>
      </c>
      <c r="B534" s="394" t="s">
        <v>2805</v>
      </c>
      <c r="C534" s="394" t="s">
        <v>3192</v>
      </c>
      <c r="D534" s="394" t="s">
        <v>3193</v>
      </c>
      <c r="E534" s="397">
        <v>80</v>
      </c>
      <c r="F534" s="397">
        <v>12240</v>
      </c>
      <c r="G534" s="394">
        <v>1</v>
      </c>
      <c r="H534" s="394">
        <v>153</v>
      </c>
      <c r="I534" s="397">
        <v>55</v>
      </c>
      <c r="J534" s="397">
        <v>8470</v>
      </c>
      <c r="K534" s="394">
        <v>0.69199346405228757</v>
      </c>
      <c r="L534" s="394">
        <v>154</v>
      </c>
      <c r="M534" s="397">
        <v>73</v>
      </c>
      <c r="N534" s="397">
        <v>11315</v>
      </c>
      <c r="O534" s="410">
        <v>0.92442810457516345</v>
      </c>
      <c r="P534" s="398">
        <v>155</v>
      </c>
    </row>
    <row r="535" spans="1:16" ht="14.4" customHeight="1" x14ac:dyDescent="0.3">
      <c r="A535" s="393" t="s">
        <v>3076</v>
      </c>
      <c r="B535" s="394" t="s">
        <v>2805</v>
      </c>
      <c r="C535" s="394" t="s">
        <v>2911</v>
      </c>
      <c r="D535" s="394" t="s">
        <v>2912</v>
      </c>
      <c r="E535" s="397">
        <v>2054</v>
      </c>
      <c r="F535" s="397">
        <v>0</v>
      </c>
      <c r="G535" s="394"/>
      <c r="H535" s="394">
        <v>0</v>
      </c>
      <c r="I535" s="397">
        <v>2186</v>
      </c>
      <c r="J535" s="397">
        <v>0</v>
      </c>
      <c r="K535" s="394"/>
      <c r="L535" s="394">
        <v>0</v>
      </c>
      <c r="M535" s="397">
        <v>2125</v>
      </c>
      <c r="N535" s="397">
        <v>0</v>
      </c>
      <c r="O535" s="410"/>
      <c r="P535" s="398">
        <v>0</v>
      </c>
    </row>
    <row r="536" spans="1:16" ht="14.4" customHeight="1" x14ac:dyDescent="0.3">
      <c r="A536" s="393" t="s">
        <v>3076</v>
      </c>
      <c r="B536" s="394" t="s">
        <v>2805</v>
      </c>
      <c r="C536" s="394" t="s">
        <v>2858</v>
      </c>
      <c r="D536" s="394" t="s">
        <v>2859</v>
      </c>
      <c r="E536" s="397">
        <v>56</v>
      </c>
      <c r="F536" s="397">
        <v>0</v>
      </c>
      <c r="G536" s="394"/>
      <c r="H536" s="394">
        <v>0</v>
      </c>
      <c r="I536" s="397">
        <v>74</v>
      </c>
      <c r="J536" s="397">
        <v>0</v>
      </c>
      <c r="K536" s="394"/>
      <c r="L536" s="394">
        <v>0</v>
      </c>
      <c r="M536" s="397">
        <v>109</v>
      </c>
      <c r="N536" s="397">
        <v>0</v>
      </c>
      <c r="O536" s="410"/>
      <c r="P536" s="398">
        <v>0</v>
      </c>
    </row>
    <row r="537" spans="1:16" ht="14.4" customHeight="1" x14ac:dyDescent="0.3">
      <c r="A537" s="393" t="s">
        <v>3076</v>
      </c>
      <c r="B537" s="394" t="s">
        <v>2805</v>
      </c>
      <c r="C537" s="394" t="s">
        <v>2860</v>
      </c>
      <c r="D537" s="394" t="s">
        <v>2861</v>
      </c>
      <c r="E537" s="397">
        <v>5024</v>
      </c>
      <c r="F537" s="397">
        <v>0</v>
      </c>
      <c r="G537" s="394"/>
      <c r="H537" s="394">
        <v>0</v>
      </c>
      <c r="I537" s="397">
        <v>4900</v>
      </c>
      <c r="J537" s="397">
        <v>0</v>
      </c>
      <c r="K537" s="394"/>
      <c r="L537" s="394">
        <v>0</v>
      </c>
      <c r="M537" s="397">
        <v>5131</v>
      </c>
      <c r="N537" s="397">
        <v>0</v>
      </c>
      <c r="O537" s="410"/>
      <c r="P537" s="398">
        <v>0</v>
      </c>
    </row>
    <row r="538" spans="1:16" ht="14.4" customHeight="1" x14ac:dyDescent="0.3">
      <c r="A538" s="393" t="s">
        <v>3076</v>
      </c>
      <c r="B538" s="394" t="s">
        <v>2805</v>
      </c>
      <c r="C538" s="394" t="s">
        <v>3072</v>
      </c>
      <c r="D538" s="394" t="s">
        <v>3073</v>
      </c>
      <c r="E538" s="397">
        <v>1</v>
      </c>
      <c r="F538" s="397">
        <v>0</v>
      </c>
      <c r="G538" s="394"/>
      <c r="H538" s="394">
        <v>0</v>
      </c>
      <c r="I538" s="397">
        <v>1</v>
      </c>
      <c r="J538" s="397">
        <v>0</v>
      </c>
      <c r="K538" s="394"/>
      <c r="L538" s="394">
        <v>0</v>
      </c>
      <c r="M538" s="397"/>
      <c r="N538" s="397"/>
      <c r="O538" s="410"/>
      <c r="P538" s="398"/>
    </row>
    <row r="539" spans="1:16" ht="14.4" customHeight="1" x14ac:dyDescent="0.3">
      <c r="A539" s="393" t="s">
        <v>3076</v>
      </c>
      <c r="B539" s="394" t="s">
        <v>2805</v>
      </c>
      <c r="C539" s="394" t="s">
        <v>2927</v>
      </c>
      <c r="D539" s="394" t="s">
        <v>2928</v>
      </c>
      <c r="E539" s="397">
        <v>0</v>
      </c>
      <c r="F539" s="397">
        <v>0</v>
      </c>
      <c r="G539" s="394"/>
      <c r="H539" s="394"/>
      <c r="I539" s="397">
        <v>0</v>
      </c>
      <c r="J539" s="397">
        <v>0</v>
      </c>
      <c r="K539" s="394"/>
      <c r="L539" s="394"/>
      <c r="M539" s="397"/>
      <c r="N539" s="397"/>
      <c r="O539" s="410"/>
      <c r="P539" s="398"/>
    </row>
    <row r="540" spans="1:16" ht="14.4" customHeight="1" x14ac:dyDescent="0.3">
      <c r="A540" s="393" t="s">
        <v>3194</v>
      </c>
      <c r="B540" s="394" t="s">
        <v>2689</v>
      </c>
      <c r="C540" s="394" t="s">
        <v>2696</v>
      </c>
      <c r="D540" s="394" t="s">
        <v>2697</v>
      </c>
      <c r="E540" s="397"/>
      <c r="F540" s="397"/>
      <c r="G540" s="394"/>
      <c r="H540" s="394"/>
      <c r="I540" s="397">
        <v>0.2</v>
      </c>
      <c r="J540" s="397">
        <v>20.04</v>
      </c>
      <c r="K540" s="394"/>
      <c r="L540" s="394">
        <v>100.19999999999999</v>
      </c>
      <c r="M540" s="397">
        <v>0.2</v>
      </c>
      <c r="N540" s="397">
        <v>18.23</v>
      </c>
      <c r="O540" s="410"/>
      <c r="P540" s="398">
        <v>91.149999999999991</v>
      </c>
    </row>
    <row r="541" spans="1:16" ht="14.4" customHeight="1" x14ac:dyDescent="0.3">
      <c r="A541" s="393" t="s">
        <v>3194</v>
      </c>
      <c r="B541" s="394" t="s">
        <v>2689</v>
      </c>
      <c r="C541" s="394" t="s">
        <v>2700</v>
      </c>
      <c r="D541" s="394" t="s">
        <v>2701</v>
      </c>
      <c r="E541" s="397">
        <v>11.299999999999999</v>
      </c>
      <c r="F541" s="397">
        <v>1492.82</v>
      </c>
      <c r="G541" s="394">
        <v>1</v>
      </c>
      <c r="H541" s="394">
        <v>132.10796460176991</v>
      </c>
      <c r="I541" s="397">
        <v>11.499999999999998</v>
      </c>
      <c r="J541" s="397">
        <v>1780.03</v>
      </c>
      <c r="K541" s="394">
        <v>1.1923942605270561</v>
      </c>
      <c r="L541" s="394">
        <v>154.78521739130437</v>
      </c>
      <c r="M541" s="397">
        <v>6.2</v>
      </c>
      <c r="N541" s="397">
        <v>979.1400000000001</v>
      </c>
      <c r="O541" s="410">
        <v>0.65589957262094567</v>
      </c>
      <c r="P541" s="398">
        <v>157.92580645161291</v>
      </c>
    </row>
    <row r="542" spans="1:16" ht="14.4" customHeight="1" x14ac:dyDescent="0.3">
      <c r="A542" s="393" t="s">
        <v>3194</v>
      </c>
      <c r="B542" s="394" t="s">
        <v>2689</v>
      </c>
      <c r="C542" s="394" t="s">
        <v>2712</v>
      </c>
      <c r="D542" s="394" t="s">
        <v>2713</v>
      </c>
      <c r="E542" s="397">
        <v>0.1</v>
      </c>
      <c r="F542" s="397">
        <v>6.42</v>
      </c>
      <c r="G542" s="394">
        <v>1</v>
      </c>
      <c r="H542" s="394">
        <v>64.199999999999989</v>
      </c>
      <c r="I542" s="397"/>
      <c r="J542" s="397"/>
      <c r="K542" s="394"/>
      <c r="L542" s="394"/>
      <c r="M542" s="397"/>
      <c r="N542" s="397"/>
      <c r="O542" s="410"/>
      <c r="P542" s="398"/>
    </row>
    <row r="543" spans="1:16" ht="14.4" customHeight="1" x14ac:dyDescent="0.3">
      <c r="A543" s="393" t="s">
        <v>3194</v>
      </c>
      <c r="B543" s="394" t="s">
        <v>2689</v>
      </c>
      <c r="C543" s="394" t="s">
        <v>2714</v>
      </c>
      <c r="D543" s="394" t="s">
        <v>2715</v>
      </c>
      <c r="E543" s="397">
        <v>1.2</v>
      </c>
      <c r="F543" s="397">
        <v>74.789999999999992</v>
      </c>
      <c r="G543" s="394">
        <v>1</v>
      </c>
      <c r="H543" s="394">
        <v>62.324999999999996</v>
      </c>
      <c r="I543" s="397"/>
      <c r="J543" s="397"/>
      <c r="K543" s="394"/>
      <c r="L543" s="394"/>
      <c r="M543" s="397"/>
      <c r="N543" s="397"/>
      <c r="O543" s="410"/>
      <c r="P543" s="398"/>
    </row>
    <row r="544" spans="1:16" ht="14.4" customHeight="1" x14ac:dyDescent="0.3">
      <c r="A544" s="393" t="s">
        <v>3194</v>
      </c>
      <c r="B544" s="394" t="s">
        <v>2689</v>
      </c>
      <c r="C544" s="394" t="s">
        <v>2716</v>
      </c>
      <c r="D544" s="394" t="s">
        <v>2717</v>
      </c>
      <c r="E544" s="397">
        <v>7.3999999999999995</v>
      </c>
      <c r="F544" s="397">
        <v>740.98</v>
      </c>
      <c r="G544" s="394">
        <v>1</v>
      </c>
      <c r="H544" s="394">
        <v>100.13243243243244</v>
      </c>
      <c r="I544" s="397">
        <v>7.6</v>
      </c>
      <c r="J544" s="397">
        <v>794.44</v>
      </c>
      <c r="K544" s="394">
        <v>1.072147696294097</v>
      </c>
      <c r="L544" s="394">
        <v>104.53157894736843</v>
      </c>
      <c r="M544" s="397">
        <v>4.5</v>
      </c>
      <c r="N544" s="397">
        <v>474.47999999999996</v>
      </c>
      <c r="O544" s="410">
        <v>0.64034116980215383</v>
      </c>
      <c r="P544" s="398">
        <v>105.44</v>
      </c>
    </row>
    <row r="545" spans="1:16" ht="14.4" customHeight="1" x14ac:dyDescent="0.3">
      <c r="A545" s="393" t="s">
        <v>3194</v>
      </c>
      <c r="B545" s="394" t="s">
        <v>2689</v>
      </c>
      <c r="C545" s="394" t="s">
        <v>2722</v>
      </c>
      <c r="D545" s="394" t="s">
        <v>2723</v>
      </c>
      <c r="E545" s="397"/>
      <c r="F545" s="397"/>
      <c r="G545" s="394"/>
      <c r="H545" s="394"/>
      <c r="I545" s="397">
        <v>0.1</v>
      </c>
      <c r="J545" s="397">
        <v>39.81</v>
      </c>
      <c r="K545" s="394"/>
      <c r="L545" s="394">
        <v>398.1</v>
      </c>
      <c r="M545" s="397"/>
      <c r="N545" s="397"/>
      <c r="O545" s="410"/>
      <c r="P545" s="398"/>
    </row>
    <row r="546" spans="1:16" ht="14.4" customHeight="1" x14ac:dyDescent="0.3">
      <c r="A546" s="393" t="s">
        <v>3194</v>
      </c>
      <c r="B546" s="394" t="s">
        <v>2689</v>
      </c>
      <c r="C546" s="394" t="s">
        <v>2726</v>
      </c>
      <c r="D546" s="394" t="s">
        <v>2727</v>
      </c>
      <c r="E546" s="397">
        <v>1</v>
      </c>
      <c r="F546" s="397">
        <v>93.97</v>
      </c>
      <c r="G546" s="394">
        <v>1</v>
      </c>
      <c r="H546" s="394">
        <v>93.97</v>
      </c>
      <c r="I546" s="397">
        <v>2.25</v>
      </c>
      <c r="J546" s="397">
        <v>220.71999999999997</v>
      </c>
      <c r="K546" s="394">
        <v>2.3488347344897305</v>
      </c>
      <c r="L546" s="394">
        <v>98.097777777777765</v>
      </c>
      <c r="M546" s="397">
        <v>2.5</v>
      </c>
      <c r="N546" s="397">
        <v>247.39999999999998</v>
      </c>
      <c r="O546" s="410">
        <v>2.6327551346174309</v>
      </c>
      <c r="P546" s="398">
        <v>98.96</v>
      </c>
    </row>
    <row r="547" spans="1:16" ht="14.4" customHeight="1" x14ac:dyDescent="0.3">
      <c r="A547" s="393" t="s">
        <v>3194</v>
      </c>
      <c r="B547" s="394" t="s">
        <v>2689</v>
      </c>
      <c r="C547" s="394" t="s">
        <v>2730</v>
      </c>
      <c r="D547" s="394" t="s">
        <v>2731</v>
      </c>
      <c r="E547" s="397"/>
      <c r="F547" s="397"/>
      <c r="G547" s="394"/>
      <c r="H547" s="394"/>
      <c r="I547" s="397"/>
      <c r="J547" s="397"/>
      <c r="K547" s="394"/>
      <c r="L547" s="394"/>
      <c r="M547" s="397">
        <v>0.16</v>
      </c>
      <c r="N547" s="397">
        <v>21</v>
      </c>
      <c r="O547" s="410"/>
      <c r="P547" s="398">
        <v>131.25</v>
      </c>
    </row>
    <row r="548" spans="1:16" ht="14.4" customHeight="1" x14ac:dyDescent="0.3">
      <c r="A548" s="393" t="s">
        <v>3194</v>
      </c>
      <c r="B548" s="394" t="s">
        <v>2689</v>
      </c>
      <c r="C548" s="394" t="s">
        <v>2736</v>
      </c>
      <c r="D548" s="394" t="s">
        <v>2737</v>
      </c>
      <c r="E548" s="397">
        <v>1</v>
      </c>
      <c r="F548" s="397">
        <v>46.26</v>
      </c>
      <c r="G548" s="394">
        <v>1</v>
      </c>
      <c r="H548" s="394">
        <v>46.26</v>
      </c>
      <c r="I548" s="397"/>
      <c r="J548" s="397"/>
      <c r="K548" s="394"/>
      <c r="L548" s="394"/>
      <c r="M548" s="397"/>
      <c r="N548" s="397"/>
      <c r="O548" s="410"/>
      <c r="P548" s="398"/>
    </row>
    <row r="549" spans="1:16" ht="14.4" customHeight="1" x14ac:dyDescent="0.3">
      <c r="A549" s="393" t="s">
        <v>3194</v>
      </c>
      <c r="B549" s="394" t="s">
        <v>2689</v>
      </c>
      <c r="C549" s="394" t="s">
        <v>2743</v>
      </c>
      <c r="D549" s="394" t="s">
        <v>2744</v>
      </c>
      <c r="E549" s="397">
        <v>0.60000000000000009</v>
      </c>
      <c r="F549" s="397">
        <v>22.259999999999998</v>
      </c>
      <c r="G549" s="394">
        <v>1</v>
      </c>
      <c r="H549" s="394">
        <v>37.099999999999994</v>
      </c>
      <c r="I549" s="397">
        <v>2.4000000000000004</v>
      </c>
      <c r="J549" s="397">
        <v>93</v>
      </c>
      <c r="K549" s="394">
        <v>4.1778975741239899</v>
      </c>
      <c r="L549" s="394">
        <v>38.749999999999993</v>
      </c>
      <c r="M549" s="397">
        <v>3.1999999999999997</v>
      </c>
      <c r="N549" s="397">
        <v>103.68</v>
      </c>
      <c r="O549" s="410">
        <v>4.657681940700809</v>
      </c>
      <c r="P549" s="398">
        <v>32.400000000000006</v>
      </c>
    </row>
    <row r="550" spans="1:16" ht="14.4" customHeight="1" x14ac:dyDescent="0.3">
      <c r="A550" s="393" t="s">
        <v>3194</v>
      </c>
      <c r="B550" s="394" t="s">
        <v>2689</v>
      </c>
      <c r="C550" s="394" t="s">
        <v>2748</v>
      </c>
      <c r="D550" s="394" t="s">
        <v>2749</v>
      </c>
      <c r="E550" s="397">
        <v>1</v>
      </c>
      <c r="F550" s="397">
        <v>15.11</v>
      </c>
      <c r="G550" s="394">
        <v>1</v>
      </c>
      <c r="H550" s="394">
        <v>15.11</v>
      </c>
      <c r="I550" s="397"/>
      <c r="J550" s="397"/>
      <c r="K550" s="394"/>
      <c r="L550" s="394"/>
      <c r="M550" s="397"/>
      <c r="N550" s="397"/>
      <c r="O550" s="410"/>
      <c r="P550" s="398"/>
    </row>
    <row r="551" spans="1:16" ht="14.4" customHeight="1" x14ac:dyDescent="0.3">
      <c r="A551" s="393" t="s">
        <v>3194</v>
      </c>
      <c r="B551" s="394" t="s">
        <v>2689</v>
      </c>
      <c r="C551" s="394" t="s">
        <v>2752</v>
      </c>
      <c r="D551" s="394" t="s">
        <v>2753</v>
      </c>
      <c r="E551" s="397"/>
      <c r="F551" s="397"/>
      <c r="G551" s="394"/>
      <c r="H551" s="394"/>
      <c r="I551" s="397"/>
      <c r="J551" s="397"/>
      <c r="K551" s="394"/>
      <c r="L551" s="394"/>
      <c r="M551" s="397">
        <v>1.2000000000000002</v>
      </c>
      <c r="N551" s="397">
        <v>93.79</v>
      </c>
      <c r="O551" s="410"/>
      <c r="P551" s="398">
        <v>78.158333333333331</v>
      </c>
    </row>
    <row r="552" spans="1:16" ht="14.4" customHeight="1" x14ac:dyDescent="0.3">
      <c r="A552" s="393" t="s">
        <v>3194</v>
      </c>
      <c r="B552" s="394" t="s">
        <v>2689</v>
      </c>
      <c r="C552" s="394" t="s">
        <v>3195</v>
      </c>
      <c r="D552" s="394" t="s">
        <v>3196</v>
      </c>
      <c r="E552" s="397">
        <v>0.1</v>
      </c>
      <c r="F552" s="397">
        <v>522.26</v>
      </c>
      <c r="G552" s="394">
        <v>1</v>
      </c>
      <c r="H552" s="394">
        <v>5222.5999999999995</v>
      </c>
      <c r="I552" s="397"/>
      <c r="J552" s="397"/>
      <c r="K552" s="394"/>
      <c r="L552" s="394"/>
      <c r="M552" s="397"/>
      <c r="N552" s="397"/>
      <c r="O552" s="410"/>
      <c r="P552" s="398"/>
    </row>
    <row r="553" spans="1:16" ht="14.4" customHeight="1" x14ac:dyDescent="0.3">
      <c r="A553" s="393" t="s">
        <v>3194</v>
      </c>
      <c r="B553" s="394" t="s">
        <v>2689</v>
      </c>
      <c r="C553" s="394" t="s">
        <v>2759</v>
      </c>
      <c r="D553" s="394" t="s">
        <v>2749</v>
      </c>
      <c r="E553" s="397">
        <v>5</v>
      </c>
      <c r="F553" s="397">
        <v>64.330000000000013</v>
      </c>
      <c r="G553" s="394">
        <v>1</v>
      </c>
      <c r="H553" s="394">
        <v>12.866000000000003</v>
      </c>
      <c r="I553" s="397">
        <v>1</v>
      </c>
      <c r="J553" s="397">
        <v>13.97</v>
      </c>
      <c r="K553" s="394">
        <v>0.21716151095911701</v>
      </c>
      <c r="L553" s="394">
        <v>13.97</v>
      </c>
      <c r="M553" s="397">
        <v>7</v>
      </c>
      <c r="N553" s="397">
        <v>26.46</v>
      </c>
      <c r="O553" s="410">
        <v>0.41131664853101191</v>
      </c>
      <c r="P553" s="398">
        <v>3.7800000000000002</v>
      </c>
    </row>
    <row r="554" spans="1:16" ht="14.4" customHeight="1" x14ac:dyDescent="0.3">
      <c r="A554" s="393" t="s">
        <v>3194</v>
      </c>
      <c r="B554" s="394" t="s">
        <v>2689</v>
      </c>
      <c r="C554" s="394" t="s">
        <v>2760</v>
      </c>
      <c r="D554" s="394" t="s">
        <v>2749</v>
      </c>
      <c r="E554" s="397">
        <v>1</v>
      </c>
      <c r="F554" s="397">
        <v>14.14</v>
      </c>
      <c r="G554" s="394">
        <v>1</v>
      </c>
      <c r="H554" s="394">
        <v>14.14</v>
      </c>
      <c r="I554" s="397">
        <v>5</v>
      </c>
      <c r="J554" s="397">
        <v>89.029999999999987</v>
      </c>
      <c r="K554" s="394">
        <v>6.2963224893917955</v>
      </c>
      <c r="L554" s="394">
        <v>17.805999999999997</v>
      </c>
      <c r="M554" s="397"/>
      <c r="N554" s="397"/>
      <c r="O554" s="410"/>
      <c r="P554" s="398"/>
    </row>
    <row r="555" spans="1:16" ht="14.4" customHeight="1" x14ac:dyDescent="0.3">
      <c r="A555" s="393" t="s">
        <v>3194</v>
      </c>
      <c r="B555" s="394" t="s">
        <v>2689</v>
      </c>
      <c r="C555" s="394" t="s">
        <v>2771</v>
      </c>
      <c r="D555" s="394" t="s">
        <v>2772</v>
      </c>
      <c r="E555" s="397">
        <v>0.2</v>
      </c>
      <c r="F555" s="397">
        <v>13.85</v>
      </c>
      <c r="G555" s="394">
        <v>1</v>
      </c>
      <c r="H555" s="394">
        <v>69.25</v>
      </c>
      <c r="I555" s="397"/>
      <c r="J555" s="397"/>
      <c r="K555" s="394"/>
      <c r="L555" s="394"/>
      <c r="M555" s="397">
        <v>1.2</v>
      </c>
      <c r="N555" s="397">
        <v>86.3</v>
      </c>
      <c r="O555" s="410">
        <v>6.231046931407942</v>
      </c>
      <c r="P555" s="398">
        <v>71.916666666666671</v>
      </c>
    </row>
    <row r="556" spans="1:16" ht="14.4" customHeight="1" x14ac:dyDescent="0.3">
      <c r="A556" s="393" t="s">
        <v>3194</v>
      </c>
      <c r="B556" s="394" t="s">
        <v>2689</v>
      </c>
      <c r="C556" s="394" t="s">
        <v>2773</v>
      </c>
      <c r="D556" s="394" t="s">
        <v>2774</v>
      </c>
      <c r="E556" s="397">
        <v>0.2</v>
      </c>
      <c r="F556" s="397">
        <v>10.88</v>
      </c>
      <c r="G556" s="394">
        <v>1</v>
      </c>
      <c r="H556" s="394">
        <v>54.4</v>
      </c>
      <c r="I556" s="397">
        <v>2.6000000000000005</v>
      </c>
      <c r="J556" s="397">
        <v>159.24</v>
      </c>
      <c r="K556" s="394">
        <v>14.636029411764707</v>
      </c>
      <c r="L556" s="394">
        <v>61.246153846153838</v>
      </c>
      <c r="M556" s="397">
        <v>0.8</v>
      </c>
      <c r="N556" s="397">
        <v>50.16</v>
      </c>
      <c r="O556" s="410">
        <v>4.610294117647058</v>
      </c>
      <c r="P556" s="398">
        <v>62.699999999999996</v>
      </c>
    </row>
    <row r="557" spans="1:16" ht="14.4" customHeight="1" x14ac:dyDescent="0.3">
      <c r="A557" s="393" t="s">
        <v>3194</v>
      </c>
      <c r="B557" s="394" t="s">
        <v>2993</v>
      </c>
      <c r="C557" s="394" t="s">
        <v>3197</v>
      </c>
      <c r="D557" s="394" t="s">
        <v>3198</v>
      </c>
      <c r="E557" s="397">
        <v>1</v>
      </c>
      <c r="F557" s="397">
        <v>202.4</v>
      </c>
      <c r="G557" s="394">
        <v>1</v>
      </c>
      <c r="H557" s="394">
        <v>202.4</v>
      </c>
      <c r="I557" s="397"/>
      <c r="J557" s="397"/>
      <c r="K557" s="394"/>
      <c r="L557" s="394"/>
      <c r="M557" s="397"/>
      <c r="N557" s="397"/>
      <c r="O557" s="410"/>
      <c r="P557" s="398"/>
    </row>
    <row r="558" spans="1:16" ht="14.4" customHeight="1" x14ac:dyDescent="0.3">
      <c r="A558" s="393" t="s">
        <v>3194</v>
      </c>
      <c r="B558" s="394" t="s">
        <v>2993</v>
      </c>
      <c r="C558" s="394" t="s">
        <v>3199</v>
      </c>
      <c r="D558" s="394" t="s">
        <v>3200</v>
      </c>
      <c r="E558" s="397">
        <v>1</v>
      </c>
      <c r="F558" s="397">
        <v>740</v>
      </c>
      <c r="G558" s="394">
        <v>1</v>
      </c>
      <c r="H558" s="394">
        <v>740</v>
      </c>
      <c r="I558" s="397"/>
      <c r="J558" s="397"/>
      <c r="K558" s="394"/>
      <c r="L558" s="394"/>
      <c r="M558" s="397"/>
      <c r="N558" s="397"/>
      <c r="O558" s="410"/>
      <c r="P558" s="398"/>
    </row>
    <row r="559" spans="1:16" ht="14.4" customHeight="1" x14ac:dyDescent="0.3">
      <c r="A559" s="393" t="s">
        <v>3194</v>
      </c>
      <c r="B559" s="394" t="s">
        <v>2805</v>
      </c>
      <c r="C559" s="394" t="s">
        <v>2814</v>
      </c>
      <c r="D559" s="394" t="s">
        <v>2815</v>
      </c>
      <c r="E559" s="397"/>
      <c r="F559" s="397"/>
      <c r="G559" s="394"/>
      <c r="H559" s="394"/>
      <c r="I559" s="397">
        <v>1</v>
      </c>
      <c r="J559" s="397">
        <v>115</v>
      </c>
      <c r="K559" s="394"/>
      <c r="L559" s="394">
        <v>115</v>
      </c>
      <c r="M559" s="397">
        <v>2</v>
      </c>
      <c r="N559" s="397">
        <v>228</v>
      </c>
      <c r="O559" s="410"/>
      <c r="P559" s="398">
        <v>114</v>
      </c>
    </row>
    <row r="560" spans="1:16" ht="14.4" customHeight="1" x14ac:dyDescent="0.3">
      <c r="A560" s="393" t="s">
        <v>3194</v>
      </c>
      <c r="B560" s="394" t="s">
        <v>2805</v>
      </c>
      <c r="C560" s="394" t="s">
        <v>2818</v>
      </c>
      <c r="D560" s="394" t="s">
        <v>2819</v>
      </c>
      <c r="E560" s="397"/>
      <c r="F560" s="397"/>
      <c r="G560" s="394"/>
      <c r="H560" s="394"/>
      <c r="I560" s="397"/>
      <c r="J560" s="397"/>
      <c r="K560" s="394"/>
      <c r="L560" s="394"/>
      <c r="M560" s="397">
        <v>23</v>
      </c>
      <c r="N560" s="397">
        <v>805</v>
      </c>
      <c r="O560" s="410"/>
      <c r="P560" s="398">
        <v>35</v>
      </c>
    </row>
    <row r="561" spans="1:16" ht="14.4" customHeight="1" x14ac:dyDescent="0.3">
      <c r="A561" s="393" t="s">
        <v>3194</v>
      </c>
      <c r="B561" s="394" t="s">
        <v>2805</v>
      </c>
      <c r="C561" s="394" t="s">
        <v>3201</v>
      </c>
      <c r="D561" s="394" t="s">
        <v>3202</v>
      </c>
      <c r="E561" s="397"/>
      <c r="F561" s="397"/>
      <c r="G561" s="394"/>
      <c r="H561" s="394"/>
      <c r="I561" s="397">
        <v>1</v>
      </c>
      <c r="J561" s="397">
        <v>276</v>
      </c>
      <c r="K561" s="394"/>
      <c r="L561" s="394">
        <v>276</v>
      </c>
      <c r="M561" s="397">
        <v>1</v>
      </c>
      <c r="N561" s="397">
        <v>277</v>
      </c>
      <c r="O561" s="410"/>
      <c r="P561" s="398">
        <v>277</v>
      </c>
    </row>
    <row r="562" spans="1:16" ht="14.4" customHeight="1" x14ac:dyDescent="0.3">
      <c r="A562" s="393" t="s">
        <v>3194</v>
      </c>
      <c r="B562" s="394" t="s">
        <v>2805</v>
      </c>
      <c r="C562" s="394" t="s">
        <v>2820</v>
      </c>
      <c r="D562" s="394" t="s">
        <v>2821</v>
      </c>
      <c r="E562" s="397"/>
      <c r="F562" s="397"/>
      <c r="G562" s="394"/>
      <c r="H562" s="394"/>
      <c r="I562" s="397"/>
      <c r="J562" s="397"/>
      <c r="K562" s="394"/>
      <c r="L562" s="394"/>
      <c r="M562" s="397">
        <v>6</v>
      </c>
      <c r="N562" s="397">
        <v>210</v>
      </c>
      <c r="O562" s="410"/>
      <c r="P562" s="398">
        <v>35</v>
      </c>
    </row>
    <row r="563" spans="1:16" ht="14.4" customHeight="1" x14ac:dyDescent="0.3">
      <c r="A563" s="393" t="s">
        <v>3194</v>
      </c>
      <c r="B563" s="394" t="s">
        <v>2805</v>
      </c>
      <c r="C563" s="394" t="s">
        <v>3203</v>
      </c>
      <c r="D563" s="394" t="s">
        <v>3204</v>
      </c>
      <c r="E563" s="397">
        <v>49</v>
      </c>
      <c r="F563" s="397">
        <v>8183</v>
      </c>
      <c r="G563" s="394">
        <v>1</v>
      </c>
      <c r="H563" s="394">
        <v>167</v>
      </c>
      <c r="I563" s="397">
        <v>39</v>
      </c>
      <c r="J563" s="397">
        <v>6513</v>
      </c>
      <c r="K563" s="394">
        <v>0.79591836734693877</v>
      </c>
      <c r="L563" s="394">
        <v>167</v>
      </c>
      <c r="M563" s="397">
        <v>41</v>
      </c>
      <c r="N563" s="397">
        <v>5986</v>
      </c>
      <c r="O563" s="410">
        <v>0.73151655871929611</v>
      </c>
      <c r="P563" s="398">
        <v>146</v>
      </c>
    </row>
    <row r="564" spans="1:16" ht="14.4" customHeight="1" x14ac:dyDescent="0.3">
      <c r="A564" s="393" t="s">
        <v>3194</v>
      </c>
      <c r="B564" s="394" t="s">
        <v>2805</v>
      </c>
      <c r="C564" s="394" t="s">
        <v>3205</v>
      </c>
      <c r="D564" s="394" t="s">
        <v>3206</v>
      </c>
      <c r="E564" s="397">
        <v>15</v>
      </c>
      <c r="F564" s="397">
        <v>3225</v>
      </c>
      <c r="G564" s="394">
        <v>1</v>
      </c>
      <c r="H564" s="394">
        <v>215</v>
      </c>
      <c r="I564" s="397">
        <v>12</v>
      </c>
      <c r="J564" s="397">
        <v>2580</v>
      </c>
      <c r="K564" s="394">
        <v>0.8</v>
      </c>
      <c r="L564" s="394">
        <v>215</v>
      </c>
      <c r="M564" s="397">
        <v>3</v>
      </c>
      <c r="N564" s="397">
        <v>582</v>
      </c>
      <c r="O564" s="410">
        <v>0.18046511627906978</v>
      </c>
      <c r="P564" s="398">
        <v>194</v>
      </c>
    </row>
    <row r="565" spans="1:16" ht="14.4" customHeight="1" x14ac:dyDescent="0.3">
      <c r="A565" s="393" t="s">
        <v>3194</v>
      </c>
      <c r="B565" s="394" t="s">
        <v>2805</v>
      </c>
      <c r="C565" s="394" t="s">
        <v>3207</v>
      </c>
      <c r="D565" s="394" t="s">
        <v>3208</v>
      </c>
      <c r="E565" s="397">
        <v>1576</v>
      </c>
      <c r="F565" s="397">
        <v>488560</v>
      </c>
      <c r="G565" s="394">
        <v>1</v>
      </c>
      <c r="H565" s="394">
        <v>310</v>
      </c>
      <c r="I565" s="397">
        <v>1710</v>
      </c>
      <c r="J565" s="397">
        <v>533520</v>
      </c>
      <c r="K565" s="394">
        <v>1.0920255444571803</v>
      </c>
      <c r="L565" s="394">
        <v>312</v>
      </c>
      <c r="M565" s="397">
        <v>1808</v>
      </c>
      <c r="N565" s="397">
        <v>526128</v>
      </c>
      <c r="O565" s="410">
        <v>1.076895365973473</v>
      </c>
      <c r="P565" s="398">
        <v>291</v>
      </c>
    </row>
    <row r="566" spans="1:16" ht="14.4" customHeight="1" x14ac:dyDescent="0.3">
      <c r="A566" s="393" t="s">
        <v>3194</v>
      </c>
      <c r="B566" s="394" t="s">
        <v>2805</v>
      </c>
      <c r="C566" s="394" t="s">
        <v>2828</v>
      </c>
      <c r="D566" s="394" t="s">
        <v>2829</v>
      </c>
      <c r="E566" s="397">
        <v>1</v>
      </c>
      <c r="F566" s="397">
        <v>102</v>
      </c>
      <c r="G566" s="394">
        <v>1</v>
      </c>
      <c r="H566" s="394">
        <v>102</v>
      </c>
      <c r="I566" s="397"/>
      <c r="J566" s="397"/>
      <c r="K566" s="394"/>
      <c r="L566" s="394"/>
      <c r="M566" s="397"/>
      <c r="N566" s="397"/>
      <c r="O566" s="410"/>
      <c r="P566" s="398"/>
    </row>
    <row r="567" spans="1:16" ht="14.4" customHeight="1" x14ac:dyDescent="0.3">
      <c r="A567" s="393" t="s">
        <v>3194</v>
      </c>
      <c r="B567" s="394" t="s">
        <v>2805</v>
      </c>
      <c r="C567" s="394" t="s">
        <v>2830</v>
      </c>
      <c r="D567" s="394" t="s">
        <v>2831</v>
      </c>
      <c r="E567" s="397">
        <v>174</v>
      </c>
      <c r="F567" s="397">
        <v>3306</v>
      </c>
      <c r="G567" s="394">
        <v>1</v>
      </c>
      <c r="H567" s="394">
        <v>19</v>
      </c>
      <c r="I567" s="397">
        <v>145</v>
      </c>
      <c r="J567" s="397">
        <v>2755</v>
      </c>
      <c r="K567" s="394">
        <v>0.83333333333333337</v>
      </c>
      <c r="L567" s="394">
        <v>19</v>
      </c>
      <c r="M567" s="397">
        <v>175</v>
      </c>
      <c r="N567" s="397">
        <v>5250</v>
      </c>
      <c r="O567" s="410">
        <v>1.588021778584392</v>
      </c>
      <c r="P567" s="398">
        <v>30</v>
      </c>
    </row>
    <row r="568" spans="1:16" ht="14.4" customHeight="1" x14ac:dyDescent="0.3">
      <c r="A568" s="393" t="s">
        <v>3194</v>
      </c>
      <c r="B568" s="394" t="s">
        <v>2805</v>
      </c>
      <c r="C568" s="394" t="s">
        <v>2832</v>
      </c>
      <c r="D568" s="394" t="s">
        <v>2833</v>
      </c>
      <c r="E568" s="397"/>
      <c r="F568" s="397"/>
      <c r="G568" s="394"/>
      <c r="H568" s="394"/>
      <c r="I568" s="397">
        <v>1</v>
      </c>
      <c r="J568" s="397">
        <v>72</v>
      </c>
      <c r="K568" s="394"/>
      <c r="L568" s="394">
        <v>72</v>
      </c>
      <c r="M568" s="397"/>
      <c r="N568" s="397"/>
      <c r="O568" s="410"/>
      <c r="P568" s="398"/>
    </row>
    <row r="569" spans="1:16" ht="14.4" customHeight="1" x14ac:dyDescent="0.3">
      <c r="A569" s="393" t="s">
        <v>3194</v>
      </c>
      <c r="B569" s="394" t="s">
        <v>2805</v>
      </c>
      <c r="C569" s="394" t="s">
        <v>2834</v>
      </c>
      <c r="D569" s="394" t="s">
        <v>2835</v>
      </c>
      <c r="E569" s="397">
        <v>11</v>
      </c>
      <c r="F569" s="397">
        <v>616</v>
      </c>
      <c r="G569" s="394">
        <v>1</v>
      </c>
      <c r="H569" s="394">
        <v>56</v>
      </c>
      <c r="I569" s="397">
        <v>5</v>
      </c>
      <c r="J569" s="397">
        <v>280</v>
      </c>
      <c r="K569" s="394">
        <v>0.45454545454545453</v>
      </c>
      <c r="L569" s="394">
        <v>56</v>
      </c>
      <c r="M569" s="397">
        <v>7</v>
      </c>
      <c r="N569" s="397">
        <v>392</v>
      </c>
      <c r="O569" s="410">
        <v>0.63636363636363635</v>
      </c>
      <c r="P569" s="398">
        <v>56</v>
      </c>
    </row>
    <row r="570" spans="1:16" ht="14.4" customHeight="1" x14ac:dyDescent="0.3">
      <c r="A570" s="393" t="s">
        <v>3194</v>
      </c>
      <c r="B570" s="394" t="s">
        <v>2805</v>
      </c>
      <c r="C570" s="394" t="s">
        <v>2838</v>
      </c>
      <c r="D570" s="394" t="s">
        <v>2839</v>
      </c>
      <c r="E570" s="397">
        <v>17</v>
      </c>
      <c r="F570" s="397">
        <v>2363</v>
      </c>
      <c r="G570" s="394">
        <v>1</v>
      </c>
      <c r="H570" s="394">
        <v>139</v>
      </c>
      <c r="I570" s="397">
        <v>36</v>
      </c>
      <c r="J570" s="397">
        <v>5076</v>
      </c>
      <c r="K570" s="394">
        <v>2.1481168006771054</v>
      </c>
      <c r="L570" s="394">
        <v>141</v>
      </c>
      <c r="M570" s="397">
        <v>46</v>
      </c>
      <c r="N570" s="397">
        <v>6486</v>
      </c>
      <c r="O570" s="410">
        <v>2.7448159119763011</v>
      </c>
      <c r="P570" s="398">
        <v>141</v>
      </c>
    </row>
    <row r="571" spans="1:16" ht="14.4" customHeight="1" x14ac:dyDescent="0.3">
      <c r="A571" s="393" t="s">
        <v>3194</v>
      </c>
      <c r="B571" s="394" t="s">
        <v>2805</v>
      </c>
      <c r="C571" s="394" t="s">
        <v>2840</v>
      </c>
      <c r="D571" s="394" t="s">
        <v>2841</v>
      </c>
      <c r="E571" s="397">
        <v>3</v>
      </c>
      <c r="F571" s="397">
        <v>225</v>
      </c>
      <c r="G571" s="394">
        <v>1</v>
      </c>
      <c r="H571" s="394">
        <v>75</v>
      </c>
      <c r="I571" s="397">
        <v>7</v>
      </c>
      <c r="J571" s="397">
        <v>525</v>
      </c>
      <c r="K571" s="394">
        <v>2.3333333333333335</v>
      </c>
      <c r="L571" s="394">
        <v>75</v>
      </c>
      <c r="M571" s="397">
        <v>12</v>
      </c>
      <c r="N571" s="397">
        <v>972</v>
      </c>
      <c r="O571" s="410">
        <v>4.32</v>
      </c>
      <c r="P571" s="398">
        <v>81</v>
      </c>
    </row>
    <row r="572" spans="1:16" ht="14.4" customHeight="1" x14ac:dyDescent="0.3">
      <c r="A572" s="393" t="s">
        <v>3194</v>
      </c>
      <c r="B572" s="394" t="s">
        <v>2805</v>
      </c>
      <c r="C572" s="394" t="s">
        <v>2842</v>
      </c>
      <c r="D572" s="394" t="s">
        <v>2843</v>
      </c>
      <c r="E572" s="397"/>
      <c r="F572" s="397"/>
      <c r="G572" s="394"/>
      <c r="H572" s="394"/>
      <c r="I572" s="397"/>
      <c r="J572" s="397"/>
      <c r="K572" s="394"/>
      <c r="L572" s="394"/>
      <c r="M572" s="397">
        <v>3</v>
      </c>
      <c r="N572" s="397">
        <v>240</v>
      </c>
      <c r="O572" s="410"/>
      <c r="P572" s="398">
        <v>80</v>
      </c>
    </row>
    <row r="573" spans="1:16" ht="14.4" customHeight="1" x14ac:dyDescent="0.3">
      <c r="A573" s="393" t="s">
        <v>3194</v>
      </c>
      <c r="B573" s="394" t="s">
        <v>2805</v>
      </c>
      <c r="C573" s="394" t="s">
        <v>3005</v>
      </c>
      <c r="D573" s="394" t="s">
        <v>3006</v>
      </c>
      <c r="E573" s="397"/>
      <c r="F573" s="397"/>
      <c r="G573" s="394"/>
      <c r="H573" s="394"/>
      <c r="I573" s="397">
        <v>2</v>
      </c>
      <c r="J573" s="397">
        <v>262</v>
      </c>
      <c r="K573" s="394"/>
      <c r="L573" s="394">
        <v>131</v>
      </c>
      <c r="M573" s="397">
        <v>1</v>
      </c>
      <c r="N573" s="397">
        <v>103</v>
      </c>
      <c r="O573" s="410"/>
      <c r="P573" s="398">
        <v>103</v>
      </c>
    </row>
    <row r="574" spans="1:16" ht="14.4" customHeight="1" x14ac:dyDescent="0.3">
      <c r="A574" s="393" t="s">
        <v>3194</v>
      </c>
      <c r="B574" s="394" t="s">
        <v>2805</v>
      </c>
      <c r="C574" s="394" t="s">
        <v>2848</v>
      </c>
      <c r="D574" s="394" t="s">
        <v>2849</v>
      </c>
      <c r="E574" s="397">
        <v>100</v>
      </c>
      <c r="F574" s="397">
        <v>3400</v>
      </c>
      <c r="G574" s="394">
        <v>1</v>
      </c>
      <c r="H574" s="394">
        <v>34</v>
      </c>
      <c r="I574" s="397">
        <v>82</v>
      </c>
      <c r="J574" s="397">
        <v>2788</v>
      </c>
      <c r="K574" s="394">
        <v>0.82</v>
      </c>
      <c r="L574" s="394">
        <v>34</v>
      </c>
      <c r="M574" s="397">
        <v>94</v>
      </c>
      <c r="N574" s="397">
        <v>3196</v>
      </c>
      <c r="O574" s="410">
        <v>0.94</v>
      </c>
      <c r="P574" s="398">
        <v>34</v>
      </c>
    </row>
    <row r="575" spans="1:16" ht="14.4" customHeight="1" x14ac:dyDescent="0.3">
      <c r="A575" s="393" t="s">
        <v>3194</v>
      </c>
      <c r="B575" s="394" t="s">
        <v>2805</v>
      </c>
      <c r="C575" s="394" t="s">
        <v>2921</v>
      </c>
      <c r="D575" s="394" t="s">
        <v>2922</v>
      </c>
      <c r="E575" s="397"/>
      <c r="F575" s="397"/>
      <c r="G575" s="394"/>
      <c r="H575" s="394"/>
      <c r="I575" s="397"/>
      <c r="J575" s="397"/>
      <c r="K575" s="394"/>
      <c r="L575" s="394"/>
      <c r="M575" s="397">
        <v>255</v>
      </c>
      <c r="N575" s="397">
        <v>4346</v>
      </c>
      <c r="O575" s="410"/>
      <c r="P575" s="398">
        <v>17.043137254901961</v>
      </c>
    </row>
    <row r="576" spans="1:16" ht="14.4" customHeight="1" x14ac:dyDescent="0.3">
      <c r="A576" s="393" t="s">
        <v>3194</v>
      </c>
      <c r="B576" s="394" t="s">
        <v>2805</v>
      </c>
      <c r="C576" s="394" t="s">
        <v>2905</v>
      </c>
      <c r="D576" s="394" t="s">
        <v>2906</v>
      </c>
      <c r="E576" s="397">
        <v>429</v>
      </c>
      <c r="F576" s="397">
        <v>85800</v>
      </c>
      <c r="G576" s="394">
        <v>1</v>
      </c>
      <c r="H576" s="394">
        <v>200</v>
      </c>
      <c r="I576" s="397">
        <v>523</v>
      </c>
      <c r="J576" s="397">
        <v>104600</v>
      </c>
      <c r="K576" s="394">
        <v>1.219114219114219</v>
      </c>
      <c r="L576" s="394">
        <v>200</v>
      </c>
      <c r="M576" s="397">
        <v>599</v>
      </c>
      <c r="N576" s="397">
        <v>119800</v>
      </c>
      <c r="O576" s="410">
        <v>1.3962703962703962</v>
      </c>
      <c r="P576" s="398">
        <v>200</v>
      </c>
    </row>
    <row r="577" spans="1:16" ht="14.4" customHeight="1" x14ac:dyDescent="0.3">
      <c r="A577" s="393" t="s">
        <v>3194</v>
      </c>
      <c r="B577" s="394" t="s">
        <v>2805</v>
      </c>
      <c r="C577" s="394" t="s">
        <v>3017</v>
      </c>
      <c r="D577" s="394" t="s">
        <v>3018</v>
      </c>
      <c r="E577" s="397">
        <v>1</v>
      </c>
      <c r="F577" s="397">
        <v>175</v>
      </c>
      <c r="G577" s="394">
        <v>1</v>
      </c>
      <c r="H577" s="394">
        <v>175</v>
      </c>
      <c r="I577" s="397">
        <v>3</v>
      </c>
      <c r="J577" s="397">
        <v>528</v>
      </c>
      <c r="K577" s="394">
        <v>3.0171428571428573</v>
      </c>
      <c r="L577" s="394">
        <v>176</v>
      </c>
      <c r="M577" s="397">
        <v>5</v>
      </c>
      <c r="N577" s="397">
        <v>885</v>
      </c>
      <c r="O577" s="410">
        <v>5.0571428571428569</v>
      </c>
      <c r="P577" s="398">
        <v>177</v>
      </c>
    </row>
    <row r="578" spans="1:16" ht="14.4" customHeight="1" x14ac:dyDescent="0.3">
      <c r="A578" s="393" t="s">
        <v>3194</v>
      </c>
      <c r="B578" s="394" t="s">
        <v>2805</v>
      </c>
      <c r="C578" s="394" t="s">
        <v>3209</v>
      </c>
      <c r="D578" s="394" t="s">
        <v>3210</v>
      </c>
      <c r="E578" s="397">
        <v>1831</v>
      </c>
      <c r="F578" s="397">
        <v>426623</v>
      </c>
      <c r="G578" s="394">
        <v>1</v>
      </c>
      <c r="H578" s="394">
        <v>233</v>
      </c>
      <c r="I578" s="397">
        <v>1906</v>
      </c>
      <c r="J578" s="397">
        <v>446004</v>
      </c>
      <c r="K578" s="394">
        <v>1.0454288681107207</v>
      </c>
      <c r="L578" s="394">
        <v>234</v>
      </c>
      <c r="M578" s="397">
        <v>1987</v>
      </c>
      <c r="N578" s="397">
        <v>460984</v>
      </c>
      <c r="O578" s="410">
        <v>1.0805418367036002</v>
      </c>
      <c r="P578" s="398">
        <v>232</v>
      </c>
    </row>
    <row r="579" spans="1:16" ht="14.4" customHeight="1" x14ac:dyDescent="0.3">
      <c r="A579" s="393" t="s">
        <v>3194</v>
      </c>
      <c r="B579" s="394" t="s">
        <v>2805</v>
      </c>
      <c r="C579" s="394" t="s">
        <v>3211</v>
      </c>
      <c r="D579" s="394" t="s">
        <v>3212</v>
      </c>
      <c r="E579" s="397"/>
      <c r="F579" s="397"/>
      <c r="G579" s="394"/>
      <c r="H579" s="394"/>
      <c r="I579" s="397">
        <v>1</v>
      </c>
      <c r="J579" s="397">
        <v>240</v>
      </c>
      <c r="K579" s="394"/>
      <c r="L579" s="394">
        <v>240</v>
      </c>
      <c r="M579" s="397"/>
      <c r="N579" s="397"/>
      <c r="O579" s="410"/>
      <c r="P579" s="398"/>
    </row>
    <row r="580" spans="1:16" ht="14.4" customHeight="1" x14ac:dyDescent="0.3">
      <c r="A580" s="393" t="s">
        <v>3194</v>
      </c>
      <c r="B580" s="394" t="s">
        <v>2805</v>
      </c>
      <c r="C580" s="394" t="s">
        <v>3213</v>
      </c>
      <c r="D580" s="394" t="s">
        <v>3214</v>
      </c>
      <c r="E580" s="397">
        <v>1</v>
      </c>
      <c r="F580" s="397">
        <v>290</v>
      </c>
      <c r="G580" s="394">
        <v>1</v>
      </c>
      <c r="H580" s="394">
        <v>290</v>
      </c>
      <c r="I580" s="397"/>
      <c r="J580" s="397"/>
      <c r="K580" s="394"/>
      <c r="L580" s="394"/>
      <c r="M580" s="397"/>
      <c r="N580" s="397"/>
      <c r="O580" s="410"/>
      <c r="P580" s="398"/>
    </row>
    <row r="581" spans="1:16" ht="14.4" customHeight="1" x14ac:dyDescent="0.3">
      <c r="A581" s="393" t="s">
        <v>3194</v>
      </c>
      <c r="B581" s="394" t="s">
        <v>2805</v>
      </c>
      <c r="C581" s="394" t="s">
        <v>2852</v>
      </c>
      <c r="D581" s="394" t="s">
        <v>2853</v>
      </c>
      <c r="E581" s="397">
        <v>11</v>
      </c>
      <c r="F581" s="397">
        <v>1056</v>
      </c>
      <c r="G581" s="394">
        <v>1</v>
      </c>
      <c r="H581" s="394">
        <v>96</v>
      </c>
      <c r="I581" s="397">
        <v>35</v>
      </c>
      <c r="J581" s="397">
        <v>3360</v>
      </c>
      <c r="K581" s="394">
        <v>3.1818181818181817</v>
      </c>
      <c r="L581" s="394">
        <v>96</v>
      </c>
      <c r="M581" s="397">
        <v>33</v>
      </c>
      <c r="N581" s="397">
        <v>3168</v>
      </c>
      <c r="O581" s="410">
        <v>3</v>
      </c>
      <c r="P581" s="398">
        <v>96</v>
      </c>
    </row>
    <row r="582" spans="1:16" ht="14.4" customHeight="1" x14ac:dyDescent="0.3">
      <c r="A582" s="393" t="s">
        <v>3194</v>
      </c>
      <c r="B582" s="394" t="s">
        <v>2805</v>
      </c>
      <c r="C582" s="394" t="s">
        <v>2854</v>
      </c>
      <c r="D582" s="394" t="s">
        <v>2855</v>
      </c>
      <c r="E582" s="397">
        <v>211</v>
      </c>
      <c r="F582" s="397">
        <v>68153</v>
      </c>
      <c r="G582" s="394">
        <v>1</v>
      </c>
      <c r="H582" s="394">
        <v>323</v>
      </c>
      <c r="I582" s="397">
        <v>185</v>
      </c>
      <c r="J582" s="397">
        <v>59940</v>
      </c>
      <c r="K582" s="394">
        <v>0.87949173183865714</v>
      </c>
      <c r="L582" s="394">
        <v>324</v>
      </c>
      <c r="M582" s="397">
        <v>161</v>
      </c>
      <c r="N582" s="397">
        <v>52325</v>
      </c>
      <c r="O582" s="410">
        <v>0.76775783897994221</v>
      </c>
      <c r="P582" s="398">
        <v>325</v>
      </c>
    </row>
    <row r="583" spans="1:16" ht="14.4" customHeight="1" x14ac:dyDescent="0.3">
      <c r="A583" s="393" t="s">
        <v>3194</v>
      </c>
      <c r="B583" s="394" t="s">
        <v>2805</v>
      </c>
      <c r="C583" s="394" t="s">
        <v>2856</v>
      </c>
      <c r="D583" s="394" t="s">
        <v>2857</v>
      </c>
      <c r="E583" s="397">
        <v>2</v>
      </c>
      <c r="F583" s="397">
        <v>1508</v>
      </c>
      <c r="G583" s="394">
        <v>1</v>
      </c>
      <c r="H583" s="394">
        <v>754</v>
      </c>
      <c r="I583" s="397">
        <v>1</v>
      </c>
      <c r="J583" s="397">
        <v>755</v>
      </c>
      <c r="K583" s="394">
        <v>0.50066312997347484</v>
      </c>
      <c r="L583" s="394">
        <v>755</v>
      </c>
      <c r="M583" s="397"/>
      <c r="N583" s="397"/>
      <c r="O583" s="410"/>
      <c r="P583" s="398"/>
    </row>
    <row r="584" spans="1:16" ht="14.4" customHeight="1" x14ac:dyDescent="0.3">
      <c r="A584" s="393" t="s">
        <v>3194</v>
      </c>
      <c r="B584" s="394" t="s">
        <v>2805</v>
      </c>
      <c r="C584" s="394" t="s">
        <v>3215</v>
      </c>
      <c r="D584" s="394" t="s">
        <v>3216</v>
      </c>
      <c r="E584" s="397">
        <v>2</v>
      </c>
      <c r="F584" s="397">
        <v>326</v>
      </c>
      <c r="G584" s="394">
        <v>1</v>
      </c>
      <c r="H584" s="394">
        <v>163</v>
      </c>
      <c r="I584" s="397">
        <v>4</v>
      </c>
      <c r="J584" s="397">
        <v>652</v>
      </c>
      <c r="K584" s="394">
        <v>2</v>
      </c>
      <c r="L584" s="394">
        <v>163</v>
      </c>
      <c r="M584" s="397">
        <v>1</v>
      </c>
      <c r="N584" s="397">
        <v>163</v>
      </c>
      <c r="O584" s="410">
        <v>0.5</v>
      </c>
      <c r="P584" s="398">
        <v>163</v>
      </c>
    </row>
    <row r="585" spans="1:16" ht="14.4" customHeight="1" x14ac:dyDescent="0.3">
      <c r="A585" s="393" t="s">
        <v>3194</v>
      </c>
      <c r="B585" s="394" t="s">
        <v>2805</v>
      </c>
      <c r="C585" s="394" t="s">
        <v>3217</v>
      </c>
      <c r="D585" s="394" t="s">
        <v>3218</v>
      </c>
      <c r="E585" s="397">
        <v>8</v>
      </c>
      <c r="F585" s="397">
        <v>2608</v>
      </c>
      <c r="G585" s="394">
        <v>1</v>
      </c>
      <c r="H585" s="394">
        <v>326</v>
      </c>
      <c r="I585" s="397">
        <v>11</v>
      </c>
      <c r="J585" s="397">
        <v>3608</v>
      </c>
      <c r="K585" s="394">
        <v>1.3834355828220859</v>
      </c>
      <c r="L585" s="394">
        <v>328</v>
      </c>
      <c r="M585" s="397">
        <v>6</v>
      </c>
      <c r="N585" s="397">
        <v>1986</v>
      </c>
      <c r="O585" s="410">
        <v>0.76150306748466257</v>
      </c>
      <c r="P585" s="398">
        <v>331</v>
      </c>
    </row>
    <row r="586" spans="1:16" ht="14.4" customHeight="1" x14ac:dyDescent="0.3">
      <c r="A586" s="393" t="s">
        <v>3194</v>
      </c>
      <c r="B586" s="394" t="s">
        <v>2805</v>
      </c>
      <c r="C586" s="394" t="s">
        <v>3219</v>
      </c>
      <c r="D586" s="394" t="s">
        <v>3220</v>
      </c>
      <c r="E586" s="397">
        <v>3</v>
      </c>
      <c r="F586" s="397">
        <v>732</v>
      </c>
      <c r="G586" s="394">
        <v>1</v>
      </c>
      <c r="H586" s="394">
        <v>244</v>
      </c>
      <c r="I586" s="397">
        <v>6</v>
      </c>
      <c r="J586" s="397">
        <v>1470</v>
      </c>
      <c r="K586" s="394">
        <v>2.0081967213114753</v>
      </c>
      <c r="L586" s="394">
        <v>245</v>
      </c>
      <c r="M586" s="397">
        <v>4</v>
      </c>
      <c r="N586" s="397">
        <v>984</v>
      </c>
      <c r="O586" s="410">
        <v>1.3442622950819672</v>
      </c>
      <c r="P586" s="398">
        <v>246</v>
      </c>
    </row>
    <row r="587" spans="1:16" ht="14.4" customHeight="1" x14ac:dyDescent="0.3">
      <c r="A587" s="393" t="s">
        <v>3194</v>
      </c>
      <c r="B587" s="394" t="s">
        <v>2805</v>
      </c>
      <c r="C587" s="394" t="s">
        <v>3221</v>
      </c>
      <c r="D587" s="394" t="s">
        <v>3222</v>
      </c>
      <c r="E587" s="397">
        <v>3</v>
      </c>
      <c r="F587" s="397">
        <v>939</v>
      </c>
      <c r="G587" s="394">
        <v>1</v>
      </c>
      <c r="H587" s="394">
        <v>313</v>
      </c>
      <c r="I587" s="397">
        <v>2</v>
      </c>
      <c r="J587" s="397">
        <v>628</v>
      </c>
      <c r="K587" s="394">
        <v>0.66879659211927578</v>
      </c>
      <c r="L587" s="394">
        <v>314</v>
      </c>
      <c r="M587" s="397">
        <v>2</v>
      </c>
      <c r="N587" s="397">
        <v>630</v>
      </c>
      <c r="O587" s="410">
        <v>0.67092651757188504</v>
      </c>
      <c r="P587" s="398">
        <v>315</v>
      </c>
    </row>
    <row r="588" spans="1:16" ht="14.4" customHeight="1" x14ac:dyDescent="0.3">
      <c r="A588" s="393" t="s">
        <v>3194</v>
      </c>
      <c r="B588" s="394" t="s">
        <v>2805</v>
      </c>
      <c r="C588" s="394" t="s">
        <v>3223</v>
      </c>
      <c r="D588" s="394" t="s">
        <v>3224</v>
      </c>
      <c r="E588" s="397"/>
      <c r="F588" s="397"/>
      <c r="G588" s="394"/>
      <c r="H588" s="394"/>
      <c r="I588" s="397">
        <v>3</v>
      </c>
      <c r="J588" s="397">
        <v>903</v>
      </c>
      <c r="K588" s="394"/>
      <c r="L588" s="394">
        <v>301</v>
      </c>
      <c r="M588" s="397">
        <v>2</v>
      </c>
      <c r="N588" s="397">
        <v>606</v>
      </c>
      <c r="O588" s="410"/>
      <c r="P588" s="398">
        <v>303</v>
      </c>
    </row>
    <row r="589" spans="1:16" ht="14.4" customHeight="1" x14ac:dyDescent="0.3">
      <c r="A589" s="393" t="s">
        <v>3194</v>
      </c>
      <c r="B589" s="394" t="s">
        <v>2805</v>
      </c>
      <c r="C589" s="394" t="s">
        <v>3225</v>
      </c>
      <c r="D589" s="394" t="s">
        <v>3226</v>
      </c>
      <c r="E589" s="397">
        <v>2</v>
      </c>
      <c r="F589" s="397">
        <v>286</v>
      </c>
      <c r="G589" s="394">
        <v>1</v>
      </c>
      <c r="H589" s="394">
        <v>143</v>
      </c>
      <c r="I589" s="397">
        <v>2</v>
      </c>
      <c r="J589" s="397">
        <v>288</v>
      </c>
      <c r="K589" s="394">
        <v>1.0069930069930071</v>
      </c>
      <c r="L589" s="394">
        <v>144</v>
      </c>
      <c r="M589" s="397">
        <v>3</v>
      </c>
      <c r="N589" s="397">
        <v>435</v>
      </c>
      <c r="O589" s="410">
        <v>1.520979020979021</v>
      </c>
      <c r="P589" s="398">
        <v>145</v>
      </c>
    </row>
    <row r="590" spans="1:16" ht="14.4" customHeight="1" x14ac:dyDescent="0.3">
      <c r="A590" s="393" t="s">
        <v>3194</v>
      </c>
      <c r="B590" s="394" t="s">
        <v>2805</v>
      </c>
      <c r="C590" s="394" t="s">
        <v>3227</v>
      </c>
      <c r="D590" s="394" t="s">
        <v>3228</v>
      </c>
      <c r="E590" s="397">
        <v>1</v>
      </c>
      <c r="F590" s="397">
        <v>1156</v>
      </c>
      <c r="G590" s="394">
        <v>1</v>
      </c>
      <c r="H590" s="394">
        <v>1156</v>
      </c>
      <c r="I590" s="397">
        <v>1</v>
      </c>
      <c r="J590" s="397">
        <v>1158</v>
      </c>
      <c r="K590" s="394">
        <v>1.0017301038062283</v>
      </c>
      <c r="L590" s="394">
        <v>1158</v>
      </c>
      <c r="M590" s="397"/>
      <c r="N590" s="397"/>
      <c r="O590" s="410"/>
      <c r="P590" s="398"/>
    </row>
    <row r="591" spans="1:16" ht="14.4" customHeight="1" x14ac:dyDescent="0.3">
      <c r="A591" s="393" t="s">
        <v>3194</v>
      </c>
      <c r="B591" s="394" t="s">
        <v>2805</v>
      </c>
      <c r="C591" s="394" t="s">
        <v>3229</v>
      </c>
      <c r="D591" s="394" t="s">
        <v>3230</v>
      </c>
      <c r="E591" s="397">
        <v>1</v>
      </c>
      <c r="F591" s="397">
        <v>575</v>
      </c>
      <c r="G591" s="394">
        <v>1</v>
      </c>
      <c r="H591" s="394">
        <v>575</v>
      </c>
      <c r="I591" s="397"/>
      <c r="J591" s="397"/>
      <c r="K591" s="394"/>
      <c r="L591" s="394"/>
      <c r="M591" s="397">
        <v>2</v>
      </c>
      <c r="N591" s="397">
        <v>1156</v>
      </c>
      <c r="O591" s="410">
        <v>2.0104347826086957</v>
      </c>
      <c r="P591" s="398">
        <v>578</v>
      </c>
    </row>
    <row r="592" spans="1:16" ht="14.4" customHeight="1" x14ac:dyDescent="0.3">
      <c r="A592" s="393" t="s">
        <v>3194</v>
      </c>
      <c r="B592" s="394" t="s">
        <v>2805</v>
      </c>
      <c r="C592" s="394" t="s">
        <v>3231</v>
      </c>
      <c r="D592" s="394" t="s">
        <v>3232</v>
      </c>
      <c r="E592" s="397"/>
      <c r="F592" s="397"/>
      <c r="G592" s="394"/>
      <c r="H592" s="394"/>
      <c r="I592" s="397">
        <v>1</v>
      </c>
      <c r="J592" s="397">
        <v>377</v>
      </c>
      <c r="K592" s="394"/>
      <c r="L592" s="394">
        <v>377</v>
      </c>
      <c r="M592" s="397"/>
      <c r="N592" s="397"/>
      <c r="O592" s="410"/>
      <c r="P592" s="398"/>
    </row>
    <row r="593" spans="1:16" ht="14.4" customHeight="1" x14ac:dyDescent="0.3">
      <c r="A593" s="393" t="s">
        <v>3194</v>
      </c>
      <c r="B593" s="394" t="s">
        <v>2805</v>
      </c>
      <c r="C593" s="394" t="s">
        <v>2911</v>
      </c>
      <c r="D593" s="394" t="s">
        <v>2912</v>
      </c>
      <c r="E593" s="397">
        <v>842</v>
      </c>
      <c r="F593" s="397">
        <v>0</v>
      </c>
      <c r="G593" s="394"/>
      <c r="H593" s="394">
        <v>0</v>
      </c>
      <c r="I593" s="397">
        <v>890</v>
      </c>
      <c r="J593" s="397">
        <v>0</v>
      </c>
      <c r="K593" s="394"/>
      <c r="L593" s="394">
        <v>0</v>
      </c>
      <c r="M593" s="397">
        <v>892</v>
      </c>
      <c r="N593" s="397">
        <v>0</v>
      </c>
      <c r="O593" s="410"/>
      <c r="P593" s="398">
        <v>0</v>
      </c>
    </row>
    <row r="594" spans="1:16" ht="14.4" customHeight="1" x14ac:dyDescent="0.3">
      <c r="A594" s="393" t="s">
        <v>3194</v>
      </c>
      <c r="B594" s="394" t="s">
        <v>2805</v>
      </c>
      <c r="C594" s="394" t="s">
        <v>2858</v>
      </c>
      <c r="D594" s="394" t="s">
        <v>2859</v>
      </c>
      <c r="E594" s="397">
        <v>15</v>
      </c>
      <c r="F594" s="397">
        <v>0</v>
      </c>
      <c r="G594" s="394"/>
      <c r="H594" s="394">
        <v>0</v>
      </c>
      <c r="I594" s="397">
        <v>14</v>
      </c>
      <c r="J594" s="397">
        <v>0</v>
      </c>
      <c r="K594" s="394"/>
      <c r="L594" s="394">
        <v>0</v>
      </c>
      <c r="M594" s="397">
        <v>17</v>
      </c>
      <c r="N594" s="397">
        <v>0</v>
      </c>
      <c r="O594" s="410"/>
      <c r="P594" s="398">
        <v>0</v>
      </c>
    </row>
    <row r="595" spans="1:16" ht="14.4" customHeight="1" thickBot="1" x14ac:dyDescent="0.35">
      <c r="A595" s="399" t="s">
        <v>3194</v>
      </c>
      <c r="B595" s="400" t="s">
        <v>2805</v>
      </c>
      <c r="C595" s="400" t="s">
        <v>2860</v>
      </c>
      <c r="D595" s="400" t="s">
        <v>2861</v>
      </c>
      <c r="E595" s="403">
        <v>533</v>
      </c>
      <c r="F595" s="403">
        <v>0</v>
      </c>
      <c r="G595" s="400"/>
      <c r="H595" s="400">
        <v>0</v>
      </c>
      <c r="I595" s="403">
        <v>555</v>
      </c>
      <c r="J595" s="403">
        <v>0</v>
      </c>
      <c r="K595" s="400"/>
      <c r="L595" s="400">
        <v>0</v>
      </c>
      <c r="M595" s="403">
        <v>624</v>
      </c>
      <c r="N595" s="403">
        <v>0</v>
      </c>
      <c r="O595" s="411"/>
      <c r="P595" s="404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0.10937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80" t="s">
        <v>197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84"/>
      <c r="C2" s="122"/>
      <c r="D2" s="184"/>
      <c r="E2" s="122"/>
      <c r="F2" s="184"/>
      <c r="G2" s="173"/>
      <c r="H2" s="184"/>
      <c r="I2" s="122"/>
      <c r="J2" s="184"/>
      <c r="K2" s="122"/>
      <c r="L2" s="184"/>
      <c r="M2" s="173"/>
      <c r="N2" s="184"/>
      <c r="O2" s="122"/>
      <c r="P2" s="184"/>
      <c r="Q2" s="122"/>
      <c r="R2" s="184"/>
      <c r="S2" s="173"/>
    </row>
    <row r="3" spans="1:19" ht="14.4" customHeight="1" thickBot="1" x14ac:dyDescent="0.35">
      <c r="A3" s="258" t="s">
        <v>199</v>
      </c>
      <c r="B3" s="259">
        <f>SUBTOTAL(9,B6:B1048576)</f>
        <v>3233696</v>
      </c>
      <c r="C3" s="260">
        <f t="shared" ref="C3:R3" si="0">SUBTOTAL(9,C6:C1048576)</f>
        <v>27</v>
      </c>
      <c r="D3" s="260">
        <f t="shared" si="0"/>
        <v>3228964</v>
      </c>
      <c r="E3" s="260">
        <f t="shared" si="0"/>
        <v>29.122019368300595</v>
      </c>
      <c r="F3" s="260">
        <f t="shared" si="0"/>
        <v>3469818</v>
      </c>
      <c r="G3" s="261">
        <f>IF(B3&lt;&gt;0,F3/B3,"")</f>
        <v>1.073019232481965</v>
      </c>
      <c r="H3" s="259">
        <f t="shared" si="0"/>
        <v>178473.21000000002</v>
      </c>
      <c r="I3" s="260">
        <f t="shared" si="0"/>
        <v>10</v>
      </c>
      <c r="J3" s="260">
        <f t="shared" si="0"/>
        <v>64237.39</v>
      </c>
      <c r="K3" s="260">
        <f t="shared" si="0"/>
        <v>4.9693687882146094</v>
      </c>
      <c r="L3" s="260">
        <f t="shared" si="0"/>
        <v>142211.56</v>
      </c>
      <c r="M3" s="262">
        <f>IF(H3&lt;&gt;0,L3/H3,"")</f>
        <v>0.79682300777802995</v>
      </c>
      <c r="N3" s="263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173</v>
      </c>
      <c r="B4" s="334" t="s">
        <v>164</v>
      </c>
      <c r="C4" s="335"/>
      <c r="D4" s="335"/>
      <c r="E4" s="335"/>
      <c r="F4" s="335"/>
      <c r="G4" s="336"/>
      <c r="H4" s="334" t="s">
        <v>165</v>
      </c>
      <c r="I4" s="335"/>
      <c r="J4" s="335"/>
      <c r="K4" s="335"/>
      <c r="L4" s="335"/>
      <c r="M4" s="336"/>
      <c r="N4" s="334" t="s">
        <v>166</v>
      </c>
      <c r="O4" s="335"/>
      <c r="P4" s="335"/>
      <c r="Q4" s="335"/>
      <c r="R4" s="335"/>
      <c r="S4" s="336"/>
    </row>
    <row r="5" spans="1:19" ht="14.4" customHeight="1" thickBot="1" x14ac:dyDescent="0.35">
      <c r="A5" s="521"/>
      <c r="B5" s="522">
        <v>2011</v>
      </c>
      <c r="C5" s="523"/>
      <c r="D5" s="523">
        <v>2012</v>
      </c>
      <c r="E5" s="523"/>
      <c r="F5" s="523">
        <v>2013</v>
      </c>
      <c r="G5" s="524" t="s">
        <v>5</v>
      </c>
      <c r="H5" s="522">
        <v>2011</v>
      </c>
      <c r="I5" s="523"/>
      <c r="J5" s="523">
        <v>2012</v>
      </c>
      <c r="K5" s="523"/>
      <c r="L5" s="523">
        <v>2013</v>
      </c>
      <c r="M5" s="524" t="s">
        <v>5</v>
      </c>
      <c r="N5" s="522">
        <v>2011</v>
      </c>
      <c r="O5" s="523"/>
      <c r="P5" s="523">
        <v>2012</v>
      </c>
      <c r="Q5" s="523"/>
      <c r="R5" s="523">
        <v>2013</v>
      </c>
      <c r="S5" s="524" t="s">
        <v>5</v>
      </c>
    </row>
    <row r="6" spans="1:19" ht="14.4" customHeight="1" x14ac:dyDescent="0.3">
      <c r="A6" s="419" t="s">
        <v>3233</v>
      </c>
      <c r="B6" s="525">
        <v>172137</v>
      </c>
      <c r="C6" s="388">
        <v>1</v>
      </c>
      <c r="D6" s="525">
        <v>218785</v>
      </c>
      <c r="E6" s="388">
        <v>1.2709934528892683</v>
      </c>
      <c r="F6" s="525">
        <v>225690</v>
      </c>
      <c r="G6" s="409">
        <v>1.3111068509384967</v>
      </c>
      <c r="H6" s="525"/>
      <c r="I6" s="388"/>
      <c r="J6" s="525">
        <v>70</v>
      </c>
      <c r="K6" s="388"/>
      <c r="L6" s="525">
        <v>1851.14</v>
      </c>
      <c r="M6" s="409"/>
      <c r="N6" s="525"/>
      <c r="O6" s="388"/>
      <c r="P6" s="525"/>
      <c r="Q6" s="388"/>
      <c r="R6" s="525"/>
      <c r="S6" s="439"/>
    </row>
    <row r="7" spans="1:19" ht="14.4" customHeight="1" x14ac:dyDescent="0.3">
      <c r="A7" s="420" t="s">
        <v>3234</v>
      </c>
      <c r="B7" s="526">
        <v>331268</v>
      </c>
      <c r="C7" s="394">
        <v>1</v>
      </c>
      <c r="D7" s="526">
        <v>310829</v>
      </c>
      <c r="E7" s="394">
        <v>0.93830071120663627</v>
      </c>
      <c r="F7" s="526">
        <v>292939</v>
      </c>
      <c r="G7" s="410">
        <v>0.88429609862709346</v>
      </c>
      <c r="H7" s="526">
        <v>4629.8</v>
      </c>
      <c r="I7" s="394">
        <v>1</v>
      </c>
      <c r="J7" s="526">
        <v>9050.94</v>
      </c>
      <c r="K7" s="394">
        <v>1.9549310985355739</v>
      </c>
      <c r="L7" s="526">
        <v>26547.87</v>
      </c>
      <c r="M7" s="410">
        <v>5.7341289040563304</v>
      </c>
      <c r="N7" s="526"/>
      <c r="O7" s="394"/>
      <c r="P7" s="526"/>
      <c r="Q7" s="394"/>
      <c r="R7" s="526"/>
      <c r="S7" s="440"/>
    </row>
    <row r="8" spans="1:19" ht="14.4" customHeight="1" x14ac:dyDescent="0.3">
      <c r="A8" s="420" t="s">
        <v>3235</v>
      </c>
      <c r="B8" s="526">
        <v>248783</v>
      </c>
      <c r="C8" s="394">
        <v>1</v>
      </c>
      <c r="D8" s="526">
        <v>261885</v>
      </c>
      <c r="E8" s="394">
        <v>1.0526643701539091</v>
      </c>
      <c r="F8" s="526">
        <v>268292</v>
      </c>
      <c r="G8" s="410">
        <v>1.0784177375463757</v>
      </c>
      <c r="H8" s="526">
        <v>11247.470000000001</v>
      </c>
      <c r="I8" s="394">
        <v>1</v>
      </c>
      <c r="J8" s="526">
        <v>8196.34</v>
      </c>
      <c r="K8" s="394">
        <v>0.72872743825944852</v>
      </c>
      <c r="L8" s="526">
        <v>34844.590000000004</v>
      </c>
      <c r="M8" s="410">
        <v>3.0979935932258544</v>
      </c>
      <c r="N8" s="526"/>
      <c r="O8" s="394"/>
      <c r="P8" s="526"/>
      <c r="Q8" s="394"/>
      <c r="R8" s="526"/>
      <c r="S8" s="440"/>
    </row>
    <row r="9" spans="1:19" ht="14.4" customHeight="1" x14ac:dyDescent="0.3">
      <c r="A9" s="420" t="s">
        <v>3236</v>
      </c>
      <c r="B9" s="526">
        <v>101874</v>
      </c>
      <c r="C9" s="394">
        <v>1</v>
      </c>
      <c r="D9" s="526">
        <v>111807</v>
      </c>
      <c r="E9" s="394">
        <v>1.097502797573473</v>
      </c>
      <c r="F9" s="526">
        <v>103358</v>
      </c>
      <c r="G9" s="410">
        <v>1.0145670141547403</v>
      </c>
      <c r="H9" s="526"/>
      <c r="I9" s="394"/>
      <c r="J9" s="526">
        <v>70</v>
      </c>
      <c r="K9" s="394"/>
      <c r="L9" s="526">
        <v>3611</v>
      </c>
      <c r="M9" s="410"/>
      <c r="N9" s="526"/>
      <c r="O9" s="394"/>
      <c r="P9" s="526"/>
      <c r="Q9" s="394"/>
      <c r="R9" s="526"/>
      <c r="S9" s="440"/>
    </row>
    <row r="10" spans="1:19" ht="14.4" customHeight="1" x14ac:dyDescent="0.3">
      <c r="A10" s="420" t="s">
        <v>3237</v>
      </c>
      <c r="B10" s="526">
        <v>17033</v>
      </c>
      <c r="C10" s="394">
        <v>1</v>
      </c>
      <c r="D10" s="526">
        <v>21226</v>
      </c>
      <c r="E10" s="394">
        <v>1.2461692009628369</v>
      </c>
      <c r="F10" s="526">
        <v>17768</v>
      </c>
      <c r="G10" s="410">
        <v>1.0431515293841367</v>
      </c>
      <c r="H10" s="526"/>
      <c r="I10" s="394"/>
      <c r="J10" s="526"/>
      <c r="K10" s="394"/>
      <c r="L10" s="526"/>
      <c r="M10" s="410"/>
      <c r="N10" s="526"/>
      <c r="O10" s="394"/>
      <c r="P10" s="526"/>
      <c r="Q10" s="394"/>
      <c r="R10" s="526"/>
      <c r="S10" s="440"/>
    </row>
    <row r="11" spans="1:19" ht="14.4" customHeight="1" x14ac:dyDescent="0.3">
      <c r="A11" s="420" t="s">
        <v>3238</v>
      </c>
      <c r="B11" s="526">
        <v>408296</v>
      </c>
      <c r="C11" s="394">
        <v>1</v>
      </c>
      <c r="D11" s="526">
        <v>378735</v>
      </c>
      <c r="E11" s="394">
        <v>0.92759909477437941</v>
      </c>
      <c r="F11" s="526">
        <v>393504</v>
      </c>
      <c r="G11" s="410">
        <v>0.96377138154672104</v>
      </c>
      <c r="H11" s="526">
        <v>15651.5</v>
      </c>
      <c r="I11" s="394">
        <v>1</v>
      </c>
      <c r="J11" s="526">
        <v>10792.61</v>
      </c>
      <c r="K11" s="394">
        <v>0.68955755039453093</v>
      </c>
      <c r="L11" s="526">
        <v>2925.71</v>
      </c>
      <c r="M11" s="410">
        <v>0.1869284094176277</v>
      </c>
      <c r="N11" s="526"/>
      <c r="O11" s="394"/>
      <c r="P11" s="526"/>
      <c r="Q11" s="394"/>
      <c r="R11" s="526"/>
      <c r="S11" s="440"/>
    </row>
    <row r="12" spans="1:19" ht="14.4" customHeight="1" x14ac:dyDescent="0.3">
      <c r="A12" s="420" t="s">
        <v>3239</v>
      </c>
      <c r="B12" s="526">
        <v>442685</v>
      </c>
      <c r="C12" s="394">
        <v>1</v>
      </c>
      <c r="D12" s="526">
        <v>437934</v>
      </c>
      <c r="E12" s="394">
        <v>0.98926776375978409</v>
      </c>
      <c r="F12" s="526">
        <v>462964</v>
      </c>
      <c r="G12" s="410">
        <v>1.0458090967618059</v>
      </c>
      <c r="H12" s="526">
        <v>97256.84</v>
      </c>
      <c r="I12" s="394">
        <v>1</v>
      </c>
      <c r="J12" s="526">
        <v>18875.11</v>
      </c>
      <c r="K12" s="394">
        <v>0.1940748846045173</v>
      </c>
      <c r="L12" s="526">
        <v>54000.739999999991</v>
      </c>
      <c r="M12" s="410">
        <v>0.55523847988480801</v>
      </c>
      <c r="N12" s="526"/>
      <c r="O12" s="394"/>
      <c r="P12" s="526"/>
      <c r="Q12" s="394"/>
      <c r="R12" s="526"/>
      <c r="S12" s="440"/>
    </row>
    <row r="13" spans="1:19" ht="14.4" customHeight="1" x14ac:dyDescent="0.3">
      <c r="A13" s="420" t="s">
        <v>3240</v>
      </c>
      <c r="B13" s="526">
        <v>22311</v>
      </c>
      <c r="C13" s="394">
        <v>1</v>
      </c>
      <c r="D13" s="526">
        <v>14970</v>
      </c>
      <c r="E13" s="394">
        <v>0.67096947693962616</v>
      </c>
      <c r="F13" s="526">
        <v>17669</v>
      </c>
      <c r="G13" s="410">
        <v>0.79194119492626958</v>
      </c>
      <c r="H13" s="526"/>
      <c r="I13" s="394"/>
      <c r="J13" s="526"/>
      <c r="K13" s="394"/>
      <c r="L13" s="526"/>
      <c r="M13" s="410"/>
      <c r="N13" s="526"/>
      <c r="O13" s="394"/>
      <c r="P13" s="526"/>
      <c r="Q13" s="394"/>
      <c r="R13" s="526"/>
      <c r="S13" s="440"/>
    </row>
    <row r="14" spans="1:19" ht="14.4" customHeight="1" x14ac:dyDescent="0.3">
      <c r="A14" s="420" t="s">
        <v>3241</v>
      </c>
      <c r="B14" s="526">
        <v>454</v>
      </c>
      <c r="C14" s="394">
        <v>1</v>
      </c>
      <c r="D14" s="526">
        <v>125</v>
      </c>
      <c r="E14" s="394">
        <v>0.2753303964757709</v>
      </c>
      <c r="F14" s="526"/>
      <c r="G14" s="410"/>
      <c r="H14" s="526"/>
      <c r="I14" s="394"/>
      <c r="J14" s="526"/>
      <c r="K14" s="394"/>
      <c r="L14" s="526"/>
      <c r="M14" s="410"/>
      <c r="N14" s="526"/>
      <c r="O14" s="394"/>
      <c r="P14" s="526"/>
      <c r="Q14" s="394"/>
      <c r="R14" s="526"/>
      <c r="S14" s="440"/>
    </row>
    <row r="15" spans="1:19" ht="14.4" customHeight="1" x14ac:dyDescent="0.3">
      <c r="A15" s="420" t="s">
        <v>3242</v>
      </c>
      <c r="B15" s="526">
        <v>210849</v>
      </c>
      <c r="C15" s="394">
        <v>1</v>
      </c>
      <c r="D15" s="526">
        <v>239080</v>
      </c>
      <c r="E15" s="394">
        <v>1.1338920269956225</v>
      </c>
      <c r="F15" s="526">
        <v>248561</v>
      </c>
      <c r="G15" s="410">
        <v>1.1788578556217957</v>
      </c>
      <c r="H15" s="526"/>
      <c r="I15" s="394"/>
      <c r="J15" s="526">
        <v>2388.94</v>
      </c>
      <c r="K15" s="394"/>
      <c r="L15" s="526">
        <v>1282</v>
      </c>
      <c r="M15" s="410"/>
      <c r="N15" s="526"/>
      <c r="O15" s="394"/>
      <c r="P15" s="526"/>
      <c r="Q15" s="394"/>
      <c r="R15" s="526"/>
      <c r="S15" s="440"/>
    </row>
    <row r="16" spans="1:19" ht="14.4" customHeight="1" x14ac:dyDescent="0.3">
      <c r="A16" s="420" t="s">
        <v>3243</v>
      </c>
      <c r="B16" s="526">
        <v>29791</v>
      </c>
      <c r="C16" s="394">
        <v>1</v>
      </c>
      <c r="D16" s="526">
        <v>23894</v>
      </c>
      <c r="E16" s="394">
        <v>0.80205431170487729</v>
      </c>
      <c r="F16" s="526">
        <v>36057</v>
      </c>
      <c r="G16" s="410">
        <v>1.210331979456883</v>
      </c>
      <c r="H16" s="526"/>
      <c r="I16" s="394"/>
      <c r="J16" s="526"/>
      <c r="K16" s="394"/>
      <c r="L16" s="526"/>
      <c r="M16" s="410"/>
      <c r="N16" s="526"/>
      <c r="O16" s="394"/>
      <c r="P16" s="526"/>
      <c r="Q16" s="394"/>
      <c r="R16" s="526"/>
      <c r="S16" s="440"/>
    </row>
    <row r="17" spans="1:19" ht="14.4" customHeight="1" x14ac:dyDescent="0.3">
      <c r="A17" s="420" t="s">
        <v>3244</v>
      </c>
      <c r="B17" s="526">
        <v>54135</v>
      </c>
      <c r="C17" s="394">
        <v>1</v>
      </c>
      <c r="D17" s="526">
        <v>64761</v>
      </c>
      <c r="E17" s="394">
        <v>1.1962870601274591</v>
      </c>
      <c r="F17" s="526">
        <v>43314</v>
      </c>
      <c r="G17" s="410">
        <v>0.80011083402604599</v>
      </c>
      <c r="H17" s="526"/>
      <c r="I17" s="394"/>
      <c r="J17" s="526"/>
      <c r="K17" s="394"/>
      <c r="L17" s="526"/>
      <c r="M17" s="410"/>
      <c r="N17" s="526"/>
      <c r="O17" s="394"/>
      <c r="P17" s="526"/>
      <c r="Q17" s="394"/>
      <c r="R17" s="526"/>
      <c r="S17" s="440"/>
    </row>
    <row r="18" spans="1:19" ht="14.4" customHeight="1" x14ac:dyDescent="0.3">
      <c r="A18" s="420" t="s">
        <v>3245</v>
      </c>
      <c r="B18" s="526">
        <v>21013</v>
      </c>
      <c r="C18" s="394">
        <v>1</v>
      </c>
      <c r="D18" s="526">
        <v>13145</v>
      </c>
      <c r="E18" s="394">
        <v>0.62556512635035455</v>
      </c>
      <c r="F18" s="526">
        <v>13745</v>
      </c>
      <c r="G18" s="410">
        <v>0.65411887878932085</v>
      </c>
      <c r="H18" s="526"/>
      <c r="I18" s="394"/>
      <c r="J18" s="526"/>
      <c r="K18" s="394"/>
      <c r="L18" s="526"/>
      <c r="M18" s="410"/>
      <c r="N18" s="526"/>
      <c r="O18" s="394"/>
      <c r="P18" s="526"/>
      <c r="Q18" s="394"/>
      <c r="R18" s="526"/>
      <c r="S18" s="440"/>
    </row>
    <row r="19" spans="1:19" ht="14.4" customHeight="1" x14ac:dyDescent="0.3">
      <c r="A19" s="420" t="s">
        <v>3246</v>
      </c>
      <c r="B19" s="526">
        <v>4515</v>
      </c>
      <c r="C19" s="394">
        <v>1</v>
      </c>
      <c r="D19" s="526">
        <v>2869</v>
      </c>
      <c r="E19" s="394">
        <v>0.63543743078626802</v>
      </c>
      <c r="F19" s="526">
        <v>6601</v>
      </c>
      <c r="G19" s="410">
        <v>1.462015503875969</v>
      </c>
      <c r="H19" s="526"/>
      <c r="I19" s="394"/>
      <c r="J19" s="526"/>
      <c r="K19" s="394"/>
      <c r="L19" s="526"/>
      <c r="M19" s="410"/>
      <c r="N19" s="526"/>
      <c r="O19" s="394"/>
      <c r="P19" s="526"/>
      <c r="Q19" s="394"/>
      <c r="R19" s="526"/>
      <c r="S19" s="440"/>
    </row>
    <row r="20" spans="1:19" ht="14.4" customHeight="1" x14ac:dyDescent="0.3">
      <c r="A20" s="420" t="s">
        <v>3247</v>
      </c>
      <c r="B20" s="526">
        <v>114932</v>
      </c>
      <c r="C20" s="394">
        <v>1</v>
      </c>
      <c r="D20" s="526">
        <v>112147</v>
      </c>
      <c r="E20" s="394">
        <v>0.97576828037448227</v>
      </c>
      <c r="F20" s="526">
        <v>119075</v>
      </c>
      <c r="G20" s="410">
        <v>1.0360474019420178</v>
      </c>
      <c r="H20" s="526"/>
      <c r="I20" s="394"/>
      <c r="J20" s="526">
        <v>83.42</v>
      </c>
      <c r="K20" s="394"/>
      <c r="L20" s="526"/>
      <c r="M20" s="410"/>
      <c r="N20" s="526"/>
      <c r="O20" s="394"/>
      <c r="P20" s="526"/>
      <c r="Q20" s="394"/>
      <c r="R20" s="526"/>
      <c r="S20" s="440"/>
    </row>
    <row r="21" spans="1:19" ht="14.4" customHeight="1" x14ac:dyDescent="0.3">
      <c r="A21" s="420" t="s">
        <v>3248</v>
      </c>
      <c r="B21" s="526">
        <v>515800</v>
      </c>
      <c r="C21" s="394">
        <v>1</v>
      </c>
      <c r="D21" s="526">
        <v>476355</v>
      </c>
      <c r="E21" s="394">
        <v>0.9235265606824351</v>
      </c>
      <c r="F21" s="526">
        <v>528857</v>
      </c>
      <c r="G21" s="410">
        <v>1.0253140752229546</v>
      </c>
      <c r="H21" s="526">
        <v>4005.4900000000002</v>
      </c>
      <c r="I21" s="394">
        <v>1</v>
      </c>
      <c r="J21" s="526">
        <v>384.28999999999996</v>
      </c>
      <c r="K21" s="394">
        <v>9.5940821222871592E-2</v>
      </c>
      <c r="L21" s="526"/>
      <c r="M21" s="410"/>
      <c r="N21" s="526"/>
      <c r="O21" s="394"/>
      <c r="P21" s="526"/>
      <c r="Q21" s="394"/>
      <c r="R21" s="526"/>
      <c r="S21" s="440"/>
    </row>
    <row r="22" spans="1:19" ht="14.4" customHeight="1" x14ac:dyDescent="0.3">
      <c r="A22" s="420" t="s">
        <v>3249</v>
      </c>
      <c r="B22" s="526">
        <v>32922</v>
      </c>
      <c r="C22" s="394">
        <v>1</v>
      </c>
      <c r="D22" s="526">
        <v>39088</v>
      </c>
      <c r="E22" s="394">
        <v>1.1872911730757547</v>
      </c>
      <c r="F22" s="526">
        <v>36114</v>
      </c>
      <c r="G22" s="410">
        <v>1.0969564425004557</v>
      </c>
      <c r="H22" s="526"/>
      <c r="I22" s="394"/>
      <c r="J22" s="526">
        <v>294</v>
      </c>
      <c r="K22" s="394"/>
      <c r="L22" s="526"/>
      <c r="M22" s="410"/>
      <c r="N22" s="526"/>
      <c r="O22" s="394"/>
      <c r="P22" s="526"/>
      <c r="Q22" s="394"/>
      <c r="R22" s="526"/>
      <c r="S22" s="440"/>
    </row>
    <row r="23" spans="1:19" ht="14.4" customHeight="1" x14ac:dyDescent="0.3">
      <c r="A23" s="420" t="s">
        <v>3250</v>
      </c>
      <c r="B23" s="526"/>
      <c r="C23" s="394"/>
      <c r="D23" s="526">
        <v>500</v>
      </c>
      <c r="E23" s="394"/>
      <c r="F23" s="526"/>
      <c r="G23" s="410"/>
      <c r="H23" s="526"/>
      <c r="I23" s="394"/>
      <c r="J23" s="526"/>
      <c r="K23" s="394"/>
      <c r="L23" s="526"/>
      <c r="M23" s="410"/>
      <c r="N23" s="526"/>
      <c r="O23" s="394"/>
      <c r="P23" s="526"/>
      <c r="Q23" s="394"/>
      <c r="R23" s="526"/>
      <c r="S23" s="440"/>
    </row>
    <row r="24" spans="1:19" ht="14.4" customHeight="1" x14ac:dyDescent="0.3">
      <c r="A24" s="420" t="s">
        <v>3251</v>
      </c>
      <c r="B24" s="526">
        <v>5281</v>
      </c>
      <c r="C24" s="394">
        <v>1</v>
      </c>
      <c r="D24" s="526">
        <v>7848</v>
      </c>
      <c r="E24" s="394">
        <v>1.4860821814050369</v>
      </c>
      <c r="F24" s="526">
        <v>7469</v>
      </c>
      <c r="G24" s="410">
        <v>1.4143154705548191</v>
      </c>
      <c r="H24" s="526"/>
      <c r="I24" s="394"/>
      <c r="J24" s="526"/>
      <c r="K24" s="394"/>
      <c r="L24" s="526">
        <v>3731.16</v>
      </c>
      <c r="M24" s="410"/>
      <c r="N24" s="526"/>
      <c r="O24" s="394"/>
      <c r="P24" s="526"/>
      <c r="Q24" s="394"/>
      <c r="R24" s="526"/>
      <c r="S24" s="440"/>
    </row>
    <row r="25" spans="1:19" ht="14.4" customHeight="1" x14ac:dyDescent="0.3">
      <c r="A25" s="420" t="s">
        <v>3252</v>
      </c>
      <c r="B25" s="526">
        <v>34428</v>
      </c>
      <c r="C25" s="394">
        <v>1</v>
      </c>
      <c r="D25" s="526">
        <v>37769</v>
      </c>
      <c r="E25" s="394">
        <v>1.0970431044498663</v>
      </c>
      <c r="F25" s="526">
        <v>31470</v>
      </c>
      <c r="G25" s="410">
        <v>0.91408156151969322</v>
      </c>
      <c r="H25" s="526"/>
      <c r="I25" s="394"/>
      <c r="J25" s="526"/>
      <c r="K25" s="394"/>
      <c r="L25" s="526"/>
      <c r="M25" s="410"/>
      <c r="N25" s="526"/>
      <c r="O25" s="394"/>
      <c r="P25" s="526"/>
      <c r="Q25" s="394"/>
      <c r="R25" s="526"/>
      <c r="S25" s="440"/>
    </row>
    <row r="26" spans="1:19" ht="14.4" customHeight="1" x14ac:dyDescent="0.3">
      <c r="A26" s="420" t="s">
        <v>3253</v>
      </c>
      <c r="B26" s="526"/>
      <c r="C26" s="394"/>
      <c r="D26" s="526">
        <v>283</v>
      </c>
      <c r="E26" s="394"/>
      <c r="F26" s="526"/>
      <c r="G26" s="410"/>
      <c r="H26" s="526"/>
      <c r="I26" s="394"/>
      <c r="J26" s="526"/>
      <c r="K26" s="394"/>
      <c r="L26" s="526"/>
      <c r="M26" s="410"/>
      <c r="N26" s="526"/>
      <c r="O26" s="394"/>
      <c r="P26" s="526"/>
      <c r="Q26" s="394"/>
      <c r="R26" s="526"/>
      <c r="S26" s="440"/>
    </row>
    <row r="27" spans="1:19" ht="14.4" customHeight="1" x14ac:dyDescent="0.3">
      <c r="A27" s="420" t="s">
        <v>3254</v>
      </c>
      <c r="B27" s="526">
        <v>27488</v>
      </c>
      <c r="C27" s="394">
        <v>1</v>
      </c>
      <c r="D27" s="526">
        <v>24558</v>
      </c>
      <c r="E27" s="394">
        <v>0.89340803259604196</v>
      </c>
      <c r="F27" s="526">
        <v>23626</v>
      </c>
      <c r="G27" s="410">
        <v>0.85950232828870776</v>
      </c>
      <c r="H27" s="526"/>
      <c r="I27" s="394"/>
      <c r="J27" s="526">
        <v>213.13</v>
      </c>
      <c r="K27" s="394"/>
      <c r="L27" s="526"/>
      <c r="M27" s="410"/>
      <c r="N27" s="526"/>
      <c r="O27" s="394"/>
      <c r="P27" s="526"/>
      <c r="Q27" s="394"/>
      <c r="R27" s="526"/>
      <c r="S27" s="440"/>
    </row>
    <row r="28" spans="1:19" ht="14.4" customHeight="1" x14ac:dyDescent="0.3">
      <c r="A28" s="420" t="s">
        <v>3255</v>
      </c>
      <c r="B28" s="526">
        <v>2100</v>
      </c>
      <c r="C28" s="394">
        <v>1</v>
      </c>
      <c r="D28" s="526">
        <v>1775</v>
      </c>
      <c r="E28" s="394">
        <v>0.84523809523809523</v>
      </c>
      <c r="F28" s="526">
        <v>1139</v>
      </c>
      <c r="G28" s="410">
        <v>0.54238095238095241</v>
      </c>
      <c r="H28" s="526"/>
      <c r="I28" s="394"/>
      <c r="J28" s="526">
        <v>70</v>
      </c>
      <c r="K28" s="394"/>
      <c r="L28" s="526"/>
      <c r="M28" s="410"/>
      <c r="N28" s="526"/>
      <c r="O28" s="394"/>
      <c r="P28" s="526"/>
      <c r="Q28" s="394"/>
      <c r="R28" s="526"/>
      <c r="S28" s="440"/>
    </row>
    <row r="29" spans="1:19" ht="14.4" customHeight="1" x14ac:dyDescent="0.3">
      <c r="A29" s="420" t="s">
        <v>3256</v>
      </c>
      <c r="B29" s="526">
        <v>5915</v>
      </c>
      <c r="C29" s="394">
        <v>1</v>
      </c>
      <c r="D29" s="526">
        <v>13993</v>
      </c>
      <c r="E29" s="394">
        <v>2.3656804733727812</v>
      </c>
      <c r="F29" s="526"/>
      <c r="G29" s="410"/>
      <c r="H29" s="526">
        <v>247.78000000000003</v>
      </c>
      <c r="I29" s="394">
        <v>1</v>
      </c>
      <c r="J29" s="526">
        <v>224.03</v>
      </c>
      <c r="K29" s="394">
        <v>0.904148841714424</v>
      </c>
      <c r="L29" s="526"/>
      <c r="M29" s="410"/>
      <c r="N29" s="526"/>
      <c r="O29" s="394"/>
      <c r="P29" s="526"/>
      <c r="Q29" s="394"/>
      <c r="R29" s="526"/>
      <c r="S29" s="440"/>
    </row>
    <row r="30" spans="1:19" ht="14.4" customHeight="1" x14ac:dyDescent="0.3">
      <c r="A30" s="420" t="s">
        <v>3257</v>
      </c>
      <c r="B30" s="526">
        <v>3829</v>
      </c>
      <c r="C30" s="394">
        <v>1</v>
      </c>
      <c r="D30" s="526">
        <v>4053</v>
      </c>
      <c r="E30" s="394">
        <v>1.0585009140767825</v>
      </c>
      <c r="F30" s="526">
        <v>5794</v>
      </c>
      <c r="G30" s="410">
        <v>1.5131888221467746</v>
      </c>
      <c r="H30" s="526"/>
      <c r="I30" s="394"/>
      <c r="J30" s="526"/>
      <c r="K30" s="394"/>
      <c r="L30" s="526">
        <v>149</v>
      </c>
      <c r="M30" s="410"/>
      <c r="N30" s="526"/>
      <c r="O30" s="394"/>
      <c r="P30" s="526"/>
      <c r="Q30" s="394"/>
      <c r="R30" s="526"/>
      <c r="S30" s="440"/>
    </row>
    <row r="31" spans="1:19" ht="14.4" customHeight="1" x14ac:dyDescent="0.3">
      <c r="A31" s="420" t="s">
        <v>3258</v>
      </c>
      <c r="B31" s="526">
        <v>342249</v>
      </c>
      <c r="C31" s="394">
        <v>1</v>
      </c>
      <c r="D31" s="526">
        <v>278400</v>
      </c>
      <c r="E31" s="394">
        <v>0.81344284424497948</v>
      </c>
      <c r="F31" s="526">
        <v>383027</v>
      </c>
      <c r="G31" s="410">
        <v>1.1191471706272333</v>
      </c>
      <c r="H31" s="526">
        <v>43480.450000000004</v>
      </c>
      <c r="I31" s="394">
        <v>1</v>
      </c>
      <c r="J31" s="526">
        <v>13817.52</v>
      </c>
      <c r="K31" s="394">
        <v>0.31778695942659285</v>
      </c>
      <c r="L31" s="526">
        <v>2687.17</v>
      </c>
      <c r="M31" s="410">
        <v>6.1801798279456623E-2</v>
      </c>
      <c r="N31" s="526"/>
      <c r="O31" s="394"/>
      <c r="P31" s="526"/>
      <c r="Q31" s="394"/>
      <c r="R31" s="526"/>
      <c r="S31" s="440"/>
    </row>
    <row r="32" spans="1:19" ht="14.4" customHeight="1" x14ac:dyDescent="0.3">
      <c r="A32" s="420" t="s">
        <v>3259</v>
      </c>
      <c r="B32" s="526">
        <v>26322</v>
      </c>
      <c r="C32" s="394">
        <v>1</v>
      </c>
      <c r="D32" s="526">
        <v>19773</v>
      </c>
      <c r="E32" s="394">
        <v>0.75119671757465234</v>
      </c>
      <c r="F32" s="526">
        <v>21258</v>
      </c>
      <c r="G32" s="410">
        <v>0.80761340323683606</v>
      </c>
      <c r="H32" s="526">
        <v>99.49</v>
      </c>
      <c r="I32" s="394">
        <v>1</v>
      </c>
      <c r="J32" s="526"/>
      <c r="K32" s="394"/>
      <c r="L32" s="526"/>
      <c r="M32" s="410"/>
      <c r="N32" s="526"/>
      <c r="O32" s="394"/>
      <c r="P32" s="526"/>
      <c r="Q32" s="394"/>
      <c r="R32" s="526"/>
      <c r="S32" s="440"/>
    </row>
    <row r="33" spans="1:19" ht="14.4" customHeight="1" x14ac:dyDescent="0.3">
      <c r="A33" s="420" t="s">
        <v>3260</v>
      </c>
      <c r="B33" s="526">
        <v>7248</v>
      </c>
      <c r="C33" s="394">
        <v>1</v>
      </c>
      <c r="D33" s="526">
        <v>13705</v>
      </c>
      <c r="E33" s="394">
        <v>1.8908664459161149</v>
      </c>
      <c r="F33" s="526">
        <v>17517</v>
      </c>
      <c r="G33" s="410">
        <v>2.4168046357615895</v>
      </c>
      <c r="H33" s="526">
        <v>72.23</v>
      </c>
      <c r="I33" s="394">
        <v>1</v>
      </c>
      <c r="J33" s="526"/>
      <c r="K33" s="394"/>
      <c r="L33" s="526">
        <v>151.54</v>
      </c>
      <c r="M33" s="410">
        <v>2.0980202132078083</v>
      </c>
      <c r="N33" s="526"/>
      <c r="O33" s="394"/>
      <c r="P33" s="526"/>
      <c r="Q33" s="394"/>
      <c r="R33" s="526"/>
      <c r="S33" s="440"/>
    </row>
    <row r="34" spans="1:19" ht="14.4" customHeight="1" x14ac:dyDescent="0.3">
      <c r="A34" s="420" t="s">
        <v>3261</v>
      </c>
      <c r="B34" s="526">
        <v>50038</v>
      </c>
      <c r="C34" s="394">
        <v>1</v>
      </c>
      <c r="D34" s="526">
        <v>98672</v>
      </c>
      <c r="E34" s="394">
        <v>1.9719413245933091</v>
      </c>
      <c r="F34" s="526">
        <v>164010</v>
      </c>
      <c r="G34" s="410">
        <v>3.2777089412046845</v>
      </c>
      <c r="H34" s="526">
        <v>1782.16</v>
      </c>
      <c r="I34" s="394">
        <v>1</v>
      </c>
      <c r="J34" s="526">
        <v>150.06</v>
      </c>
      <c r="K34" s="394">
        <v>8.4201194056650358E-2</v>
      </c>
      <c r="L34" s="526">
        <v>10429.64</v>
      </c>
      <c r="M34" s="410">
        <v>5.8522467118552761</v>
      </c>
      <c r="N34" s="526"/>
      <c r="O34" s="394"/>
      <c r="P34" s="526"/>
      <c r="Q34" s="394"/>
      <c r="R34" s="526"/>
      <c r="S34" s="440"/>
    </row>
    <row r="35" spans="1:19" ht="14.4" customHeight="1" thickBot="1" x14ac:dyDescent="0.35">
      <c r="A35" s="528" t="s">
        <v>3262</v>
      </c>
      <c r="B35" s="527"/>
      <c r="C35" s="400"/>
      <c r="D35" s="527"/>
      <c r="E35" s="400"/>
      <c r="F35" s="527"/>
      <c r="G35" s="411"/>
      <c r="H35" s="527"/>
      <c r="I35" s="400"/>
      <c r="J35" s="527">
        <v>-443</v>
      </c>
      <c r="K35" s="400"/>
      <c r="L35" s="527"/>
      <c r="M35" s="411"/>
      <c r="N35" s="527"/>
      <c r="O35" s="400"/>
      <c r="P35" s="527"/>
      <c r="Q35" s="400"/>
      <c r="R35" s="527"/>
      <c r="S35" s="4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68" t="s">
        <v>198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ht="14.4" customHeight="1" thickBot="1" x14ac:dyDescent="0.4">
      <c r="A2" s="348" t="s">
        <v>235</v>
      </c>
      <c r="B2" s="119"/>
      <c r="C2" s="119"/>
      <c r="D2" s="119"/>
      <c r="E2" s="119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00"/>
      <c r="Q2" s="196"/>
    </row>
    <row r="3" spans="1:17" ht="14.4" customHeight="1" thickBot="1" x14ac:dyDescent="0.35">
      <c r="E3" s="156" t="s">
        <v>199</v>
      </c>
      <c r="F3" s="197">
        <f t="shared" ref="F3:O3" si="0">SUBTOTAL(9,F6:F1048576)</f>
        <v>15295.250000000002</v>
      </c>
      <c r="G3" s="198">
        <f t="shared" si="0"/>
        <v>3412169.2100000009</v>
      </c>
      <c r="H3" s="198"/>
      <c r="I3" s="198"/>
      <c r="J3" s="198">
        <f t="shared" si="0"/>
        <v>15396.650000000001</v>
      </c>
      <c r="K3" s="198">
        <f t="shared" si="0"/>
        <v>3293201.3899999997</v>
      </c>
      <c r="L3" s="198"/>
      <c r="M3" s="198"/>
      <c r="N3" s="198">
        <f t="shared" si="0"/>
        <v>17918.2</v>
      </c>
      <c r="O3" s="198">
        <f t="shared" si="0"/>
        <v>3612029.56</v>
      </c>
      <c r="P3" s="121">
        <f>IF(G3=0,0,O3/G3)</f>
        <v>1.0585728132749896</v>
      </c>
      <c r="Q3" s="199">
        <f>IF(N3=0,0,O3/N3)</f>
        <v>201.58439798640487</v>
      </c>
    </row>
    <row r="4" spans="1:17" ht="14.4" customHeight="1" x14ac:dyDescent="0.3">
      <c r="A4" s="339" t="s">
        <v>133</v>
      </c>
      <c r="B4" s="338" t="s">
        <v>159</v>
      </c>
      <c r="C4" s="339" t="s">
        <v>160</v>
      </c>
      <c r="D4" s="340" t="s">
        <v>161</v>
      </c>
      <c r="E4" s="341" t="s">
        <v>134</v>
      </c>
      <c r="F4" s="345">
        <v>2011</v>
      </c>
      <c r="G4" s="346"/>
      <c r="H4" s="201"/>
      <c r="I4" s="201"/>
      <c r="J4" s="345">
        <v>2012</v>
      </c>
      <c r="K4" s="346"/>
      <c r="L4" s="201"/>
      <c r="M4" s="201"/>
      <c r="N4" s="345">
        <v>2013</v>
      </c>
      <c r="O4" s="346"/>
      <c r="P4" s="347" t="s">
        <v>5</v>
      </c>
      <c r="Q4" s="337" t="s">
        <v>162</v>
      </c>
    </row>
    <row r="5" spans="1:17" ht="14.4" customHeight="1" thickBot="1" x14ac:dyDescent="0.35">
      <c r="A5" s="530"/>
      <c r="B5" s="529"/>
      <c r="C5" s="530"/>
      <c r="D5" s="531"/>
      <c r="E5" s="532"/>
      <c r="F5" s="538" t="s">
        <v>136</v>
      </c>
      <c r="G5" s="539" t="s">
        <v>17</v>
      </c>
      <c r="H5" s="540"/>
      <c r="I5" s="540"/>
      <c r="J5" s="538" t="s">
        <v>136</v>
      </c>
      <c r="K5" s="539" t="s">
        <v>17</v>
      </c>
      <c r="L5" s="540"/>
      <c r="M5" s="540"/>
      <c r="N5" s="538" t="s">
        <v>136</v>
      </c>
      <c r="O5" s="539" t="s">
        <v>17</v>
      </c>
      <c r="P5" s="541"/>
      <c r="Q5" s="537"/>
    </row>
    <row r="6" spans="1:17" ht="14.4" customHeight="1" x14ac:dyDescent="0.3">
      <c r="A6" s="387" t="s">
        <v>3263</v>
      </c>
      <c r="B6" s="388" t="s">
        <v>2862</v>
      </c>
      <c r="C6" s="388" t="s">
        <v>2805</v>
      </c>
      <c r="D6" s="388" t="s">
        <v>2848</v>
      </c>
      <c r="E6" s="388" t="s">
        <v>2849</v>
      </c>
      <c r="F6" s="391">
        <v>1</v>
      </c>
      <c r="G6" s="391">
        <v>34</v>
      </c>
      <c r="H6" s="391">
        <v>1</v>
      </c>
      <c r="I6" s="391">
        <v>34</v>
      </c>
      <c r="J6" s="391">
        <v>4</v>
      </c>
      <c r="K6" s="391">
        <v>136</v>
      </c>
      <c r="L6" s="391">
        <v>4</v>
      </c>
      <c r="M6" s="391">
        <v>34</v>
      </c>
      <c r="N6" s="391">
        <v>1</v>
      </c>
      <c r="O6" s="391">
        <v>34</v>
      </c>
      <c r="P6" s="409">
        <v>1</v>
      </c>
      <c r="Q6" s="392">
        <v>34</v>
      </c>
    </row>
    <row r="7" spans="1:17" ht="14.4" customHeight="1" x14ac:dyDescent="0.3">
      <c r="A7" s="393" t="s">
        <v>3263</v>
      </c>
      <c r="B7" s="394" t="s">
        <v>2862</v>
      </c>
      <c r="C7" s="394" t="s">
        <v>2805</v>
      </c>
      <c r="D7" s="394" t="s">
        <v>2907</v>
      </c>
      <c r="E7" s="394" t="s">
        <v>2908</v>
      </c>
      <c r="F7" s="397">
        <v>162</v>
      </c>
      <c r="G7" s="397">
        <v>69822</v>
      </c>
      <c r="H7" s="397">
        <v>1</v>
      </c>
      <c r="I7" s="397">
        <v>431</v>
      </c>
      <c r="J7" s="397">
        <v>201</v>
      </c>
      <c r="K7" s="397">
        <v>87033</v>
      </c>
      <c r="L7" s="397">
        <v>1.2464982383775887</v>
      </c>
      <c r="M7" s="397">
        <v>433</v>
      </c>
      <c r="N7" s="397">
        <v>224</v>
      </c>
      <c r="O7" s="397">
        <v>73248</v>
      </c>
      <c r="P7" s="410">
        <v>1.0490676291140328</v>
      </c>
      <c r="Q7" s="398">
        <v>327</v>
      </c>
    </row>
    <row r="8" spans="1:17" ht="14.4" customHeight="1" x14ac:dyDescent="0.3">
      <c r="A8" s="393" t="s">
        <v>3263</v>
      </c>
      <c r="B8" s="394" t="s">
        <v>2862</v>
      </c>
      <c r="C8" s="394" t="s">
        <v>2805</v>
      </c>
      <c r="D8" s="394" t="s">
        <v>2911</v>
      </c>
      <c r="E8" s="394" t="s">
        <v>2912</v>
      </c>
      <c r="F8" s="397">
        <v>1</v>
      </c>
      <c r="G8" s="397">
        <v>0</v>
      </c>
      <c r="H8" s="397"/>
      <c r="I8" s="397">
        <v>0</v>
      </c>
      <c r="J8" s="397"/>
      <c r="K8" s="397"/>
      <c r="L8" s="397"/>
      <c r="M8" s="397"/>
      <c r="N8" s="397">
        <v>2</v>
      </c>
      <c r="O8" s="397">
        <v>0</v>
      </c>
      <c r="P8" s="410"/>
      <c r="Q8" s="398">
        <v>0</v>
      </c>
    </row>
    <row r="9" spans="1:17" ht="14.4" customHeight="1" x14ac:dyDescent="0.3">
      <c r="A9" s="393" t="s">
        <v>3263</v>
      </c>
      <c r="B9" s="394" t="s">
        <v>2913</v>
      </c>
      <c r="C9" s="394" t="s">
        <v>2805</v>
      </c>
      <c r="D9" s="394" t="s">
        <v>2921</v>
      </c>
      <c r="E9" s="394" t="s">
        <v>2922</v>
      </c>
      <c r="F9" s="397"/>
      <c r="G9" s="397"/>
      <c r="H9" s="397"/>
      <c r="I9" s="397"/>
      <c r="J9" s="397"/>
      <c r="K9" s="397"/>
      <c r="L9" s="397"/>
      <c r="M9" s="397"/>
      <c r="N9" s="397">
        <v>1</v>
      </c>
      <c r="O9" s="397">
        <v>0</v>
      </c>
      <c r="P9" s="410"/>
      <c r="Q9" s="398">
        <v>0</v>
      </c>
    </row>
    <row r="10" spans="1:17" ht="14.4" customHeight="1" x14ac:dyDescent="0.3">
      <c r="A10" s="393" t="s">
        <v>3263</v>
      </c>
      <c r="B10" s="394" t="s">
        <v>2913</v>
      </c>
      <c r="C10" s="394" t="s">
        <v>2805</v>
      </c>
      <c r="D10" s="394" t="s">
        <v>2923</v>
      </c>
      <c r="E10" s="394" t="s">
        <v>2924</v>
      </c>
      <c r="F10" s="397">
        <v>21</v>
      </c>
      <c r="G10" s="397">
        <v>6825</v>
      </c>
      <c r="H10" s="397">
        <v>1</v>
      </c>
      <c r="I10" s="397">
        <v>325</v>
      </c>
      <c r="J10" s="397">
        <v>32</v>
      </c>
      <c r="K10" s="397">
        <v>10464</v>
      </c>
      <c r="L10" s="397">
        <v>1.5331868131868132</v>
      </c>
      <c r="M10" s="397">
        <v>327</v>
      </c>
      <c r="N10" s="397">
        <v>47</v>
      </c>
      <c r="O10" s="397">
        <v>15369</v>
      </c>
      <c r="P10" s="410">
        <v>2.251868131868132</v>
      </c>
      <c r="Q10" s="398">
        <v>327</v>
      </c>
    </row>
    <row r="11" spans="1:17" ht="14.4" customHeight="1" x14ac:dyDescent="0.3">
      <c r="A11" s="393" t="s">
        <v>3263</v>
      </c>
      <c r="B11" s="394" t="s">
        <v>2913</v>
      </c>
      <c r="C11" s="394" t="s">
        <v>2805</v>
      </c>
      <c r="D11" s="394" t="s">
        <v>2911</v>
      </c>
      <c r="E11" s="394" t="s">
        <v>2912</v>
      </c>
      <c r="F11" s="397"/>
      <c r="G11" s="397"/>
      <c r="H11" s="397"/>
      <c r="I11" s="397"/>
      <c r="J11" s="397">
        <v>1</v>
      </c>
      <c r="K11" s="397">
        <v>0</v>
      </c>
      <c r="L11" s="397"/>
      <c r="M11" s="397">
        <v>0</v>
      </c>
      <c r="N11" s="397"/>
      <c r="O11" s="397"/>
      <c r="P11" s="410"/>
      <c r="Q11" s="398"/>
    </row>
    <row r="12" spans="1:17" ht="14.4" customHeight="1" x14ac:dyDescent="0.3">
      <c r="A12" s="393" t="s">
        <v>3263</v>
      </c>
      <c r="B12" s="394" t="s">
        <v>2929</v>
      </c>
      <c r="C12" s="394" t="s">
        <v>2988</v>
      </c>
      <c r="D12" s="394" t="s">
        <v>2991</v>
      </c>
      <c r="E12" s="394" t="s">
        <v>2992</v>
      </c>
      <c r="F12" s="397"/>
      <c r="G12" s="397"/>
      <c r="H12" s="397"/>
      <c r="I12" s="397"/>
      <c r="J12" s="397"/>
      <c r="K12" s="397"/>
      <c r="L12" s="397"/>
      <c r="M12" s="397"/>
      <c r="N12" s="397">
        <v>2</v>
      </c>
      <c r="O12" s="397">
        <v>1851.14</v>
      </c>
      <c r="P12" s="410"/>
      <c r="Q12" s="398">
        <v>925.57</v>
      </c>
    </row>
    <row r="13" spans="1:17" ht="14.4" customHeight="1" x14ac:dyDescent="0.3">
      <c r="A13" s="393" t="s">
        <v>3263</v>
      </c>
      <c r="B13" s="394" t="s">
        <v>2929</v>
      </c>
      <c r="C13" s="394" t="s">
        <v>2805</v>
      </c>
      <c r="D13" s="394" t="s">
        <v>2999</v>
      </c>
      <c r="E13" s="394" t="s">
        <v>3000</v>
      </c>
      <c r="F13" s="397">
        <v>35</v>
      </c>
      <c r="G13" s="397">
        <v>6545</v>
      </c>
      <c r="H13" s="397">
        <v>1</v>
      </c>
      <c r="I13" s="397">
        <v>187</v>
      </c>
      <c r="J13" s="397">
        <v>60</v>
      </c>
      <c r="K13" s="397">
        <v>11580</v>
      </c>
      <c r="L13" s="397">
        <v>1.7692895339954164</v>
      </c>
      <c r="M13" s="397">
        <v>193</v>
      </c>
      <c r="N13" s="397">
        <v>65</v>
      </c>
      <c r="O13" s="397">
        <v>12610</v>
      </c>
      <c r="P13" s="410">
        <v>1.9266615737203971</v>
      </c>
      <c r="Q13" s="398">
        <v>194</v>
      </c>
    </row>
    <row r="14" spans="1:17" ht="14.4" customHeight="1" x14ac:dyDescent="0.3">
      <c r="A14" s="393" t="s">
        <v>3263</v>
      </c>
      <c r="B14" s="394" t="s">
        <v>2929</v>
      </c>
      <c r="C14" s="394" t="s">
        <v>2805</v>
      </c>
      <c r="D14" s="394" t="s">
        <v>2903</v>
      </c>
      <c r="E14" s="394" t="s">
        <v>2904</v>
      </c>
      <c r="F14" s="397">
        <v>1</v>
      </c>
      <c r="G14" s="397">
        <v>850</v>
      </c>
      <c r="H14" s="397">
        <v>1</v>
      </c>
      <c r="I14" s="397">
        <v>850</v>
      </c>
      <c r="J14" s="397">
        <v>3</v>
      </c>
      <c r="K14" s="397">
        <v>2556</v>
      </c>
      <c r="L14" s="397">
        <v>3.0070588235294116</v>
      </c>
      <c r="M14" s="397">
        <v>852</v>
      </c>
      <c r="N14" s="397">
        <v>4</v>
      </c>
      <c r="O14" s="397">
        <v>2812</v>
      </c>
      <c r="P14" s="410">
        <v>3.3082352941176469</v>
      </c>
      <c r="Q14" s="398">
        <v>703</v>
      </c>
    </row>
    <row r="15" spans="1:17" ht="14.4" customHeight="1" x14ac:dyDescent="0.3">
      <c r="A15" s="393" t="s">
        <v>3263</v>
      </c>
      <c r="B15" s="394" t="s">
        <v>2929</v>
      </c>
      <c r="C15" s="394" t="s">
        <v>2805</v>
      </c>
      <c r="D15" s="394" t="s">
        <v>3003</v>
      </c>
      <c r="E15" s="394" t="s">
        <v>3004</v>
      </c>
      <c r="F15" s="397"/>
      <c r="G15" s="397"/>
      <c r="H15" s="397"/>
      <c r="I15" s="397"/>
      <c r="J15" s="397"/>
      <c r="K15" s="397"/>
      <c r="L15" s="397"/>
      <c r="M15" s="397"/>
      <c r="N15" s="397">
        <v>1</v>
      </c>
      <c r="O15" s="397">
        <v>185</v>
      </c>
      <c r="P15" s="410"/>
      <c r="Q15" s="398">
        <v>185</v>
      </c>
    </row>
    <row r="16" spans="1:17" ht="14.4" customHeight="1" x14ac:dyDescent="0.3">
      <c r="A16" s="393" t="s">
        <v>3263</v>
      </c>
      <c r="B16" s="394" t="s">
        <v>2929</v>
      </c>
      <c r="C16" s="394" t="s">
        <v>2805</v>
      </c>
      <c r="D16" s="394" t="s">
        <v>3264</v>
      </c>
      <c r="E16" s="394" t="s">
        <v>3265</v>
      </c>
      <c r="F16" s="397">
        <v>2</v>
      </c>
      <c r="G16" s="397">
        <v>2182</v>
      </c>
      <c r="H16" s="397">
        <v>1</v>
      </c>
      <c r="I16" s="397">
        <v>1091</v>
      </c>
      <c r="J16" s="397">
        <v>1</v>
      </c>
      <c r="K16" s="397">
        <v>1093</v>
      </c>
      <c r="L16" s="397">
        <v>0.50091659028414304</v>
      </c>
      <c r="M16" s="397">
        <v>1093</v>
      </c>
      <c r="N16" s="397">
        <v>3</v>
      </c>
      <c r="O16" s="397">
        <v>3402</v>
      </c>
      <c r="P16" s="410">
        <v>1.5591200733272228</v>
      </c>
      <c r="Q16" s="398">
        <v>1134</v>
      </c>
    </row>
    <row r="17" spans="1:17" ht="14.4" customHeight="1" x14ac:dyDescent="0.3">
      <c r="A17" s="393" t="s">
        <v>3263</v>
      </c>
      <c r="B17" s="394" t="s">
        <v>2929</v>
      </c>
      <c r="C17" s="394" t="s">
        <v>2805</v>
      </c>
      <c r="D17" s="394" t="s">
        <v>2840</v>
      </c>
      <c r="E17" s="394" t="s">
        <v>2841</v>
      </c>
      <c r="F17" s="397">
        <v>1</v>
      </c>
      <c r="G17" s="397">
        <v>75</v>
      </c>
      <c r="H17" s="397">
        <v>1</v>
      </c>
      <c r="I17" s="397">
        <v>75</v>
      </c>
      <c r="J17" s="397"/>
      <c r="K17" s="397"/>
      <c r="L17" s="397"/>
      <c r="M17" s="397"/>
      <c r="N17" s="397"/>
      <c r="O17" s="397"/>
      <c r="P17" s="410"/>
      <c r="Q17" s="398"/>
    </row>
    <row r="18" spans="1:17" ht="14.4" customHeight="1" x14ac:dyDescent="0.3">
      <c r="A18" s="393" t="s">
        <v>3263</v>
      </c>
      <c r="B18" s="394" t="s">
        <v>2929</v>
      </c>
      <c r="C18" s="394" t="s">
        <v>2805</v>
      </c>
      <c r="D18" s="394" t="s">
        <v>2844</v>
      </c>
      <c r="E18" s="394" t="s">
        <v>2845</v>
      </c>
      <c r="F18" s="397">
        <v>3</v>
      </c>
      <c r="G18" s="397">
        <v>174</v>
      </c>
      <c r="H18" s="397">
        <v>1</v>
      </c>
      <c r="I18" s="397">
        <v>58</v>
      </c>
      <c r="J18" s="397">
        <v>8</v>
      </c>
      <c r="K18" s="397">
        <v>464</v>
      </c>
      <c r="L18" s="397">
        <v>2.6666666666666665</v>
      </c>
      <c r="M18" s="397">
        <v>58</v>
      </c>
      <c r="N18" s="397">
        <v>6</v>
      </c>
      <c r="O18" s="397">
        <v>336</v>
      </c>
      <c r="P18" s="410">
        <v>1.9310344827586208</v>
      </c>
      <c r="Q18" s="398">
        <v>56</v>
      </c>
    </row>
    <row r="19" spans="1:17" ht="14.4" customHeight="1" x14ac:dyDescent="0.3">
      <c r="A19" s="393" t="s">
        <v>3263</v>
      </c>
      <c r="B19" s="394" t="s">
        <v>2929</v>
      </c>
      <c r="C19" s="394" t="s">
        <v>2805</v>
      </c>
      <c r="D19" s="394" t="s">
        <v>2848</v>
      </c>
      <c r="E19" s="394" t="s">
        <v>2849</v>
      </c>
      <c r="F19" s="397">
        <v>5</v>
      </c>
      <c r="G19" s="397">
        <v>170</v>
      </c>
      <c r="H19" s="397">
        <v>1</v>
      </c>
      <c r="I19" s="397">
        <v>34</v>
      </c>
      <c r="J19" s="397">
        <v>5</v>
      </c>
      <c r="K19" s="397">
        <v>170</v>
      </c>
      <c r="L19" s="397">
        <v>1</v>
      </c>
      <c r="M19" s="397">
        <v>34</v>
      </c>
      <c r="N19" s="397">
        <v>6</v>
      </c>
      <c r="O19" s="397">
        <v>204</v>
      </c>
      <c r="P19" s="410">
        <v>1.2</v>
      </c>
      <c r="Q19" s="398">
        <v>34</v>
      </c>
    </row>
    <row r="20" spans="1:17" ht="14.4" customHeight="1" x14ac:dyDescent="0.3">
      <c r="A20" s="393" t="s">
        <v>3263</v>
      </c>
      <c r="B20" s="394" t="s">
        <v>2929</v>
      </c>
      <c r="C20" s="394" t="s">
        <v>2805</v>
      </c>
      <c r="D20" s="394" t="s">
        <v>3011</v>
      </c>
      <c r="E20" s="394" t="s">
        <v>3012</v>
      </c>
      <c r="F20" s="397">
        <v>98</v>
      </c>
      <c r="G20" s="397">
        <v>24304</v>
      </c>
      <c r="H20" s="397">
        <v>1</v>
      </c>
      <c r="I20" s="397">
        <v>248</v>
      </c>
      <c r="J20" s="397">
        <v>103</v>
      </c>
      <c r="K20" s="397">
        <v>25647</v>
      </c>
      <c r="L20" s="397">
        <v>1.0552583936800526</v>
      </c>
      <c r="M20" s="397">
        <v>249</v>
      </c>
      <c r="N20" s="397">
        <v>96</v>
      </c>
      <c r="O20" s="397">
        <v>22272</v>
      </c>
      <c r="P20" s="410">
        <v>0.91639236339697172</v>
      </c>
      <c r="Q20" s="398">
        <v>232</v>
      </c>
    </row>
    <row r="21" spans="1:17" ht="14.4" customHeight="1" x14ac:dyDescent="0.3">
      <c r="A21" s="393" t="s">
        <v>3263</v>
      </c>
      <c r="B21" s="394" t="s">
        <v>2929</v>
      </c>
      <c r="C21" s="394" t="s">
        <v>2805</v>
      </c>
      <c r="D21" s="394" t="s">
        <v>3040</v>
      </c>
      <c r="E21" s="394" t="s">
        <v>3039</v>
      </c>
      <c r="F21" s="397">
        <v>1</v>
      </c>
      <c r="G21" s="397">
        <v>663</v>
      </c>
      <c r="H21" s="397">
        <v>1</v>
      </c>
      <c r="I21" s="397">
        <v>663</v>
      </c>
      <c r="J21" s="397"/>
      <c r="K21" s="397"/>
      <c r="L21" s="397"/>
      <c r="M21" s="397"/>
      <c r="N21" s="397"/>
      <c r="O21" s="397"/>
      <c r="P21" s="410"/>
      <c r="Q21" s="398"/>
    </row>
    <row r="22" spans="1:17" ht="14.4" customHeight="1" x14ac:dyDescent="0.3">
      <c r="A22" s="393" t="s">
        <v>3263</v>
      </c>
      <c r="B22" s="394" t="s">
        <v>2929</v>
      </c>
      <c r="C22" s="394" t="s">
        <v>2805</v>
      </c>
      <c r="D22" s="394" t="s">
        <v>2854</v>
      </c>
      <c r="E22" s="394" t="s">
        <v>2855</v>
      </c>
      <c r="F22" s="397">
        <v>24</v>
      </c>
      <c r="G22" s="397">
        <v>7752</v>
      </c>
      <c r="H22" s="397">
        <v>1</v>
      </c>
      <c r="I22" s="397">
        <v>323</v>
      </c>
      <c r="J22" s="397">
        <v>25</v>
      </c>
      <c r="K22" s="397">
        <v>8100</v>
      </c>
      <c r="L22" s="397">
        <v>1.0448916408668731</v>
      </c>
      <c r="M22" s="397">
        <v>324</v>
      </c>
      <c r="N22" s="397">
        <v>29</v>
      </c>
      <c r="O22" s="397">
        <v>9425</v>
      </c>
      <c r="P22" s="410">
        <v>1.2158152734778123</v>
      </c>
      <c r="Q22" s="398">
        <v>325</v>
      </c>
    </row>
    <row r="23" spans="1:17" ht="14.4" customHeight="1" x14ac:dyDescent="0.3">
      <c r="A23" s="393" t="s">
        <v>3263</v>
      </c>
      <c r="B23" s="394" t="s">
        <v>2929</v>
      </c>
      <c r="C23" s="394" t="s">
        <v>2805</v>
      </c>
      <c r="D23" s="394" t="s">
        <v>3055</v>
      </c>
      <c r="E23" s="394" t="s">
        <v>3056</v>
      </c>
      <c r="F23" s="397">
        <v>298</v>
      </c>
      <c r="G23" s="397">
        <v>32780</v>
      </c>
      <c r="H23" s="397">
        <v>1</v>
      </c>
      <c r="I23" s="397">
        <v>110</v>
      </c>
      <c r="J23" s="397">
        <v>278</v>
      </c>
      <c r="K23" s="397">
        <v>30858</v>
      </c>
      <c r="L23" s="397">
        <v>0.94136668700427095</v>
      </c>
      <c r="M23" s="397">
        <v>111</v>
      </c>
      <c r="N23" s="397">
        <v>365</v>
      </c>
      <c r="O23" s="397">
        <v>40880</v>
      </c>
      <c r="P23" s="410">
        <v>1.2471018913971934</v>
      </c>
      <c r="Q23" s="398">
        <v>112</v>
      </c>
    </row>
    <row r="24" spans="1:17" ht="14.4" customHeight="1" x14ac:dyDescent="0.3">
      <c r="A24" s="393" t="s">
        <v>3263</v>
      </c>
      <c r="B24" s="394" t="s">
        <v>2929</v>
      </c>
      <c r="C24" s="394" t="s">
        <v>2805</v>
      </c>
      <c r="D24" s="394" t="s">
        <v>3057</v>
      </c>
      <c r="E24" s="394" t="s">
        <v>3058</v>
      </c>
      <c r="F24" s="397"/>
      <c r="G24" s="397"/>
      <c r="H24" s="397"/>
      <c r="I24" s="397"/>
      <c r="J24" s="397">
        <v>2</v>
      </c>
      <c r="K24" s="397">
        <v>590</v>
      </c>
      <c r="L24" s="397"/>
      <c r="M24" s="397">
        <v>295</v>
      </c>
      <c r="N24" s="397"/>
      <c r="O24" s="397"/>
      <c r="P24" s="410"/>
      <c r="Q24" s="398"/>
    </row>
    <row r="25" spans="1:17" ht="14.4" customHeight="1" x14ac:dyDescent="0.3">
      <c r="A25" s="393" t="s">
        <v>3263</v>
      </c>
      <c r="B25" s="394" t="s">
        <v>2929</v>
      </c>
      <c r="C25" s="394" t="s">
        <v>2805</v>
      </c>
      <c r="D25" s="394" t="s">
        <v>3059</v>
      </c>
      <c r="E25" s="394" t="s">
        <v>3060</v>
      </c>
      <c r="F25" s="397">
        <v>19</v>
      </c>
      <c r="G25" s="397">
        <v>12825</v>
      </c>
      <c r="H25" s="397">
        <v>1</v>
      </c>
      <c r="I25" s="397">
        <v>675</v>
      </c>
      <c r="J25" s="397">
        <v>43</v>
      </c>
      <c r="K25" s="397">
        <v>29068</v>
      </c>
      <c r="L25" s="397">
        <v>2.2665107212475633</v>
      </c>
      <c r="M25" s="397">
        <v>676</v>
      </c>
      <c r="N25" s="397">
        <v>48</v>
      </c>
      <c r="O25" s="397">
        <v>32496</v>
      </c>
      <c r="P25" s="410">
        <v>2.5338011695906433</v>
      </c>
      <c r="Q25" s="398">
        <v>677</v>
      </c>
    </row>
    <row r="26" spans="1:17" ht="14.4" customHeight="1" x14ac:dyDescent="0.3">
      <c r="A26" s="393" t="s">
        <v>3263</v>
      </c>
      <c r="B26" s="394" t="s">
        <v>2929</v>
      </c>
      <c r="C26" s="394" t="s">
        <v>2805</v>
      </c>
      <c r="D26" s="394" t="s">
        <v>3061</v>
      </c>
      <c r="E26" s="394" t="s">
        <v>3062</v>
      </c>
      <c r="F26" s="397">
        <v>19</v>
      </c>
      <c r="G26" s="397">
        <v>1520</v>
      </c>
      <c r="H26" s="397">
        <v>1</v>
      </c>
      <c r="I26" s="397">
        <v>80</v>
      </c>
      <c r="J26" s="397">
        <v>45</v>
      </c>
      <c r="K26" s="397">
        <v>3645</v>
      </c>
      <c r="L26" s="397">
        <v>2.3980263157894739</v>
      </c>
      <c r="M26" s="397">
        <v>81</v>
      </c>
      <c r="N26" s="397">
        <v>49</v>
      </c>
      <c r="O26" s="397">
        <v>4018</v>
      </c>
      <c r="P26" s="410">
        <v>2.6434210526315791</v>
      </c>
      <c r="Q26" s="398">
        <v>82</v>
      </c>
    </row>
    <row r="27" spans="1:17" ht="14.4" customHeight="1" x14ac:dyDescent="0.3">
      <c r="A27" s="393" t="s">
        <v>3263</v>
      </c>
      <c r="B27" s="394" t="s">
        <v>2929</v>
      </c>
      <c r="C27" s="394" t="s">
        <v>2805</v>
      </c>
      <c r="D27" s="394" t="s">
        <v>3065</v>
      </c>
      <c r="E27" s="394" t="s">
        <v>3066</v>
      </c>
      <c r="F27" s="397">
        <v>3</v>
      </c>
      <c r="G27" s="397">
        <v>1809</v>
      </c>
      <c r="H27" s="397">
        <v>1</v>
      </c>
      <c r="I27" s="397">
        <v>603</v>
      </c>
      <c r="J27" s="397">
        <v>3</v>
      </c>
      <c r="K27" s="397">
        <v>1812</v>
      </c>
      <c r="L27" s="397">
        <v>1.0016583747927033</v>
      </c>
      <c r="M27" s="397">
        <v>604</v>
      </c>
      <c r="N27" s="397">
        <v>1</v>
      </c>
      <c r="O27" s="397">
        <v>606</v>
      </c>
      <c r="P27" s="410">
        <v>0.33499170812603646</v>
      </c>
      <c r="Q27" s="398">
        <v>606</v>
      </c>
    </row>
    <row r="28" spans="1:17" ht="14.4" customHeight="1" x14ac:dyDescent="0.3">
      <c r="A28" s="393" t="s">
        <v>3263</v>
      </c>
      <c r="B28" s="394" t="s">
        <v>2929</v>
      </c>
      <c r="C28" s="394" t="s">
        <v>2805</v>
      </c>
      <c r="D28" s="394" t="s">
        <v>3067</v>
      </c>
      <c r="E28" s="394" t="s">
        <v>3066</v>
      </c>
      <c r="F28" s="397">
        <v>1</v>
      </c>
      <c r="G28" s="397">
        <v>517</v>
      </c>
      <c r="H28" s="397">
        <v>1</v>
      </c>
      <c r="I28" s="397">
        <v>517</v>
      </c>
      <c r="J28" s="397"/>
      <c r="K28" s="397"/>
      <c r="L28" s="397"/>
      <c r="M28" s="397"/>
      <c r="N28" s="397"/>
      <c r="O28" s="397"/>
      <c r="P28" s="410"/>
      <c r="Q28" s="398"/>
    </row>
    <row r="29" spans="1:17" ht="14.4" customHeight="1" x14ac:dyDescent="0.3">
      <c r="A29" s="393" t="s">
        <v>3263</v>
      </c>
      <c r="B29" s="394" t="s">
        <v>2929</v>
      </c>
      <c r="C29" s="394" t="s">
        <v>2805</v>
      </c>
      <c r="D29" s="394" t="s">
        <v>3068</v>
      </c>
      <c r="E29" s="394" t="s">
        <v>3069</v>
      </c>
      <c r="F29" s="397">
        <v>3</v>
      </c>
      <c r="G29" s="397">
        <v>513</v>
      </c>
      <c r="H29" s="397">
        <v>1</v>
      </c>
      <c r="I29" s="397">
        <v>171</v>
      </c>
      <c r="J29" s="397">
        <v>3</v>
      </c>
      <c r="K29" s="397">
        <v>516</v>
      </c>
      <c r="L29" s="397">
        <v>1.0058479532163742</v>
      </c>
      <c r="M29" s="397">
        <v>172</v>
      </c>
      <c r="N29" s="397">
        <v>1</v>
      </c>
      <c r="O29" s="397">
        <v>172</v>
      </c>
      <c r="P29" s="410">
        <v>0.33528265107212474</v>
      </c>
      <c r="Q29" s="398">
        <v>172</v>
      </c>
    </row>
    <row r="30" spans="1:17" ht="14.4" customHeight="1" x14ac:dyDescent="0.3">
      <c r="A30" s="393" t="s">
        <v>3263</v>
      </c>
      <c r="B30" s="394" t="s">
        <v>3076</v>
      </c>
      <c r="C30" s="394" t="s">
        <v>2993</v>
      </c>
      <c r="D30" s="394" t="s">
        <v>3098</v>
      </c>
      <c r="E30" s="394" t="s">
        <v>3099</v>
      </c>
      <c r="F30" s="397"/>
      <c r="G30" s="397"/>
      <c r="H30" s="397"/>
      <c r="I30" s="397"/>
      <c r="J30" s="397">
        <v>1</v>
      </c>
      <c r="K30" s="397">
        <v>70</v>
      </c>
      <c r="L30" s="397"/>
      <c r="M30" s="397">
        <v>70</v>
      </c>
      <c r="N30" s="397"/>
      <c r="O30" s="397"/>
      <c r="P30" s="410"/>
      <c r="Q30" s="398"/>
    </row>
    <row r="31" spans="1:17" ht="14.4" customHeight="1" x14ac:dyDescent="0.3">
      <c r="A31" s="393" t="s">
        <v>3263</v>
      </c>
      <c r="B31" s="394" t="s">
        <v>3076</v>
      </c>
      <c r="C31" s="394" t="s">
        <v>2805</v>
      </c>
      <c r="D31" s="394" t="s">
        <v>2840</v>
      </c>
      <c r="E31" s="394" t="s">
        <v>2841</v>
      </c>
      <c r="F31" s="397"/>
      <c r="G31" s="397"/>
      <c r="H31" s="397"/>
      <c r="I31" s="397"/>
      <c r="J31" s="397">
        <v>4</v>
      </c>
      <c r="K31" s="397">
        <v>300</v>
      </c>
      <c r="L31" s="397"/>
      <c r="M31" s="397">
        <v>75</v>
      </c>
      <c r="N31" s="397">
        <v>1</v>
      </c>
      <c r="O31" s="397">
        <v>81</v>
      </c>
      <c r="P31" s="410"/>
      <c r="Q31" s="398">
        <v>81</v>
      </c>
    </row>
    <row r="32" spans="1:17" ht="14.4" customHeight="1" x14ac:dyDescent="0.3">
      <c r="A32" s="393" t="s">
        <v>3263</v>
      </c>
      <c r="B32" s="394" t="s">
        <v>3076</v>
      </c>
      <c r="C32" s="394" t="s">
        <v>2805</v>
      </c>
      <c r="D32" s="394" t="s">
        <v>2848</v>
      </c>
      <c r="E32" s="394" t="s">
        <v>2849</v>
      </c>
      <c r="F32" s="397">
        <v>1</v>
      </c>
      <c r="G32" s="397">
        <v>34</v>
      </c>
      <c r="H32" s="397">
        <v>1</v>
      </c>
      <c r="I32" s="397">
        <v>34</v>
      </c>
      <c r="J32" s="397">
        <v>2</v>
      </c>
      <c r="K32" s="397">
        <v>68</v>
      </c>
      <c r="L32" s="397">
        <v>2</v>
      </c>
      <c r="M32" s="397">
        <v>34</v>
      </c>
      <c r="N32" s="397"/>
      <c r="O32" s="397"/>
      <c r="P32" s="410"/>
      <c r="Q32" s="398"/>
    </row>
    <row r="33" spans="1:17" ht="14.4" customHeight="1" x14ac:dyDescent="0.3">
      <c r="A33" s="393" t="s">
        <v>3263</v>
      </c>
      <c r="B33" s="394" t="s">
        <v>3076</v>
      </c>
      <c r="C33" s="394" t="s">
        <v>2805</v>
      </c>
      <c r="D33" s="394" t="s">
        <v>2921</v>
      </c>
      <c r="E33" s="394" t="s">
        <v>2922</v>
      </c>
      <c r="F33" s="397"/>
      <c r="G33" s="397"/>
      <c r="H33" s="397"/>
      <c r="I33" s="397"/>
      <c r="J33" s="397"/>
      <c r="K33" s="397"/>
      <c r="L33" s="397"/>
      <c r="M33" s="397"/>
      <c r="N33" s="397">
        <v>0</v>
      </c>
      <c r="O33" s="397">
        <v>0</v>
      </c>
      <c r="P33" s="410"/>
      <c r="Q33" s="398"/>
    </row>
    <row r="34" spans="1:17" ht="14.4" customHeight="1" x14ac:dyDescent="0.3">
      <c r="A34" s="393" t="s">
        <v>3263</v>
      </c>
      <c r="B34" s="394" t="s">
        <v>3076</v>
      </c>
      <c r="C34" s="394" t="s">
        <v>2805</v>
      </c>
      <c r="D34" s="394" t="s">
        <v>3130</v>
      </c>
      <c r="E34" s="394" t="s">
        <v>3131</v>
      </c>
      <c r="F34" s="397">
        <v>1</v>
      </c>
      <c r="G34" s="397">
        <v>173</v>
      </c>
      <c r="H34" s="397">
        <v>1</v>
      </c>
      <c r="I34" s="397">
        <v>173</v>
      </c>
      <c r="J34" s="397">
        <v>2</v>
      </c>
      <c r="K34" s="397">
        <v>348</v>
      </c>
      <c r="L34" s="397">
        <v>2.0115606936416186</v>
      </c>
      <c r="M34" s="397">
        <v>174</v>
      </c>
      <c r="N34" s="397"/>
      <c r="O34" s="397"/>
      <c r="P34" s="410"/>
      <c r="Q34" s="398"/>
    </row>
    <row r="35" spans="1:17" ht="14.4" customHeight="1" x14ac:dyDescent="0.3">
      <c r="A35" s="393" t="s">
        <v>3263</v>
      </c>
      <c r="B35" s="394" t="s">
        <v>3076</v>
      </c>
      <c r="C35" s="394" t="s">
        <v>2805</v>
      </c>
      <c r="D35" s="394" t="s">
        <v>3011</v>
      </c>
      <c r="E35" s="394" t="s">
        <v>3012</v>
      </c>
      <c r="F35" s="397">
        <v>4</v>
      </c>
      <c r="G35" s="397">
        <v>992</v>
      </c>
      <c r="H35" s="397">
        <v>1</v>
      </c>
      <c r="I35" s="397">
        <v>248</v>
      </c>
      <c r="J35" s="397">
        <v>7</v>
      </c>
      <c r="K35" s="397">
        <v>1743</v>
      </c>
      <c r="L35" s="397">
        <v>1.7570564516129032</v>
      </c>
      <c r="M35" s="397">
        <v>249</v>
      </c>
      <c r="N35" s="397">
        <v>2</v>
      </c>
      <c r="O35" s="397">
        <v>464</v>
      </c>
      <c r="P35" s="410">
        <v>0.46774193548387094</v>
      </c>
      <c r="Q35" s="398">
        <v>232</v>
      </c>
    </row>
    <row r="36" spans="1:17" ht="14.4" customHeight="1" x14ac:dyDescent="0.3">
      <c r="A36" s="393" t="s">
        <v>3263</v>
      </c>
      <c r="B36" s="394" t="s">
        <v>3076</v>
      </c>
      <c r="C36" s="394" t="s">
        <v>2805</v>
      </c>
      <c r="D36" s="394" t="s">
        <v>3022</v>
      </c>
      <c r="E36" s="394" t="s">
        <v>3023</v>
      </c>
      <c r="F36" s="397"/>
      <c r="G36" s="397"/>
      <c r="H36" s="397"/>
      <c r="I36" s="397"/>
      <c r="J36" s="397"/>
      <c r="K36" s="397"/>
      <c r="L36" s="397"/>
      <c r="M36" s="397"/>
      <c r="N36" s="397">
        <v>1</v>
      </c>
      <c r="O36" s="397">
        <v>628</v>
      </c>
      <c r="P36" s="410"/>
      <c r="Q36" s="398">
        <v>628</v>
      </c>
    </row>
    <row r="37" spans="1:17" ht="14.4" customHeight="1" x14ac:dyDescent="0.3">
      <c r="A37" s="393" t="s">
        <v>3263</v>
      </c>
      <c r="B37" s="394" t="s">
        <v>3076</v>
      </c>
      <c r="C37" s="394" t="s">
        <v>2805</v>
      </c>
      <c r="D37" s="394" t="s">
        <v>3030</v>
      </c>
      <c r="E37" s="394" t="s">
        <v>3031</v>
      </c>
      <c r="F37" s="397"/>
      <c r="G37" s="397"/>
      <c r="H37" s="397"/>
      <c r="I37" s="397"/>
      <c r="J37" s="397"/>
      <c r="K37" s="397"/>
      <c r="L37" s="397"/>
      <c r="M37" s="397"/>
      <c r="N37" s="397">
        <v>1</v>
      </c>
      <c r="O37" s="397">
        <v>91</v>
      </c>
      <c r="P37" s="410"/>
      <c r="Q37" s="398">
        <v>91</v>
      </c>
    </row>
    <row r="38" spans="1:17" ht="14.4" customHeight="1" x14ac:dyDescent="0.3">
      <c r="A38" s="393" t="s">
        <v>3263</v>
      </c>
      <c r="B38" s="394" t="s">
        <v>3076</v>
      </c>
      <c r="C38" s="394" t="s">
        <v>2805</v>
      </c>
      <c r="D38" s="394" t="s">
        <v>3158</v>
      </c>
      <c r="E38" s="394" t="s">
        <v>3159</v>
      </c>
      <c r="F38" s="397"/>
      <c r="G38" s="397"/>
      <c r="H38" s="397"/>
      <c r="I38" s="397"/>
      <c r="J38" s="397"/>
      <c r="K38" s="397"/>
      <c r="L38" s="397"/>
      <c r="M38" s="397"/>
      <c r="N38" s="397">
        <v>15</v>
      </c>
      <c r="O38" s="397">
        <v>3480</v>
      </c>
      <c r="P38" s="410"/>
      <c r="Q38" s="398">
        <v>232</v>
      </c>
    </row>
    <row r="39" spans="1:17" ht="14.4" customHeight="1" x14ac:dyDescent="0.3">
      <c r="A39" s="393" t="s">
        <v>3263</v>
      </c>
      <c r="B39" s="394" t="s">
        <v>3076</v>
      </c>
      <c r="C39" s="394" t="s">
        <v>2805</v>
      </c>
      <c r="D39" s="394" t="s">
        <v>3038</v>
      </c>
      <c r="E39" s="394" t="s">
        <v>3039</v>
      </c>
      <c r="F39" s="397"/>
      <c r="G39" s="397"/>
      <c r="H39" s="397"/>
      <c r="I39" s="397"/>
      <c r="J39" s="397">
        <v>1</v>
      </c>
      <c r="K39" s="397">
        <v>525</v>
      </c>
      <c r="L39" s="397"/>
      <c r="M39" s="397">
        <v>525</v>
      </c>
      <c r="N39" s="397"/>
      <c r="O39" s="397"/>
      <c r="P39" s="410"/>
      <c r="Q39" s="398"/>
    </row>
    <row r="40" spans="1:17" ht="14.4" customHeight="1" x14ac:dyDescent="0.3">
      <c r="A40" s="393" t="s">
        <v>3263</v>
      </c>
      <c r="B40" s="394" t="s">
        <v>3076</v>
      </c>
      <c r="C40" s="394" t="s">
        <v>2805</v>
      </c>
      <c r="D40" s="394" t="s">
        <v>3040</v>
      </c>
      <c r="E40" s="394" t="s">
        <v>3039</v>
      </c>
      <c r="F40" s="397"/>
      <c r="G40" s="397"/>
      <c r="H40" s="397"/>
      <c r="I40" s="397"/>
      <c r="J40" s="397">
        <v>1</v>
      </c>
      <c r="K40" s="397">
        <v>665</v>
      </c>
      <c r="L40" s="397"/>
      <c r="M40" s="397">
        <v>665</v>
      </c>
      <c r="N40" s="397"/>
      <c r="O40" s="397"/>
      <c r="P40" s="410"/>
      <c r="Q40" s="398"/>
    </row>
    <row r="41" spans="1:17" ht="14.4" customHeight="1" x14ac:dyDescent="0.3">
      <c r="A41" s="393" t="s">
        <v>3263</v>
      </c>
      <c r="B41" s="394" t="s">
        <v>3194</v>
      </c>
      <c r="C41" s="394" t="s">
        <v>2805</v>
      </c>
      <c r="D41" s="394" t="s">
        <v>2921</v>
      </c>
      <c r="E41" s="394" t="s">
        <v>2922</v>
      </c>
      <c r="F41" s="397"/>
      <c r="G41" s="397"/>
      <c r="H41" s="397"/>
      <c r="I41" s="397"/>
      <c r="J41" s="397"/>
      <c r="K41" s="397"/>
      <c r="L41" s="397"/>
      <c r="M41" s="397"/>
      <c r="N41" s="397">
        <v>1</v>
      </c>
      <c r="O41" s="397">
        <v>0</v>
      </c>
      <c r="P41" s="410"/>
      <c r="Q41" s="398">
        <v>0</v>
      </c>
    </row>
    <row r="42" spans="1:17" ht="14.4" customHeight="1" x14ac:dyDescent="0.3">
      <c r="A42" s="393" t="s">
        <v>3263</v>
      </c>
      <c r="B42" s="394" t="s">
        <v>3194</v>
      </c>
      <c r="C42" s="394" t="s">
        <v>2805</v>
      </c>
      <c r="D42" s="394" t="s">
        <v>3209</v>
      </c>
      <c r="E42" s="394" t="s">
        <v>3210</v>
      </c>
      <c r="F42" s="397">
        <v>4</v>
      </c>
      <c r="G42" s="397">
        <v>932</v>
      </c>
      <c r="H42" s="397">
        <v>1</v>
      </c>
      <c r="I42" s="397">
        <v>233</v>
      </c>
      <c r="J42" s="397">
        <v>6</v>
      </c>
      <c r="K42" s="397">
        <v>1404</v>
      </c>
      <c r="L42" s="397">
        <v>1.5064377682403434</v>
      </c>
      <c r="M42" s="397">
        <v>234</v>
      </c>
      <c r="N42" s="397">
        <v>11</v>
      </c>
      <c r="O42" s="397">
        <v>2552</v>
      </c>
      <c r="P42" s="410">
        <v>2.7381974248927037</v>
      </c>
      <c r="Q42" s="398">
        <v>232</v>
      </c>
    </row>
    <row r="43" spans="1:17" ht="14.4" customHeight="1" x14ac:dyDescent="0.3">
      <c r="A43" s="393" t="s">
        <v>3263</v>
      </c>
      <c r="B43" s="394" t="s">
        <v>3194</v>
      </c>
      <c r="C43" s="394" t="s">
        <v>2805</v>
      </c>
      <c r="D43" s="394" t="s">
        <v>2854</v>
      </c>
      <c r="E43" s="394" t="s">
        <v>2855</v>
      </c>
      <c r="F43" s="397">
        <v>2</v>
      </c>
      <c r="G43" s="397">
        <v>646</v>
      </c>
      <c r="H43" s="397">
        <v>1</v>
      </c>
      <c r="I43" s="397">
        <v>323</v>
      </c>
      <c r="J43" s="397"/>
      <c r="K43" s="397"/>
      <c r="L43" s="397"/>
      <c r="M43" s="397"/>
      <c r="N43" s="397">
        <v>1</v>
      </c>
      <c r="O43" s="397">
        <v>325</v>
      </c>
      <c r="P43" s="410">
        <v>0.50309597523219818</v>
      </c>
      <c r="Q43" s="398">
        <v>325</v>
      </c>
    </row>
    <row r="44" spans="1:17" ht="14.4" customHeight="1" x14ac:dyDescent="0.3">
      <c r="A44" s="393" t="s">
        <v>3263</v>
      </c>
      <c r="B44" s="394" t="s">
        <v>3194</v>
      </c>
      <c r="C44" s="394" t="s">
        <v>2805</v>
      </c>
      <c r="D44" s="394" t="s">
        <v>2911</v>
      </c>
      <c r="E44" s="394" t="s">
        <v>2912</v>
      </c>
      <c r="F44" s="397"/>
      <c r="G44" s="397"/>
      <c r="H44" s="397"/>
      <c r="I44" s="397"/>
      <c r="J44" s="397"/>
      <c r="K44" s="397"/>
      <c r="L44" s="397"/>
      <c r="M44" s="397"/>
      <c r="N44" s="397">
        <v>1</v>
      </c>
      <c r="O44" s="397">
        <v>0</v>
      </c>
      <c r="P44" s="410"/>
      <c r="Q44" s="398">
        <v>0</v>
      </c>
    </row>
    <row r="45" spans="1:17" ht="14.4" customHeight="1" x14ac:dyDescent="0.3">
      <c r="A45" s="393" t="s">
        <v>3266</v>
      </c>
      <c r="B45" s="394" t="s">
        <v>2862</v>
      </c>
      <c r="C45" s="394" t="s">
        <v>2805</v>
      </c>
      <c r="D45" s="394" t="s">
        <v>2848</v>
      </c>
      <c r="E45" s="394" t="s">
        <v>2849</v>
      </c>
      <c r="F45" s="397">
        <v>10</v>
      </c>
      <c r="G45" s="397">
        <v>340</v>
      </c>
      <c r="H45" s="397">
        <v>1</v>
      </c>
      <c r="I45" s="397">
        <v>34</v>
      </c>
      <c r="J45" s="397">
        <v>4</v>
      </c>
      <c r="K45" s="397">
        <v>136</v>
      </c>
      <c r="L45" s="397">
        <v>0.4</v>
      </c>
      <c r="M45" s="397">
        <v>34</v>
      </c>
      <c r="N45" s="397">
        <v>14</v>
      </c>
      <c r="O45" s="397">
        <v>476</v>
      </c>
      <c r="P45" s="410">
        <v>1.4</v>
      </c>
      <c r="Q45" s="398">
        <v>34</v>
      </c>
    </row>
    <row r="46" spans="1:17" ht="14.4" customHeight="1" x14ac:dyDescent="0.3">
      <c r="A46" s="393" t="s">
        <v>3266</v>
      </c>
      <c r="B46" s="394" t="s">
        <v>2862</v>
      </c>
      <c r="C46" s="394" t="s">
        <v>2805</v>
      </c>
      <c r="D46" s="394" t="s">
        <v>2907</v>
      </c>
      <c r="E46" s="394" t="s">
        <v>2908</v>
      </c>
      <c r="F46" s="397">
        <v>311</v>
      </c>
      <c r="G46" s="397">
        <v>134041</v>
      </c>
      <c r="H46" s="397">
        <v>1</v>
      </c>
      <c r="I46" s="397">
        <v>431</v>
      </c>
      <c r="J46" s="397">
        <v>265</v>
      </c>
      <c r="K46" s="397">
        <v>114745</v>
      </c>
      <c r="L46" s="397">
        <v>0.85604404622466257</v>
      </c>
      <c r="M46" s="397">
        <v>433</v>
      </c>
      <c r="N46" s="397">
        <v>98</v>
      </c>
      <c r="O46" s="397">
        <v>32046</v>
      </c>
      <c r="P46" s="410">
        <v>0.23907610358024783</v>
      </c>
      <c r="Q46" s="398">
        <v>327</v>
      </c>
    </row>
    <row r="47" spans="1:17" ht="14.4" customHeight="1" x14ac:dyDescent="0.3">
      <c r="A47" s="393" t="s">
        <v>3266</v>
      </c>
      <c r="B47" s="394" t="s">
        <v>2862</v>
      </c>
      <c r="C47" s="394" t="s">
        <v>2805</v>
      </c>
      <c r="D47" s="394" t="s">
        <v>2911</v>
      </c>
      <c r="E47" s="394" t="s">
        <v>2912</v>
      </c>
      <c r="F47" s="397"/>
      <c r="G47" s="397"/>
      <c r="H47" s="397"/>
      <c r="I47" s="397"/>
      <c r="J47" s="397">
        <v>3</v>
      </c>
      <c r="K47" s="397">
        <v>0</v>
      </c>
      <c r="L47" s="397"/>
      <c r="M47" s="397">
        <v>0</v>
      </c>
      <c r="N47" s="397">
        <v>1</v>
      </c>
      <c r="O47" s="397">
        <v>0</v>
      </c>
      <c r="P47" s="410"/>
      <c r="Q47" s="398">
        <v>0</v>
      </c>
    </row>
    <row r="48" spans="1:17" ht="14.4" customHeight="1" x14ac:dyDescent="0.3">
      <c r="A48" s="393" t="s">
        <v>3266</v>
      </c>
      <c r="B48" s="394" t="s">
        <v>2913</v>
      </c>
      <c r="C48" s="394" t="s">
        <v>2805</v>
      </c>
      <c r="D48" s="394" t="s">
        <v>2848</v>
      </c>
      <c r="E48" s="394" t="s">
        <v>2849</v>
      </c>
      <c r="F48" s="397"/>
      <c r="G48" s="397"/>
      <c r="H48" s="397"/>
      <c r="I48" s="397"/>
      <c r="J48" s="397">
        <v>1</v>
      </c>
      <c r="K48" s="397">
        <v>34</v>
      </c>
      <c r="L48" s="397"/>
      <c r="M48" s="397">
        <v>34</v>
      </c>
      <c r="N48" s="397"/>
      <c r="O48" s="397"/>
      <c r="P48" s="410"/>
      <c r="Q48" s="398"/>
    </row>
    <row r="49" spans="1:17" ht="14.4" customHeight="1" x14ac:dyDescent="0.3">
      <c r="A49" s="393" t="s">
        <v>3266</v>
      </c>
      <c r="B49" s="394" t="s">
        <v>2913</v>
      </c>
      <c r="C49" s="394" t="s">
        <v>2805</v>
      </c>
      <c r="D49" s="394" t="s">
        <v>2921</v>
      </c>
      <c r="E49" s="394" t="s">
        <v>2922</v>
      </c>
      <c r="F49" s="397"/>
      <c r="G49" s="397"/>
      <c r="H49" s="397"/>
      <c r="I49" s="397"/>
      <c r="J49" s="397"/>
      <c r="K49" s="397"/>
      <c r="L49" s="397"/>
      <c r="M49" s="397"/>
      <c r="N49" s="397">
        <v>5</v>
      </c>
      <c r="O49" s="397">
        <v>0</v>
      </c>
      <c r="P49" s="410"/>
      <c r="Q49" s="398">
        <v>0</v>
      </c>
    </row>
    <row r="50" spans="1:17" ht="14.4" customHeight="1" x14ac:dyDescent="0.3">
      <c r="A50" s="393" t="s">
        <v>3266</v>
      </c>
      <c r="B50" s="394" t="s">
        <v>2913</v>
      </c>
      <c r="C50" s="394" t="s">
        <v>2805</v>
      </c>
      <c r="D50" s="394" t="s">
        <v>2923</v>
      </c>
      <c r="E50" s="394" t="s">
        <v>2924</v>
      </c>
      <c r="F50" s="397">
        <v>57</v>
      </c>
      <c r="G50" s="397">
        <v>18525</v>
      </c>
      <c r="H50" s="397">
        <v>1</v>
      </c>
      <c r="I50" s="397">
        <v>325</v>
      </c>
      <c r="J50" s="397">
        <v>63</v>
      </c>
      <c r="K50" s="397">
        <v>20601</v>
      </c>
      <c r="L50" s="397">
        <v>1.1120647773279353</v>
      </c>
      <c r="M50" s="397">
        <v>327</v>
      </c>
      <c r="N50" s="397">
        <v>65</v>
      </c>
      <c r="O50" s="397">
        <v>21255</v>
      </c>
      <c r="P50" s="410">
        <v>1.1473684210526316</v>
      </c>
      <c r="Q50" s="398">
        <v>327</v>
      </c>
    </row>
    <row r="51" spans="1:17" ht="14.4" customHeight="1" x14ac:dyDescent="0.3">
      <c r="A51" s="393" t="s">
        <v>3266</v>
      </c>
      <c r="B51" s="394" t="s">
        <v>2913</v>
      </c>
      <c r="C51" s="394" t="s">
        <v>2805</v>
      </c>
      <c r="D51" s="394" t="s">
        <v>2854</v>
      </c>
      <c r="E51" s="394" t="s">
        <v>2855</v>
      </c>
      <c r="F51" s="397"/>
      <c r="G51" s="397"/>
      <c r="H51" s="397"/>
      <c r="I51" s="397"/>
      <c r="J51" s="397"/>
      <c r="K51" s="397"/>
      <c r="L51" s="397"/>
      <c r="M51" s="397"/>
      <c r="N51" s="397">
        <v>1</v>
      </c>
      <c r="O51" s="397">
        <v>325</v>
      </c>
      <c r="P51" s="410"/>
      <c r="Q51" s="398">
        <v>325</v>
      </c>
    </row>
    <row r="52" spans="1:17" ht="14.4" customHeight="1" x14ac:dyDescent="0.3">
      <c r="A52" s="393" t="s">
        <v>3266</v>
      </c>
      <c r="B52" s="394" t="s">
        <v>2913</v>
      </c>
      <c r="C52" s="394" t="s">
        <v>2805</v>
      </c>
      <c r="D52" s="394" t="s">
        <v>2911</v>
      </c>
      <c r="E52" s="394" t="s">
        <v>2912</v>
      </c>
      <c r="F52" s="397"/>
      <c r="G52" s="397"/>
      <c r="H52" s="397"/>
      <c r="I52" s="397"/>
      <c r="J52" s="397">
        <v>1</v>
      </c>
      <c r="K52" s="397">
        <v>0</v>
      </c>
      <c r="L52" s="397"/>
      <c r="M52" s="397">
        <v>0</v>
      </c>
      <c r="N52" s="397"/>
      <c r="O52" s="397"/>
      <c r="P52" s="410"/>
      <c r="Q52" s="398"/>
    </row>
    <row r="53" spans="1:17" ht="14.4" customHeight="1" x14ac:dyDescent="0.3">
      <c r="A53" s="393" t="s">
        <v>3266</v>
      </c>
      <c r="B53" s="394" t="s">
        <v>2929</v>
      </c>
      <c r="C53" s="394" t="s">
        <v>2689</v>
      </c>
      <c r="D53" s="394" t="s">
        <v>2945</v>
      </c>
      <c r="E53" s="394" t="s">
        <v>2946</v>
      </c>
      <c r="F53" s="397">
        <v>0.4</v>
      </c>
      <c r="G53" s="397">
        <v>953.74</v>
      </c>
      <c r="H53" s="397">
        <v>1</v>
      </c>
      <c r="I53" s="397">
        <v>2384.35</v>
      </c>
      <c r="J53" s="397"/>
      <c r="K53" s="397"/>
      <c r="L53" s="397"/>
      <c r="M53" s="397"/>
      <c r="N53" s="397"/>
      <c r="O53" s="397"/>
      <c r="P53" s="410"/>
      <c r="Q53" s="398"/>
    </row>
    <row r="54" spans="1:17" ht="14.4" customHeight="1" x14ac:dyDescent="0.3">
      <c r="A54" s="393" t="s">
        <v>3266</v>
      </c>
      <c r="B54" s="394" t="s">
        <v>2929</v>
      </c>
      <c r="C54" s="394" t="s">
        <v>2689</v>
      </c>
      <c r="D54" s="394" t="s">
        <v>3267</v>
      </c>
      <c r="E54" s="394" t="s">
        <v>3268</v>
      </c>
      <c r="F54" s="397">
        <v>1</v>
      </c>
      <c r="G54" s="397">
        <v>101.34</v>
      </c>
      <c r="H54" s="397">
        <v>1</v>
      </c>
      <c r="I54" s="397">
        <v>101.34</v>
      </c>
      <c r="J54" s="397"/>
      <c r="K54" s="397"/>
      <c r="L54" s="397"/>
      <c r="M54" s="397"/>
      <c r="N54" s="397"/>
      <c r="O54" s="397"/>
      <c r="P54" s="410"/>
      <c r="Q54" s="398"/>
    </row>
    <row r="55" spans="1:17" ht="14.4" customHeight="1" x14ac:dyDescent="0.3">
      <c r="A55" s="393" t="s">
        <v>3266</v>
      </c>
      <c r="B55" s="394" t="s">
        <v>2929</v>
      </c>
      <c r="C55" s="394" t="s">
        <v>2689</v>
      </c>
      <c r="D55" s="394" t="s">
        <v>2972</v>
      </c>
      <c r="E55" s="394" t="s">
        <v>2973</v>
      </c>
      <c r="F55" s="397">
        <v>0.1</v>
      </c>
      <c r="G55" s="397">
        <v>10.4</v>
      </c>
      <c r="H55" s="397">
        <v>1</v>
      </c>
      <c r="I55" s="397">
        <v>104</v>
      </c>
      <c r="J55" s="397"/>
      <c r="K55" s="397"/>
      <c r="L55" s="397"/>
      <c r="M55" s="397"/>
      <c r="N55" s="397"/>
      <c r="O55" s="397"/>
      <c r="P55" s="410"/>
      <c r="Q55" s="398"/>
    </row>
    <row r="56" spans="1:17" ht="14.4" customHeight="1" x14ac:dyDescent="0.3">
      <c r="A56" s="393" t="s">
        <v>3266</v>
      </c>
      <c r="B56" s="394" t="s">
        <v>2929</v>
      </c>
      <c r="C56" s="394" t="s">
        <v>2689</v>
      </c>
      <c r="D56" s="394" t="s">
        <v>2976</v>
      </c>
      <c r="E56" s="394" t="s">
        <v>2977</v>
      </c>
      <c r="F56" s="397"/>
      <c r="G56" s="397"/>
      <c r="H56" s="397"/>
      <c r="I56" s="397"/>
      <c r="J56" s="397">
        <v>0.4</v>
      </c>
      <c r="K56" s="397">
        <v>27.8</v>
      </c>
      <c r="L56" s="397"/>
      <c r="M56" s="397">
        <v>69.5</v>
      </c>
      <c r="N56" s="397"/>
      <c r="O56" s="397"/>
      <c r="P56" s="410"/>
      <c r="Q56" s="398"/>
    </row>
    <row r="57" spans="1:17" ht="14.4" customHeight="1" x14ac:dyDescent="0.3">
      <c r="A57" s="393" t="s">
        <v>3266</v>
      </c>
      <c r="B57" s="394" t="s">
        <v>2929</v>
      </c>
      <c r="C57" s="394" t="s">
        <v>2988</v>
      </c>
      <c r="D57" s="394" t="s">
        <v>2989</v>
      </c>
      <c r="E57" s="394" t="s">
        <v>2990</v>
      </c>
      <c r="F57" s="397">
        <v>2</v>
      </c>
      <c r="G57" s="397">
        <v>3564.32</v>
      </c>
      <c r="H57" s="397">
        <v>1</v>
      </c>
      <c r="I57" s="397">
        <v>1782.16</v>
      </c>
      <c r="J57" s="397">
        <v>4</v>
      </c>
      <c r="K57" s="397">
        <v>7175.32</v>
      </c>
      <c r="L57" s="397">
        <v>2.0130964672083311</v>
      </c>
      <c r="M57" s="397">
        <v>1793.83</v>
      </c>
      <c r="N57" s="397">
        <v>9</v>
      </c>
      <c r="O57" s="397">
        <v>16549.900000000001</v>
      </c>
      <c r="P57" s="410">
        <v>4.6432138528527185</v>
      </c>
      <c r="Q57" s="398">
        <v>1838.877777777778</v>
      </c>
    </row>
    <row r="58" spans="1:17" ht="14.4" customHeight="1" x14ac:dyDescent="0.3">
      <c r="A58" s="393" t="s">
        <v>3266</v>
      </c>
      <c r="B58" s="394" t="s">
        <v>2929</v>
      </c>
      <c r="C58" s="394" t="s">
        <v>2988</v>
      </c>
      <c r="D58" s="394" t="s">
        <v>2991</v>
      </c>
      <c r="E58" s="394" t="s">
        <v>2992</v>
      </c>
      <c r="F58" s="397"/>
      <c r="G58" s="397"/>
      <c r="H58" s="397"/>
      <c r="I58" s="397"/>
      <c r="J58" s="397">
        <v>2</v>
      </c>
      <c r="K58" s="397">
        <v>1777.82</v>
      </c>
      <c r="L58" s="397"/>
      <c r="M58" s="397">
        <v>888.91</v>
      </c>
      <c r="N58" s="397">
        <v>11</v>
      </c>
      <c r="O58" s="397">
        <v>9997.9700000000012</v>
      </c>
      <c r="P58" s="410"/>
      <c r="Q58" s="398">
        <v>908.90636363636372</v>
      </c>
    </row>
    <row r="59" spans="1:17" ht="14.4" customHeight="1" x14ac:dyDescent="0.3">
      <c r="A59" s="393" t="s">
        <v>3266</v>
      </c>
      <c r="B59" s="394" t="s">
        <v>2929</v>
      </c>
      <c r="C59" s="394" t="s">
        <v>2805</v>
      </c>
      <c r="D59" s="394" t="s">
        <v>2999</v>
      </c>
      <c r="E59" s="394" t="s">
        <v>3000</v>
      </c>
      <c r="F59" s="397">
        <v>327</v>
      </c>
      <c r="G59" s="397">
        <v>61149</v>
      </c>
      <c r="H59" s="397">
        <v>1</v>
      </c>
      <c r="I59" s="397">
        <v>187</v>
      </c>
      <c r="J59" s="397">
        <v>387</v>
      </c>
      <c r="K59" s="397">
        <v>74691</v>
      </c>
      <c r="L59" s="397">
        <v>1.2214590590197714</v>
      </c>
      <c r="M59" s="397">
        <v>193</v>
      </c>
      <c r="N59" s="397">
        <v>343</v>
      </c>
      <c r="O59" s="397">
        <v>66542</v>
      </c>
      <c r="P59" s="410">
        <v>1.0881944103746586</v>
      </c>
      <c r="Q59" s="398">
        <v>194</v>
      </c>
    </row>
    <row r="60" spans="1:17" ht="14.4" customHeight="1" x14ac:dyDescent="0.3">
      <c r="A60" s="393" t="s">
        <v>3266</v>
      </c>
      <c r="B60" s="394" t="s">
        <v>2929</v>
      </c>
      <c r="C60" s="394" t="s">
        <v>2805</v>
      </c>
      <c r="D60" s="394" t="s">
        <v>2903</v>
      </c>
      <c r="E60" s="394" t="s">
        <v>2904</v>
      </c>
      <c r="F60" s="397"/>
      <c r="G60" s="397"/>
      <c r="H60" s="397"/>
      <c r="I60" s="397"/>
      <c r="J60" s="397">
        <v>1</v>
      </c>
      <c r="K60" s="397">
        <v>852</v>
      </c>
      <c r="L60" s="397"/>
      <c r="M60" s="397">
        <v>852</v>
      </c>
      <c r="N60" s="397"/>
      <c r="O60" s="397"/>
      <c r="P60" s="410"/>
      <c r="Q60" s="398"/>
    </row>
    <row r="61" spans="1:17" ht="14.4" customHeight="1" x14ac:dyDescent="0.3">
      <c r="A61" s="393" t="s">
        <v>3266</v>
      </c>
      <c r="B61" s="394" t="s">
        <v>2929</v>
      </c>
      <c r="C61" s="394" t="s">
        <v>2805</v>
      </c>
      <c r="D61" s="394" t="s">
        <v>3003</v>
      </c>
      <c r="E61" s="394" t="s">
        <v>3004</v>
      </c>
      <c r="F61" s="397">
        <v>2</v>
      </c>
      <c r="G61" s="397">
        <v>366</v>
      </c>
      <c r="H61" s="397">
        <v>1</v>
      </c>
      <c r="I61" s="397">
        <v>183</v>
      </c>
      <c r="J61" s="397">
        <v>4</v>
      </c>
      <c r="K61" s="397">
        <v>740</v>
      </c>
      <c r="L61" s="397">
        <v>2.0218579234972678</v>
      </c>
      <c r="M61" s="397">
        <v>185</v>
      </c>
      <c r="N61" s="397">
        <v>8</v>
      </c>
      <c r="O61" s="397">
        <v>1480</v>
      </c>
      <c r="P61" s="410">
        <v>4.0437158469945356</v>
      </c>
      <c r="Q61" s="398">
        <v>185</v>
      </c>
    </row>
    <row r="62" spans="1:17" ht="14.4" customHeight="1" x14ac:dyDescent="0.3">
      <c r="A62" s="393" t="s">
        <v>3266</v>
      </c>
      <c r="B62" s="394" t="s">
        <v>2929</v>
      </c>
      <c r="C62" s="394" t="s">
        <v>2805</v>
      </c>
      <c r="D62" s="394" t="s">
        <v>2840</v>
      </c>
      <c r="E62" s="394" t="s">
        <v>2841</v>
      </c>
      <c r="F62" s="397"/>
      <c r="G62" s="397"/>
      <c r="H62" s="397"/>
      <c r="I62" s="397"/>
      <c r="J62" s="397"/>
      <c r="K62" s="397"/>
      <c r="L62" s="397"/>
      <c r="M62" s="397"/>
      <c r="N62" s="397">
        <v>1</v>
      </c>
      <c r="O62" s="397">
        <v>81</v>
      </c>
      <c r="P62" s="410"/>
      <c r="Q62" s="398">
        <v>81</v>
      </c>
    </row>
    <row r="63" spans="1:17" ht="14.4" customHeight="1" x14ac:dyDescent="0.3">
      <c r="A63" s="393" t="s">
        <v>3266</v>
      </c>
      <c r="B63" s="394" t="s">
        <v>2929</v>
      </c>
      <c r="C63" s="394" t="s">
        <v>2805</v>
      </c>
      <c r="D63" s="394" t="s">
        <v>2844</v>
      </c>
      <c r="E63" s="394" t="s">
        <v>2845</v>
      </c>
      <c r="F63" s="397">
        <v>5</v>
      </c>
      <c r="G63" s="397">
        <v>290</v>
      </c>
      <c r="H63" s="397">
        <v>1</v>
      </c>
      <c r="I63" s="397">
        <v>58</v>
      </c>
      <c r="J63" s="397">
        <v>3</v>
      </c>
      <c r="K63" s="397">
        <v>174</v>
      </c>
      <c r="L63" s="397">
        <v>0.6</v>
      </c>
      <c r="M63" s="397">
        <v>58</v>
      </c>
      <c r="N63" s="397">
        <v>4</v>
      </c>
      <c r="O63" s="397">
        <v>224</v>
      </c>
      <c r="P63" s="410">
        <v>0.77241379310344827</v>
      </c>
      <c r="Q63" s="398">
        <v>56</v>
      </c>
    </row>
    <row r="64" spans="1:17" ht="14.4" customHeight="1" x14ac:dyDescent="0.3">
      <c r="A64" s="393" t="s">
        <v>3266</v>
      </c>
      <c r="B64" s="394" t="s">
        <v>2929</v>
      </c>
      <c r="C64" s="394" t="s">
        <v>2805</v>
      </c>
      <c r="D64" s="394" t="s">
        <v>2848</v>
      </c>
      <c r="E64" s="394" t="s">
        <v>2849</v>
      </c>
      <c r="F64" s="397">
        <v>120</v>
      </c>
      <c r="G64" s="397">
        <v>4080</v>
      </c>
      <c r="H64" s="397">
        <v>1</v>
      </c>
      <c r="I64" s="397">
        <v>34</v>
      </c>
      <c r="J64" s="397">
        <v>114</v>
      </c>
      <c r="K64" s="397">
        <v>3876</v>
      </c>
      <c r="L64" s="397">
        <v>0.95</v>
      </c>
      <c r="M64" s="397">
        <v>34</v>
      </c>
      <c r="N64" s="397">
        <v>123</v>
      </c>
      <c r="O64" s="397">
        <v>4182</v>
      </c>
      <c r="P64" s="410">
        <v>1.0249999999999999</v>
      </c>
      <c r="Q64" s="398">
        <v>34</v>
      </c>
    </row>
    <row r="65" spans="1:17" ht="14.4" customHeight="1" x14ac:dyDescent="0.3">
      <c r="A65" s="393" t="s">
        <v>3266</v>
      </c>
      <c r="B65" s="394" t="s">
        <v>2929</v>
      </c>
      <c r="C65" s="394" t="s">
        <v>2805</v>
      </c>
      <c r="D65" s="394" t="s">
        <v>2925</v>
      </c>
      <c r="E65" s="394" t="s">
        <v>2926</v>
      </c>
      <c r="F65" s="397"/>
      <c r="G65" s="397"/>
      <c r="H65" s="397"/>
      <c r="I65" s="397"/>
      <c r="J65" s="397">
        <v>1</v>
      </c>
      <c r="K65" s="397">
        <v>279</v>
      </c>
      <c r="L65" s="397"/>
      <c r="M65" s="397">
        <v>279</v>
      </c>
      <c r="N65" s="397"/>
      <c r="O65" s="397"/>
      <c r="P65" s="410"/>
      <c r="Q65" s="398"/>
    </row>
    <row r="66" spans="1:17" ht="14.4" customHeight="1" x14ac:dyDescent="0.3">
      <c r="A66" s="393" t="s">
        <v>3266</v>
      </c>
      <c r="B66" s="394" t="s">
        <v>2929</v>
      </c>
      <c r="C66" s="394" t="s">
        <v>2805</v>
      </c>
      <c r="D66" s="394" t="s">
        <v>3011</v>
      </c>
      <c r="E66" s="394" t="s">
        <v>3012</v>
      </c>
      <c r="F66" s="397">
        <v>214</v>
      </c>
      <c r="G66" s="397">
        <v>53072</v>
      </c>
      <c r="H66" s="397">
        <v>1</v>
      </c>
      <c r="I66" s="397">
        <v>248</v>
      </c>
      <c r="J66" s="397">
        <v>174</v>
      </c>
      <c r="K66" s="397">
        <v>43326</v>
      </c>
      <c r="L66" s="397">
        <v>0.81636267711787758</v>
      </c>
      <c r="M66" s="397">
        <v>249</v>
      </c>
      <c r="N66" s="397">
        <v>289</v>
      </c>
      <c r="O66" s="397">
        <v>67048</v>
      </c>
      <c r="P66" s="410">
        <v>1.263340367802231</v>
      </c>
      <c r="Q66" s="398">
        <v>232</v>
      </c>
    </row>
    <row r="67" spans="1:17" ht="14.4" customHeight="1" x14ac:dyDescent="0.3">
      <c r="A67" s="393" t="s">
        <v>3266</v>
      </c>
      <c r="B67" s="394" t="s">
        <v>2929</v>
      </c>
      <c r="C67" s="394" t="s">
        <v>2805</v>
      </c>
      <c r="D67" s="394" t="s">
        <v>3013</v>
      </c>
      <c r="E67" s="394" t="s">
        <v>3014</v>
      </c>
      <c r="F67" s="397">
        <v>1</v>
      </c>
      <c r="G67" s="397">
        <v>124</v>
      </c>
      <c r="H67" s="397">
        <v>1</v>
      </c>
      <c r="I67" s="397">
        <v>124</v>
      </c>
      <c r="J67" s="397"/>
      <c r="K67" s="397"/>
      <c r="L67" s="397"/>
      <c r="M67" s="397"/>
      <c r="N67" s="397"/>
      <c r="O67" s="397"/>
      <c r="P67" s="410"/>
      <c r="Q67" s="398"/>
    </row>
    <row r="68" spans="1:17" ht="14.4" customHeight="1" x14ac:dyDescent="0.3">
      <c r="A68" s="393" t="s">
        <v>3266</v>
      </c>
      <c r="B68" s="394" t="s">
        <v>2929</v>
      </c>
      <c r="C68" s="394" t="s">
        <v>2805</v>
      </c>
      <c r="D68" s="394" t="s">
        <v>3017</v>
      </c>
      <c r="E68" s="394" t="s">
        <v>3018</v>
      </c>
      <c r="F68" s="397"/>
      <c r="G68" s="397"/>
      <c r="H68" s="397"/>
      <c r="I68" s="397"/>
      <c r="J68" s="397"/>
      <c r="K68" s="397"/>
      <c r="L68" s="397"/>
      <c r="M68" s="397"/>
      <c r="N68" s="397">
        <v>1</v>
      </c>
      <c r="O68" s="397">
        <v>177</v>
      </c>
      <c r="P68" s="410"/>
      <c r="Q68" s="398">
        <v>177</v>
      </c>
    </row>
    <row r="69" spans="1:17" ht="14.4" customHeight="1" x14ac:dyDescent="0.3">
      <c r="A69" s="393" t="s">
        <v>3266</v>
      </c>
      <c r="B69" s="394" t="s">
        <v>2929</v>
      </c>
      <c r="C69" s="394" t="s">
        <v>2805</v>
      </c>
      <c r="D69" s="394" t="s">
        <v>2854</v>
      </c>
      <c r="E69" s="394" t="s">
        <v>2855</v>
      </c>
      <c r="F69" s="397">
        <v>27</v>
      </c>
      <c r="G69" s="397">
        <v>8721</v>
      </c>
      <c r="H69" s="397">
        <v>1</v>
      </c>
      <c r="I69" s="397">
        <v>323</v>
      </c>
      <c r="J69" s="397">
        <v>17</v>
      </c>
      <c r="K69" s="397">
        <v>5508</v>
      </c>
      <c r="L69" s="397">
        <v>0.63157894736842102</v>
      </c>
      <c r="M69" s="397">
        <v>324</v>
      </c>
      <c r="N69" s="397">
        <v>31</v>
      </c>
      <c r="O69" s="397">
        <v>10075</v>
      </c>
      <c r="P69" s="410">
        <v>1.1552574246072698</v>
      </c>
      <c r="Q69" s="398">
        <v>325</v>
      </c>
    </row>
    <row r="70" spans="1:17" ht="14.4" customHeight="1" x14ac:dyDescent="0.3">
      <c r="A70" s="393" t="s">
        <v>3266</v>
      </c>
      <c r="B70" s="394" t="s">
        <v>2929</v>
      </c>
      <c r="C70" s="394" t="s">
        <v>2805</v>
      </c>
      <c r="D70" s="394" t="s">
        <v>3055</v>
      </c>
      <c r="E70" s="394" t="s">
        <v>3056</v>
      </c>
      <c r="F70" s="397">
        <v>335</v>
      </c>
      <c r="G70" s="397">
        <v>36850</v>
      </c>
      <c r="H70" s="397">
        <v>1</v>
      </c>
      <c r="I70" s="397">
        <v>110</v>
      </c>
      <c r="J70" s="397">
        <v>310</v>
      </c>
      <c r="K70" s="397">
        <v>34410</v>
      </c>
      <c r="L70" s="397">
        <v>0.93378561736770693</v>
      </c>
      <c r="M70" s="397">
        <v>111</v>
      </c>
      <c r="N70" s="397">
        <v>712</v>
      </c>
      <c r="O70" s="397">
        <v>79744</v>
      </c>
      <c r="P70" s="410">
        <v>2.1640162822252376</v>
      </c>
      <c r="Q70" s="398">
        <v>112</v>
      </c>
    </row>
    <row r="71" spans="1:17" ht="14.4" customHeight="1" x14ac:dyDescent="0.3">
      <c r="A71" s="393" t="s">
        <v>3266</v>
      </c>
      <c r="B71" s="394" t="s">
        <v>2929</v>
      </c>
      <c r="C71" s="394" t="s">
        <v>2805</v>
      </c>
      <c r="D71" s="394" t="s">
        <v>3057</v>
      </c>
      <c r="E71" s="394" t="s">
        <v>3058</v>
      </c>
      <c r="F71" s="397">
        <v>2</v>
      </c>
      <c r="G71" s="397">
        <v>588</v>
      </c>
      <c r="H71" s="397">
        <v>1</v>
      </c>
      <c r="I71" s="397">
        <v>294</v>
      </c>
      <c r="J71" s="397"/>
      <c r="K71" s="397"/>
      <c r="L71" s="397"/>
      <c r="M71" s="397"/>
      <c r="N71" s="397">
        <v>2</v>
      </c>
      <c r="O71" s="397">
        <v>592</v>
      </c>
      <c r="P71" s="410">
        <v>1.0068027210884354</v>
      </c>
      <c r="Q71" s="398">
        <v>296</v>
      </c>
    </row>
    <row r="72" spans="1:17" ht="14.4" customHeight="1" x14ac:dyDescent="0.3">
      <c r="A72" s="393" t="s">
        <v>3266</v>
      </c>
      <c r="B72" s="394" t="s">
        <v>2929</v>
      </c>
      <c r="C72" s="394" t="s">
        <v>2805</v>
      </c>
      <c r="D72" s="394" t="s">
        <v>3059</v>
      </c>
      <c r="E72" s="394" t="s">
        <v>3060</v>
      </c>
      <c r="F72" s="397">
        <v>4</v>
      </c>
      <c r="G72" s="397">
        <v>2700</v>
      </c>
      <c r="H72" s="397">
        <v>1</v>
      </c>
      <c r="I72" s="397">
        <v>675</v>
      </c>
      <c r="J72" s="397"/>
      <c r="K72" s="397"/>
      <c r="L72" s="397"/>
      <c r="M72" s="397"/>
      <c r="N72" s="397"/>
      <c r="O72" s="397"/>
      <c r="P72" s="410"/>
      <c r="Q72" s="398"/>
    </row>
    <row r="73" spans="1:17" ht="14.4" customHeight="1" x14ac:dyDescent="0.3">
      <c r="A73" s="393" t="s">
        <v>3266</v>
      </c>
      <c r="B73" s="394" t="s">
        <v>2929</v>
      </c>
      <c r="C73" s="394" t="s">
        <v>2805</v>
      </c>
      <c r="D73" s="394" t="s">
        <v>3061</v>
      </c>
      <c r="E73" s="394" t="s">
        <v>3062</v>
      </c>
      <c r="F73" s="397">
        <v>4</v>
      </c>
      <c r="G73" s="397">
        <v>320</v>
      </c>
      <c r="H73" s="397">
        <v>1</v>
      </c>
      <c r="I73" s="397">
        <v>80</v>
      </c>
      <c r="J73" s="397"/>
      <c r="K73" s="397"/>
      <c r="L73" s="397"/>
      <c r="M73" s="397"/>
      <c r="N73" s="397"/>
      <c r="O73" s="397"/>
      <c r="P73" s="410"/>
      <c r="Q73" s="398"/>
    </row>
    <row r="74" spans="1:17" ht="14.4" customHeight="1" x14ac:dyDescent="0.3">
      <c r="A74" s="393" t="s">
        <v>3266</v>
      </c>
      <c r="B74" s="394" t="s">
        <v>2929</v>
      </c>
      <c r="C74" s="394" t="s">
        <v>2805</v>
      </c>
      <c r="D74" s="394" t="s">
        <v>3063</v>
      </c>
      <c r="E74" s="394" t="s">
        <v>3064</v>
      </c>
      <c r="F74" s="397"/>
      <c r="G74" s="397"/>
      <c r="H74" s="397"/>
      <c r="I74" s="397"/>
      <c r="J74" s="397"/>
      <c r="K74" s="397"/>
      <c r="L74" s="397"/>
      <c r="M74" s="397"/>
      <c r="N74" s="397">
        <v>1</v>
      </c>
      <c r="O74" s="397">
        <v>335</v>
      </c>
      <c r="P74" s="410"/>
      <c r="Q74" s="398">
        <v>335</v>
      </c>
    </row>
    <row r="75" spans="1:17" ht="14.4" customHeight="1" x14ac:dyDescent="0.3">
      <c r="A75" s="393" t="s">
        <v>3266</v>
      </c>
      <c r="B75" s="394" t="s">
        <v>2929</v>
      </c>
      <c r="C75" s="394" t="s">
        <v>2805</v>
      </c>
      <c r="D75" s="394" t="s">
        <v>3065</v>
      </c>
      <c r="E75" s="394" t="s">
        <v>3066</v>
      </c>
      <c r="F75" s="397"/>
      <c r="G75" s="397"/>
      <c r="H75" s="397"/>
      <c r="I75" s="397"/>
      <c r="J75" s="397">
        <v>1</v>
      </c>
      <c r="K75" s="397">
        <v>604</v>
      </c>
      <c r="L75" s="397"/>
      <c r="M75" s="397">
        <v>604</v>
      </c>
      <c r="N75" s="397"/>
      <c r="O75" s="397"/>
      <c r="P75" s="410"/>
      <c r="Q75" s="398"/>
    </row>
    <row r="76" spans="1:17" ht="14.4" customHeight="1" x14ac:dyDescent="0.3">
      <c r="A76" s="393" t="s">
        <v>3266</v>
      </c>
      <c r="B76" s="394" t="s">
        <v>2929</v>
      </c>
      <c r="C76" s="394" t="s">
        <v>2805</v>
      </c>
      <c r="D76" s="394" t="s">
        <v>3269</v>
      </c>
      <c r="E76" s="394" t="s">
        <v>3270</v>
      </c>
      <c r="F76" s="397"/>
      <c r="G76" s="397"/>
      <c r="H76" s="397"/>
      <c r="I76" s="397"/>
      <c r="J76" s="397">
        <v>1</v>
      </c>
      <c r="K76" s="397">
        <v>1364</v>
      </c>
      <c r="L76" s="397"/>
      <c r="M76" s="397">
        <v>1364</v>
      </c>
      <c r="N76" s="397"/>
      <c r="O76" s="397"/>
      <c r="P76" s="410"/>
      <c r="Q76" s="398"/>
    </row>
    <row r="77" spans="1:17" ht="14.4" customHeight="1" x14ac:dyDescent="0.3">
      <c r="A77" s="393" t="s">
        <v>3266</v>
      </c>
      <c r="B77" s="394" t="s">
        <v>2929</v>
      </c>
      <c r="C77" s="394" t="s">
        <v>2805</v>
      </c>
      <c r="D77" s="394" t="s">
        <v>3068</v>
      </c>
      <c r="E77" s="394" t="s">
        <v>3069</v>
      </c>
      <c r="F77" s="397">
        <v>1</v>
      </c>
      <c r="G77" s="397">
        <v>171</v>
      </c>
      <c r="H77" s="397">
        <v>1</v>
      </c>
      <c r="I77" s="397">
        <v>171</v>
      </c>
      <c r="J77" s="397">
        <v>1</v>
      </c>
      <c r="K77" s="397">
        <v>172</v>
      </c>
      <c r="L77" s="397">
        <v>1.0058479532163742</v>
      </c>
      <c r="M77" s="397">
        <v>172</v>
      </c>
      <c r="N77" s="397"/>
      <c r="O77" s="397"/>
      <c r="P77" s="410"/>
      <c r="Q77" s="398"/>
    </row>
    <row r="78" spans="1:17" ht="14.4" customHeight="1" x14ac:dyDescent="0.3">
      <c r="A78" s="393" t="s">
        <v>3266</v>
      </c>
      <c r="B78" s="394" t="s">
        <v>2929</v>
      </c>
      <c r="C78" s="394" t="s">
        <v>2805</v>
      </c>
      <c r="D78" s="394" t="s">
        <v>2858</v>
      </c>
      <c r="E78" s="394" t="s">
        <v>2859</v>
      </c>
      <c r="F78" s="397"/>
      <c r="G78" s="397"/>
      <c r="H78" s="397"/>
      <c r="I78" s="397"/>
      <c r="J78" s="397">
        <v>1</v>
      </c>
      <c r="K78" s="397">
        <v>0</v>
      </c>
      <c r="L78" s="397"/>
      <c r="M78" s="397">
        <v>0</v>
      </c>
      <c r="N78" s="397"/>
      <c r="O78" s="397"/>
      <c r="P78" s="410"/>
      <c r="Q78" s="398"/>
    </row>
    <row r="79" spans="1:17" ht="14.4" customHeight="1" x14ac:dyDescent="0.3">
      <c r="A79" s="393" t="s">
        <v>3266</v>
      </c>
      <c r="B79" s="394" t="s">
        <v>3076</v>
      </c>
      <c r="C79" s="394" t="s">
        <v>2993</v>
      </c>
      <c r="D79" s="394" t="s">
        <v>3098</v>
      </c>
      <c r="E79" s="394" t="s">
        <v>3099</v>
      </c>
      <c r="F79" s="397"/>
      <c r="G79" s="397"/>
      <c r="H79" s="397"/>
      <c r="I79" s="397"/>
      <c r="J79" s="397">
        <v>1</v>
      </c>
      <c r="K79" s="397">
        <v>70</v>
      </c>
      <c r="L79" s="397"/>
      <c r="M79" s="397">
        <v>70</v>
      </c>
      <c r="N79" s="397"/>
      <c r="O79" s="397"/>
      <c r="P79" s="410"/>
      <c r="Q79" s="398"/>
    </row>
    <row r="80" spans="1:17" ht="14.4" customHeight="1" x14ac:dyDescent="0.3">
      <c r="A80" s="393" t="s">
        <v>3266</v>
      </c>
      <c r="B80" s="394" t="s">
        <v>3076</v>
      </c>
      <c r="C80" s="394" t="s">
        <v>2805</v>
      </c>
      <c r="D80" s="394" t="s">
        <v>2840</v>
      </c>
      <c r="E80" s="394" t="s">
        <v>2841</v>
      </c>
      <c r="F80" s="397">
        <v>2</v>
      </c>
      <c r="G80" s="397">
        <v>150</v>
      </c>
      <c r="H80" s="397">
        <v>1</v>
      </c>
      <c r="I80" s="397">
        <v>75</v>
      </c>
      <c r="J80" s="397">
        <v>2</v>
      </c>
      <c r="K80" s="397">
        <v>150</v>
      </c>
      <c r="L80" s="397">
        <v>1</v>
      </c>
      <c r="M80" s="397">
        <v>75</v>
      </c>
      <c r="N80" s="397">
        <v>1</v>
      </c>
      <c r="O80" s="397">
        <v>81</v>
      </c>
      <c r="P80" s="410">
        <v>0.54</v>
      </c>
      <c r="Q80" s="398">
        <v>81</v>
      </c>
    </row>
    <row r="81" spans="1:17" ht="14.4" customHeight="1" x14ac:dyDescent="0.3">
      <c r="A81" s="393" t="s">
        <v>3266</v>
      </c>
      <c r="B81" s="394" t="s">
        <v>3076</v>
      </c>
      <c r="C81" s="394" t="s">
        <v>2805</v>
      </c>
      <c r="D81" s="394" t="s">
        <v>2848</v>
      </c>
      <c r="E81" s="394" t="s">
        <v>2849</v>
      </c>
      <c r="F81" s="397">
        <v>1</v>
      </c>
      <c r="G81" s="397">
        <v>34</v>
      </c>
      <c r="H81" s="397">
        <v>1</v>
      </c>
      <c r="I81" s="397">
        <v>34</v>
      </c>
      <c r="J81" s="397">
        <v>1</v>
      </c>
      <c r="K81" s="397">
        <v>34</v>
      </c>
      <c r="L81" s="397">
        <v>1</v>
      </c>
      <c r="M81" s="397">
        <v>34</v>
      </c>
      <c r="N81" s="397"/>
      <c r="O81" s="397"/>
      <c r="P81" s="410"/>
      <c r="Q81" s="398"/>
    </row>
    <row r="82" spans="1:17" ht="14.4" customHeight="1" x14ac:dyDescent="0.3">
      <c r="A82" s="393" t="s">
        <v>3266</v>
      </c>
      <c r="B82" s="394" t="s">
        <v>3076</v>
      </c>
      <c r="C82" s="394" t="s">
        <v>2805</v>
      </c>
      <c r="D82" s="394" t="s">
        <v>2921</v>
      </c>
      <c r="E82" s="394" t="s">
        <v>2922</v>
      </c>
      <c r="F82" s="397"/>
      <c r="G82" s="397"/>
      <c r="H82" s="397"/>
      <c r="I82" s="397"/>
      <c r="J82" s="397"/>
      <c r="K82" s="397"/>
      <c r="L82" s="397"/>
      <c r="M82" s="397"/>
      <c r="N82" s="397">
        <v>1</v>
      </c>
      <c r="O82" s="397">
        <v>0</v>
      </c>
      <c r="P82" s="410"/>
      <c r="Q82" s="398">
        <v>0</v>
      </c>
    </row>
    <row r="83" spans="1:17" ht="14.4" customHeight="1" x14ac:dyDescent="0.3">
      <c r="A83" s="393" t="s">
        <v>3266</v>
      </c>
      <c r="B83" s="394" t="s">
        <v>3076</v>
      </c>
      <c r="C83" s="394" t="s">
        <v>2805</v>
      </c>
      <c r="D83" s="394" t="s">
        <v>3130</v>
      </c>
      <c r="E83" s="394" t="s">
        <v>3131</v>
      </c>
      <c r="F83" s="397">
        <v>3</v>
      </c>
      <c r="G83" s="397">
        <v>519</v>
      </c>
      <c r="H83" s="397">
        <v>1</v>
      </c>
      <c r="I83" s="397">
        <v>173</v>
      </c>
      <c r="J83" s="397">
        <v>4</v>
      </c>
      <c r="K83" s="397">
        <v>696</v>
      </c>
      <c r="L83" s="397">
        <v>1.3410404624277457</v>
      </c>
      <c r="M83" s="397">
        <v>174</v>
      </c>
      <c r="N83" s="397"/>
      <c r="O83" s="397"/>
      <c r="P83" s="410"/>
      <c r="Q83" s="398"/>
    </row>
    <row r="84" spans="1:17" ht="14.4" customHeight="1" x14ac:dyDescent="0.3">
      <c r="A84" s="393" t="s">
        <v>3266</v>
      </c>
      <c r="B84" s="394" t="s">
        <v>3076</v>
      </c>
      <c r="C84" s="394" t="s">
        <v>2805</v>
      </c>
      <c r="D84" s="394" t="s">
        <v>3011</v>
      </c>
      <c r="E84" s="394" t="s">
        <v>3012</v>
      </c>
      <c r="F84" s="397">
        <v>9</v>
      </c>
      <c r="G84" s="397">
        <v>2232</v>
      </c>
      <c r="H84" s="397">
        <v>1</v>
      </c>
      <c r="I84" s="397">
        <v>248</v>
      </c>
      <c r="J84" s="397">
        <v>7</v>
      </c>
      <c r="K84" s="397">
        <v>1743</v>
      </c>
      <c r="L84" s="397">
        <v>0.78091397849462363</v>
      </c>
      <c r="M84" s="397">
        <v>249</v>
      </c>
      <c r="N84" s="397">
        <v>3</v>
      </c>
      <c r="O84" s="397">
        <v>696</v>
      </c>
      <c r="P84" s="410">
        <v>0.31182795698924731</v>
      </c>
      <c r="Q84" s="398">
        <v>232</v>
      </c>
    </row>
    <row r="85" spans="1:17" ht="14.4" customHeight="1" x14ac:dyDescent="0.3">
      <c r="A85" s="393" t="s">
        <v>3266</v>
      </c>
      <c r="B85" s="394" t="s">
        <v>3076</v>
      </c>
      <c r="C85" s="394" t="s">
        <v>2805</v>
      </c>
      <c r="D85" s="394" t="s">
        <v>3013</v>
      </c>
      <c r="E85" s="394" t="s">
        <v>3014</v>
      </c>
      <c r="F85" s="397">
        <v>2</v>
      </c>
      <c r="G85" s="397">
        <v>248</v>
      </c>
      <c r="H85" s="397">
        <v>1</v>
      </c>
      <c r="I85" s="397">
        <v>124</v>
      </c>
      <c r="J85" s="397"/>
      <c r="K85" s="397"/>
      <c r="L85" s="397"/>
      <c r="M85" s="397"/>
      <c r="N85" s="397"/>
      <c r="O85" s="397"/>
      <c r="P85" s="410"/>
      <c r="Q85" s="398"/>
    </row>
    <row r="86" spans="1:17" ht="14.4" customHeight="1" x14ac:dyDescent="0.3">
      <c r="A86" s="393" t="s">
        <v>3266</v>
      </c>
      <c r="B86" s="394" t="s">
        <v>3076</v>
      </c>
      <c r="C86" s="394" t="s">
        <v>2805</v>
      </c>
      <c r="D86" s="394" t="s">
        <v>3017</v>
      </c>
      <c r="E86" s="394" t="s">
        <v>3018</v>
      </c>
      <c r="F86" s="397">
        <v>1</v>
      </c>
      <c r="G86" s="397">
        <v>175</v>
      </c>
      <c r="H86" s="397">
        <v>1</v>
      </c>
      <c r="I86" s="397">
        <v>175</v>
      </c>
      <c r="J86" s="397"/>
      <c r="K86" s="397"/>
      <c r="L86" s="397"/>
      <c r="M86" s="397"/>
      <c r="N86" s="397"/>
      <c r="O86" s="397"/>
      <c r="P86" s="410"/>
      <c r="Q86" s="398"/>
    </row>
    <row r="87" spans="1:17" ht="14.4" customHeight="1" x14ac:dyDescent="0.3">
      <c r="A87" s="393" t="s">
        <v>3266</v>
      </c>
      <c r="B87" s="394" t="s">
        <v>3076</v>
      </c>
      <c r="C87" s="394" t="s">
        <v>2805</v>
      </c>
      <c r="D87" s="394" t="s">
        <v>3138</v>
      </c>
      <c r="E87" s="394" t="s">
        <v>3139</v>
      </c>
      <c r="F87" s="397">
        <v>1</v>
      </c>
      <c r="G87" s="397">
        <v>296</v>
      </c>
      <c r="H87" s="397">
        <v>1</v>
      </c>
      <c r="I87" s="397">
        <v>296</v>
      </c>
      <c r="J87" s="397"/>
      <c r="K87" s="397"/>
      <c r="L87" s="397"/>
      <c r="M87" s="397"/>
      <c r="N87" s="397"/>
      <c r="O87" s="397"/>
      <c r="P87" s="410"/>
      <c r="Q87" s="398"/>
    </row>
    <row r="88" spans="1:17" ht="14.4" customHeight="1" x14ac:dyDescent="0.3">
      <c r="A88" s="393" t="s">
        <v>3266</v>
      </c>
      <c r="B88" s="394" t="s">
        <v>3076</v>
      </c>
      <c r="C88" s="394" t="s">
        <v>2805</v>
      </c>
      <c r="D88" s="394" t="s">
        <v>3030</v>
      </c>
      <c r="E88" s="394" t="s">
        <v>3031</v>
      </c>
      <c r="F88" s="397"/>
      <c r="G88" s="397"/>
      <c r="H88" s="397"/>
      <c r="I88" s="397"/>
      <c r="J88" s="397">
        <v>1</v>
      </c>
      <c r="K88" s="397">
        <v>91</v>
      </c>
      <c r="L88" s="397"/>
      <c r="M88" s="397">
        <v>91</v>
      </c>
      <c r="N88" s="397"/>
      <c r="O88" s="397"/>
      <c r="P88" s="410"/>
      <c r="Q88" s="398"/>
    </row>
    <row r="89" spans="1:17" ht="14.4" customHeight="1" x14ac:dyDescent="0.3">
      <c r="A89" s="393" t="s">
        <v>3266</v>
      </c>
      <c r="B89" s="394" t="s">
        <v>3076</v>
      </c>
      <c r="C89" s="394" t="s">
        <v>2805</v>
      </c>
      <c r="D89" s="394" t="s">
        <v>3158</v>
      </c>
      <c r="E89" s="394" t="s">
        <v>3159</v>
      </c>
      <c r="F89" s="397"/>
      <c r="G89" s="397"/>
      <c r="H89" s="397"/>
      <c r="I89" s="397"/>
      <c r="J89" s="397"/>
      <c r="K89" s="397"/>
      <c r="L89" s="397"/>
      <c r="M89" s="397"/>
      <c r="N89" s="397">
        <v>9</v>
      </c>
      <c r="O89" s="397">
        <v>2088</v>
      </c>
      <c r="P89" s="410"/>
      <c r="Q89" s="398">
        <v>232</v>
      </c>
    </row>
    <row r="90" spans="1:17" ht="14.4" customHeight="1" x14ac:dyDescent="0.3">
      <c r="A90" s="393" t="s">
        <v>3266</v>
      </c>
      <c r="B90" s="394" t="s">
        <v>3076</v>
      </c>
      <c r="C90" s="394" t="s">
        <v>2805</v>
      </c>
      <c r="D90" s="394" t="s">
        <v>3271</v>
      </c>
      <c r="E90" s="394" t="s">
        <v>3272</v>
      </c>
      <c r="F90" s="397">
        <v>1</v>
      </c>
      <c r="G90" s="397">
        <v>110</v>
      </c>
      <c r="H90" s="397">
        <v>1</v>
      </c>
      <c r="I90" s="397">
        <v>110</v>
      </c>
      <c r="J90" s="397"/>
      <c r="K90" s="397"/>
      <c r="L90" s="397"/>
      <c r="M90" s="397"/>
      <c r="N90" s="397"/>
      <c r="O90" s="397"/>
      <c r="P90" s="410"/>
      <c r="Q90" s="398"/>
    </row>
    <row r="91" spans="1:17" ht="14.4" customHeight="1" x14ac:dyDescent="0.3">
      <c r="A91" s="393" t="s">
        <v>3266</v>
      </c>
      <c r="B91" s="394" t="s">
        <v>3076</v>
      </c>
      <c r="C91" s="394" t="s">
        <v>2805</v>
      </c>
      <c r="D91" s="394" t="s">
        <v>3038</v>
      </c>
      <c r="E91" s="394" t="s">
        <v>3039</v>
      </c>
      <c r="F91" s="397"/>
      <c r="G91" s="397"/>
      <c r="H91" s="397"/>
      <c r="I91" s="397"/>
      <c r="J91" s="397"/>
      <c r="K91" s="397"/>
      <c r="L91" s="397"/>
      <c r="M91" s="397"/>
      <c r="N91" s="397">
        <v>1</v>
      </c>
      <c r="O91" s="397">
        <v>527</v>
      </c>
      <c r="P91" s="410"/>
      <c r="Q91" s="398">
        <v>527</v>
      </c>
    </row>
    <row r="92" spans="1:17" ht="14.4" customHeight="1" x14ac:dyDescent="0.3">
      <c r="A92" s="393" t="s">
        <v>3266</v>
      </c>
      <c r="B92" s="394" t="s">
        <v>3076</v>
      </c>
      <c r="C92" s="394" t="s">
        <v>2805</v>
      </c>
      <c r="D92" s="394" t="s">
        <v>3040</v>
      </c>
      <c r="E92" s="394" t="s">
        <v>3039</v>
      </c>
      <c r="F92" s="397">
        <v>1</v>
      </c>
      <c r="G92" s="397">
        <v>663</v>
      </c>
      <c r="H92" s="397">
        <v>1</v>
      </c>
      <c r="I92" s="397">
        <v>663</v>
      </c>
      <c r="J92" s="397">
        <v>1</v>
      </c>
      <c r="K92" s="397">
        <v>665</v>
      </c>
      <c r="L92" s="397">
        <v>1.0030165912518854</v>
      </c>
      <c r="M92" s="397">
        <v>665</v>
      </c>
      <c r="N92" s="397"/>
      <c r="O92" s="397"/>
      <c r="P92" s="410"/>
      <c r="Q92" s="398"/>
    </row>
    <row r="93" spans="1:17" ht="14.4" customHeight="1" x14ac:dyDescent="0.3">
      <c r="A93" s="393" t="s">
        <v>3266</v>
      </c>
      <c r="B93" s="394" t="s">
        <v>3076</v>
      </c>
      <c r="C93" s="394" t="s">
        <v>2805</v>
      </c>
      <c r="D93" s="394" t="s">
        <v>2911</v>
      </c>
      <c r="E93" s="394" t="s">
        <v>2912</v>
      </c>
      <c r="F93" s="397">
        <v>1</v>
      </c>
      <c r="G93" s="397">
        <v>0</v>
      </c>
      <c r="H93" s="397"/>
      <c r="I93" s="397">
        <v>0</v>
      </c>
      <c r="J93" s="397">
        <v>1</v>
      </c>
      <c r="K93" s="397">
        <v>0</v>
      </c>
      <c r="L93" s="397"/>
      <c r="M93" s="397">
        <v>0</v>
      </c>
      <c r="N93" s="397"/>
      <c r="O93" s="397"/>
      <c r="P93" s="410"/>
      <c r="Q93" s="398"/>
    </row>
    <row r="94" spans="1:17" ht="14.4" customHeight="1" x14ac:dyDescent="0.3">
      <c r="A94" s="393" t="s">
        <v>3266</v>
      </c>
      <c r="B94" s="394" t="s">
        <v>3194</v>
      </c>
      <c r="C94" s="394" t="s">
        <v>2805</v>
      </c>
      <c r="D94" s="394" t="s">
        <v>2840</v>
      </c>
      <c r="E94" s="394" t="s">
        <v>2841</v>
      </c>
      <c r="F94" s="397"/>
      <c r="G94" s="397"/>
      <c r="H94" s="397"/>
      <c r="I94" s="397"/>
      <c r="J94" s="397">
        <v>1</v>
      </c>
      <c r="K94" s="397">
        <v>75</v>
      </c>
      <c r="L94" s="397"/>
      <c r="M94" s="397">
        <v>75</v>
      </c>
      <c r="N94" s="397"/>
      <c r="O94" s="397"/>
      <c r="P94" s="410"/>
      <c r="Q94" s="398"/>
    </row>
    <row r="95" spans="1:17" ht="14.4" customHeight="1" x14ac:dyDescent="0.3">
      <c r="A95" s="393" t="s">
        <v>3266</v>
      </c>
      <c r="B95" s="394" t="s">
        <v>3194</v>
      </c>
      <c r="C95" s="394" t="s">
        <v>2805</v>
      </c>
      <c r="D95" s="394" t="s">
        <v>2921</v>
      </c>
      <c r="E95" s="394" t="s">
        <v>2922</v>
      </c>
      <c r="F95" s="397"/>
      <c r="G95" s="397"/>
      <c r="H95" s="397"/>
      <c r="I95" s="397"/>
      <c r="J95" s="397"/>
      <c r="K95" s="397"/>
      <c r="L95" s="397"/>
      <c r="M95" s="397"/>
      <c r="N95" s="397">
        <v>1</v>
      </c>
      <c r="O95" s="397">
        <v>0</v>
      </c>
      <c r="P95" s="410"/>
      <c r="Q95" s="398">
        <v>0</v>
      </c>
    </row>
    <row r="96" spans="1:17" ht="14.4" customHeight="1" x14ac:dyDescent="0.3">
      <c r="A96" s="393" t="s">
        <v>3266</v>
      </c>
      <c r="B96" s="394" t="s">
        <v>3194</v>
      </c>
      <c r="C96" s="394" t="s">
        <v>2805</v>
      </c>
      <c r="D96" s="394" t="s">
        <v>3209</v>
      </c>
      <c r="E96" s="394" t="s">
        <v>3210</v>
      </c>
      <c r="F96" s="397">
        <v>19</v>
      </c>
      <c r="G96" s="397">
        <v>4427</v>
      </c>
      <c r="H96" s="397">
        <v>1</v>
      </c>
      <c r="I96" s="397">
        <v>233</v>
      </c>
      <c r="J96" s="397">
        <v>21</v>
      </c>
      <c r="K96" s="397">
        <v>4914</v>
      </c>
      <c r="L96" s="397">
        <v>1.1100067765981478</v>
      </c>
      <c r="M96" s="397">
        <v>234</v>
      </c>
      <c r="N96" s="397">
        <v>20</v>
      </c>
      <c r="O96" s="397">
        <v>4640</v>
      </c>
      <c r="P96" s="410">
        <v>1.0481138468488818</v>
      </c>
      <c r="Q96" s="398">
        <v>232</v>
      </c>
    </row>
    <row r="97" spans="1:17" ht="14.4" customHeight="1" x14ac:dyDescent="0.3">
      <c r="A97" s="393" t="s">
        <v>3266</v>
      </c>
      <c r="B97" s="394" t="s">
        <v>3194</v>
      </c>
      <c r="C97" s="394" t="s">
        <v>2805</v>
      </c>
      <c r="D97" s="394" t="s">
        <v>2854</v>
      </c>
      <c r="E97" s="394" t="s">
        <v>2855</v>
      </c>
      <c r="F97" s="397">
        <v>2</v>
      </c>
      <c r="G97" s="397">
        <v>646</v>
      </c>
      <c r="H97" s="397">
        <v>1</v>
      </c>
      <c r="I97" s="397">
        <v>323</v>
      </c>
      <c r="J97" s="397">
        <v>2</v>
      </c>
      <c r="K97" s="397">
        <v>648</v>
      </c>
      <c r="L97" s="397">
        <v>1.0030959752321982</v>
      </c>
      <c r="M97" s="397">
        <v>324</v>
      </c>
      <c r="N97" s="397">
        <v>1</v>
      </c>
      <c r="O97" s="397">
        <v>325</v>
      </c>
      <c r="P97" s="410">
        <v>0.50309597523219818</v>
      </c>
      <c r="Q97" s="398">
        <v>325</v>
      </c>
    </row>
    <row r="98" spans="1:17" ht="14.4" customHeight="1" x14ac:dyDescent="0.3">
      <c r="A98" s="393" t="s">
        <v>3266</v>
      </c>
      <c r="B98" s="394" t="s">
        <v>3194</v>
      </c>
      <c r="C98" s="394" t="s">
        <v>2805</v>
      </c>
      <c r="D98" s="394" t="s">
        <v>3223</v>
      </c>
      <c r="E98" s="394" t="s">
        <v>3224</v>
      </c>
      <c r="F98" s="397"/>
      <c r="G98" s="397"/>
      <c r="H98" s="397"/>
      <c r="I98" s="397"/>
      <c r="J98" s="397">
        <v>1</v>
      </c>
      <c r="K98" s="397">
        <v>301</v>
      </c>
      <c r="L98" s="397"/>
      <c r="M98" s="397">
        <v>301</v>
      </c>
      <c r="N98" s="397"/>
      <c r="O98" s="397"/>
      <c r="P98" s="410"/>
      <c r="Q98" s="398"/>
    </row>
    <row r="99" spans="1:17" ht="14.4" customHeight="1" x14ac:dyDescent="0.3">
      <c r="A99" s="393" t="s">
        <v>3266</v>
      </c>
      <c r="B99" s="394" t="s">
        <v>3194</v>
      </c>
      <c r="C99" s="394" t="s">
        <v>2805</v>
      </c>
      <c r="D99" s="394" t="s">
        <v>2911</v>
      </c>
      <c r="E99" s="394" t="s">
        <v>2912</v>
      </c>
      <c r="F99" s="397"/>
      <c r="G99" s="397"/>
      <c r="H99" s="397"/>
      <c r="I99" s="397"/>
      <c r="J99" s="397">
        <v>1</v>
      </c>
      <c r="K99" s="397">
        <v>0</v>
      </c>
      <c r="L99" s="397"/>
      <c r="M99" s="397">
        <v>0</v>
      </c>
      <c r="N99" s="397"/>
      <c r="O99" s="397"/>
      <c r="P99" s="410"/>
      <c r="Q99" s="398"/>
    </row>
    <row r="100" spans="1:17" ht="14.4" customHeight="1" x14ac:dyDescent="0.3">
      <c r="A100" s="393" t="s">
        <v>3266</v>
      </c>
      <c r="B100" s="394" t="s">
        <v>3273</v>
      </c>
      <c r="C100" s="394" t="s">
        <v>2805</v>
      </c>
      <c r="D100" s="394" t="s">
        <v>2907</v>
      </c>
      <c r="E100" s="394" t="s">
        <v>2908</v>
      </c>
      <c r="F100" s="397">
        <v>1</v>
      </c>
      <c r="G100" s="397">
        <v>431</v>
      </c>
      <c r="H100" s="397">
        <v>1</v>
      </c>
      <c r="I100" s="397">
        <v>431</v>
      </c>
      <c r="J100" s="397"/>
      <c r="K100" s="397"/>
      <c r="L100" s="397"/>
      <c r="M100" s="397"/>
      <c r="N100" s="397"/>
      <c r="O100" s="397"/>
      <c r="P100" s="410"/>
      <c r="Q100" s="398"/>
    </row>
    <row r="101" spans="1:17" ht="14.4" customHeight="1" x14ac:dyDescent="0.3">
      <c r="A101" s="393" t="s">
        <v>3274</v>
      </c>
      <c r="B101" s="394" t="s">
        <v>2862</v>
      </c>
      <c r="C101" s="394" t="s">
        <v>2805</v>
      </c>
      <c r="D101" s="394" t="s">
        <v>2848</v>
      </c>
      <c r="E101" s="394" t="s">
        <v>2849</v>
      </c>
      <c r="F101" s="397">
        <v>2</v>
      </c>
      <c r="G101" s="397">
        <v>68</v>
      </c>
      <c r="H101" s="397">
        <v>1</v>
      </c>
      <c r="I101" s="397">
        <v>34</v>
      </c>
      <c r="J101" s="397">
        <v>1</v>
      </c>
      <c r="K101" s="397">
        <v>34</v>
      </c>
      <c r="L101" s="397">
        <v>0.5</v>
      </c>
      <c r="M101" s="397">
        <v>34</v>
      </c>
      <c r="N101" s="397">
        <v>4</v>
      </c>
      <c r="O101" s="397">
        <v>136</v>
      </c>
      <c r="P101" s="410">
        <v>2</v>
      </c>
      <c r="Q101" s="398">
        <v>34</v>
      </c>
    </row>
    <row r="102" spans="1:17" ht="14.4" customHeight="1" x14ac:dyDescent="0.3">
      <c r="A102" s="393" t="s">
        <v>3274</v>
      </c>
      <c r="B102" s="394" t="s">
        <v>2862</v>
      </c>
      <c r="C102" s="394" t="s">
        <v>2805</v>
      </c>
      <c r="D102" s="394" t="s">
        <v>2907</v>
      </c>
      <c r="E102" s="394" t="s">
        <v>2908</v>
      </c>
      <c r="F102" s="397">
        <v>154</v>
      </c>
      <c r="G102" s="397">
        <v>66374</v>
      </c>
      <c r="H102" s="397">
        <v>1</v>
      </c>
      <c r="I102" s="397">
        <v>431</v>
      </c>
      <c r="J102" s="397">
        <v>142</v>
      </c>
      <c r="K102" s="397">
        <v>61486</v>
      </c>
      <c r="L102" s="397">
        <v>0.92635670593907249</v>
      </c>
      <c r="M102" s="397">
        <v>433</v>
      </c>
      <c r="N102" s="397">
        <v>115</v>
      </c>
      <c r="O102" s="397">
        <v>37605</v>
      </c>
      <c r="P102" s="410">
        <v>0.56656220809353064</v>
      </c>
      <c r="Q102" s="398">
        <v>327</v>
      </c>
    </row>
    <row r="103" spans="1:17" ht="14.4" customHeight="1" x14ac:dyDescent="0.3">
      <c r="A103" s="393" t="s">
        <v>3274</v>
      </c>
      <c r="B103" s="394" t="s">
        <v>2862</v>
      </c>
      <c r="C103" s="394" t="s">
        <v>2805</v>
      </c>
      <c r="D103" s="394" t="s">
        <v>2911</v>
      </c>
      <c r="E103" s="394" t="s">
        <v>2912</v>
      </c>
      <c r="F103" s="397"/>
      <c r="G103" s="397"/>
      <c r="H103" s="397"/>
      <c r="I103" s="397"/>
      <c r="J103" s="397">
        <v>1</v>
      </c>
      <c r="K103" s="397">
        <v>0</v>
      </c>
      <c r="L103" s="397"/>
      <c r="M103" s="397">
        <v>0</v>
      </c>
      <c r="N103" s="397"/>
      <c r="O103" s="397"/>
      <c r="P103" s="410"/>
      <c r="Q103" s="398"/>
    </row>
    <row r="104" spans="1:17" ht="14.4" customHeight="1" x14ac:dyDescent="0.3">
      <c r="A104" s="393" t="s">
        <v>3274</v>
      </c>
      <c r="B104" s="394" t="s">
        <v>2913</v>
      </c>
      <c r="C104" s="394" t="s">
        <v>2805</v>
      </c>
      <c r="D104" s="394" t="s">
        <v>2921</v>
      </c>
      <c r="E104" s="394" t="s">
        <v>2922</v>
      </c>
      <c r="F104" s="397"/>
      <c r="G104" s="397"/>
      <c r="H104" s="397"/>
      <c r="I104" s="397"/>
      <c r="J104" s="397"/>
      <c r="K104" s="397"/>
      <c r="L104" s="397"/>
      <c r="M104" s="397"/>
      <c r="N104" s="397">
        <v>4</v>
      </c>
      <c r="O104" s="397">
        <v>0</v>
      </c>
      <c r="P104" s="410"/>
      <c r="Q104" s="398">
        <v>0</v>
      </c>
    </row>
    <row r="105" spans="1:17" ht="14.4" customHeight="1" x14ac:dyDescent="0.3">
      <c r="A105" s="393" t="s">
        <v>3274</v>
      </c>
      <c r="B105" s="394" t="s">
        <v>2913</v>
      </c>
      <c r="C105" s="394" t="s">
        <v>2805</v>
      </c>
      <c r="D105" s="394" t="s">
        <v>2923</v>
      </c>
      <c r="E105" s="394" t="s">
        <v>2924</v>
      </c>
      <c r="F105" s="397">
        <v>65</v>
      </c>
      <c r="G105" s="397">
        <v>21125</v>
      </c>
      <c r="H105" s="397">
        <v>1</v>
      </c>
      <c r="I105" s="397">
        <v>325</v>
      </c>
      <c r="J105" s="397">
        <v>90</v>
      </c>
      <c r="K105" s="397">
        <v>29430</v>
      </c>
      <c r="L105" s="397">
        <v>1.3931360946745561</v>
      </c>
      <c r="M105" s="397">
        <v>327</v>
      </c>
      <c r="N105" s="397">
        <v>74</v>
      </c>
      <c r="O105" s="397">
        <v>24198</v>
      </c>
      <c r="P105" s="410">
        <v>1.1454674556213018</v>
      </c>
      <c r="Q105" s="398">
        <v>327</v>
      </c>
    </row>
    <row r="106" spans="1:17" ht="14.4" customHeight="1" x14ac:dyDescent="0.3">
      <c r="A106" s="393" t="s">
        <v>3274</v>
      </c>
      <c r="B106" s="394" t="s">
        <v>2929</v>
      </c>
      <c r="C106" s="394" t="s">
        <v>2689</v>
      </c>
      <c r="D106" s="394" t="s">
        <v>2945</v>
      </c>
      <c r="E106" s="394" t="s">
        <v>2946</v>
      </c>
      <c r="F106" s="397">
        <v>0.2</v>
      </c>
      <c r="G106" s="397">
        <v>476.87</v>
      </c>
      <c r="H106" s="397">
        <v>1</v>
      </c>
      <c r="I106" s="397">
        <v>2384.35</v>
      </c>
      <c r="J106" s="397"/>
      <c r="K106" s="397"/>
      <c r="L106" s="397"/>
      <c r="M106" s="397"/>
      <c r="N106" s="397"/>
      <c r="O106" s="397"/>
      <c r="P106" s="410"/>
      <c r="Q106" s="398"/>
    </row>
    <row r="107" spans="1:17" ht="14.4" customHeight="1" x14ac:dyDescent="0.3">
      <c r="A107" s="393" t="s">
        <v>3274</v>
      </c>
      <c r="B107" s="394" t="s">
        <v>2929</v>
      </c>
      <c r="C107" s="394" t="s">
        <v>2689</v>
      </c>
      <c r="D107" s="394" t="s">
        <v>2916</v>
      </c>
      <c r="E107" s="394" t="s">
        <v>2917</v>
      </c>
      <c r="F107" s="397">
        <v>0.25</v>
      </c>
      <c r="G107" s="397">
        <v>167.96</v>
      </c>
      <c r="H107" s="397">
        <v>1</v>
      </c>
      <c r="I107" s="397">
        <v>671.84</v>
      </c>
      <c r="J107" s="397"/>
      <c r="K107" s="397"/>
      <c r="L107" s="397"/>
      <c r="M107" s="397"/>
      <c r="N107" s="397"/>
      <c r="O107" s="397"/>
      <c r="P107" s="410"/>
      <c r="Q107" s="398"/>
    </row>
    <row r="108" spans="1:17" ht="14.4" customHeight="1" x14ac:dyDescent="0.3">
      <c r="A108" s="393" t="s">
        <v>3274</v>
      </c>
      <c r="B108" s="394" t="s">
        <v>2929</v>
      </c>
      <c r="C108" s="394" t="s">
        <v>2689</v>
      </c>
      <c r="D108" s="394" t="s">
        <v>2958</v>
      </c>
      <c r="E108" s="394" t="s">
        <v>2959</v>
      </c>
      <c r="F108" s="397"/>
      <c r="G108" s="397"/>
      <c r="H108" s="397"/>
      <c r="I108" s="397"/>
      <c r="J108" s="397">
        <v>0.4</v>
      </c>
      <c r="K108" s="397">
        <v>237.69</v>
      </c>
      <c r="L108" s="397"/>
      <c r="M108" s="397">
        <v>594.22499999999991</v>
      </c>
      <c r="N108" s="397"/>
      <c r="O108" s="397"/>
      <c r="P108" s="410"/>
      <c r="Q108" s="398"/>
    </row>
    <row r="109" spans="1:17" ht="14.4" customHeight="1" x14ac:dyDescent="0.3">
      <c r="A109" s="393" t="s">
        <v>3274</v>
      </c>
      <c r="B109" s="394" t="s">
        <v>2929</v>
      </c>
      <c r="C109" s="394" t="s">
        <v>2689</v>
      </c>
      <c r="D109" s="394" t="s">
        <v>2960</v>
      </c>
      <c r="E109" s="394" t="s">
        <v>2961</v>
      </c>
      <c r="F109" s="397">
        <v>2</v>
      </c>
      <c r="G109" s="397">
        <v>8820.48</v>
      </c>
      <c r="H109" s="397">
        <v>1</v>
      </c>
      <c r="I109" s="397">
        <v>4410.24</v>
      </c>
      <c r="J109" s="397"/>
      <c r="K109" s="397"/>
      <c r="L109" s="397"/>
      <c r="M109" s="397"/>
      <c r="N109" s="397">
        <v>5</v>
      </c>
      <c r="O109" s="397">
        <v>31288.95</v>
      </c>
      <c r="P109" s="410">
        <v>3.5473069492816718</v>
      </c>
      <c r="Q109" s="398">
        <v>6257.79</v>
      </c>
    </row>
    <row r="110" spans="1:17" ht="14.4" customHeight="1" x14ac:dyDescent="0.3">
      <c r="A110" s="393" t="s">
        <v>3274</v>
      </c>
      <c r="B110" s="394" t="s">
        <v>2929</v>
      </c>
      <c r="C110" s="394" t="s">
        <v>2689</v>
      </c>
      <c r="D110" s="394" t="s">
        <v>3275</v>
      </c>
      <c r="E110" s="394" t="s">
        <v>3276</v>
      </c>
      <c r="F110" s="397"/>
      <c r="G110" s="397"/>
      <c r="H110" s="397"/>
      <c r="I110" s="397"/>
      <c r="J110" s="397">
        <v>0.2</v>
      </c>
      <c r="K110" s="397">
        <v>118.84</v>
      </c>
      <c r="L110" s="397"/>
      <c r="M110" s="397">
        <v>594.19999999999993</v>
      </c>
      <c r="N110" s="397"/>
      <c r="O110" s="397"/>
      <c r="P110" s="410"/>
      <c r="Q110" s="398"/>
    </row>
    <row r="111" spans="1:17" ht="14.4" customHeight="1" x14ac:dyDescent="0.3">
      <c r="A111" s="393" t="s">
        <v>3274</v>
      </c>
      <c r="B111" s="394" t="s">
        <v>2929</v>
      </c>
      <c r="C111" s="394" t="s">
        <v>2689</v>
      </c>
      <c r="D111" s="394" t="s">
        <v>2972</v>
      </c>
      <c r="E111" s="394" t="s">
        <v>2973</v>
      </c>
      <c r="F111" s="397"/>
      <c r="G111" s="397"/>
      <c r="H111" s="397"/>
      <c r="I111" s="397"/>
      <c r="J111" s="397">
        <v>0.2</v>
      </c>
      <c r="K111" s="397">
        <v>22.84</v>
      </c>
      <c r="L111" s="397"/>
      <c r="M111" s="397">
        <v>114.19999999999999</v>
      </c>
      <c r="N111" s="397"/>
      <c r="O111" s="397"/>
      <c r="P111" s="410"/>
      <c r="Q111" s="398"/>
    </row>
    <row r="112" spans="1:17" ht="14.4" customHeight="1" x14ac:dyDescent="0.3">
      <c r="A112" s="393" t="s">
        <v>3274</v>
      </c>
      <c r="B112" s="394" t="s">
        <v>2929</v>
      </c>
      <c r="C112" s="394" t="s">
        <v>2988</v>
      </c>
      <c r="D112" s="394" t="s">
        <v>2989</v>
      </c>
      <c r="E112" s="394" t="s">
        <v>2990</v>
      </c>
      <c r="F112" s="397">
        <v>1</v>
      </c>
      <c r="G112" s="397">
        <v>1782.16</v>
      </c>
      <c r="H112" s="397">
        <v>1</v>
      </c>
      <c r="I112" s="397">
        <v>1782.16</v>
      </c>
      <c r="J112" s="397">
        <v>4</v>
      </c>
      <c r="K112" s="397">
        <v>7128.64</v>
      </c>
      <c r="L112" s="397">
        <v>4</v>
      </c>
      <c r="M112" s="397">
        <v>1782.16</v>
      </c>
      <c r="N112" s="397"/>
      <c r="O112" s="397"/>
      <c r="P112" s="410"/>
      <c r="Q112" s="398"/>
    </row>
    <row r="113" spans="1:17" ht="14.4" customHeight="1" x14ac:dyDescent="0.3">
      <c r="A113" s="393" t="s">
        <v>3274</v>
      </c>
      <c r="B113" s="394" t="s">
        <v>2929</v>
      </c>
      <c r="C113" s="394" t="s">
        <v>2988</v>
      </c>
      <c r="D113" s="394" t="s">
        <v>2991</v>
      </c>
      <c r="E113" s="394" t="s">
        <v>2992</v>
      </c>
      <c r="F113" s="397"/>
      <c r="G113" s="397"/>
      <c r="H113" s="397"/>
      <c r="I113" s="397"/>
      <c r="J113" s="397"/>
      <c r="K113" s="397"/>
      <c r="L113" s="397"/>
      <c r="M113" s="397"/>
      <c r="N113" s="397">
        <v>4</v>
      </c>
      <c r="O113" s="397">
        <v>3555.64</v>
      </c>
      <c r="P113" s="410"/>
      <c r="Q113" s="398">
        <v>888.91</v>
      </c>
    </row>
    <row r="114" spans="1:17" ht="14.4" customHeight="1" x14ac:dyDescent="0.3">
      <c r="A114" s="393" t="s">
        <v>3274</v>
      </c>
      <c r="B114" s="394" t="s">
        <v>2929</v>
      </c>
      <c r="C114" s="394" t="s">
        <v>2805</v>
      </c>
      <c r="D114" s="394" t="s">
        <v>2999</v>
      </c>
      <c r="E114" s="394" t="s">
        <v>3000</v>
      </c>
      <c r="F114" s="397">
        <v>256</v>
      </c>
      <c r="G114" s="397">
        <v>47872</v>
      </c>
      <c r="H114" s="397">
        <v>1</v>
      </c>
      <c r="I114" s="397">
        <v>187</v>
      </c>
      <c r="J114" s="397">
        <v>278</v>
      </c>
      <c r="K114" s="397">
        <v>53654</v>
      </c>
      <c r="L114" s="397">
        <v>1.1207804144385027</v>
      </c>
      <c r="M114" s="397">
        <v>193</v>
      </c>
      <c r="N114" s="397">
        <v>216</v>
      </c>
      <c r="O114" s="397">
        <v>41904</v>
      </c>
      <c r="P114" s="410">
        <v>0.87533422459893051</v>
      </c>
      <c r="Q114" s="398">
        <v>194</v>
      </c>
    </row>
    <row r="115" spans="1:17" ht="14.4" customHeight="1" x14ac:dyDescent="0.3">
      <c r="A115" s="393" t="s">
        <v>3274</v>
      </c>
      <c r="B115" s="394" t="s">
        <v>2929</v>
      </c>
      <c r="C115" s="394" t="s">
        <v>2805</v>
      </c>
      <c r="D115" s="394" t="s">
        <v>2903</v>
      </c>
      <c r="E115" s="394" t="s">
        <v>2904</v>
      </c>
      <c r="F115" s="397"/>
      <c r="G115" s="397"/>
      <c r="H115" s="397"/>
      <c r="I115" s="397"/>
      <c r="J115" s="397"/>
      <c r="K115" s="397"/>
      <c r="L115" s="397"/>
      <c r="M115" s="397"/>
      <c r="N115" s="397">
        <v>1</v>
      </c>
      <c r="O115" s="397">
        <v>703</v>
      </c>
      <c r="P115" s="410"/>
      <c r="Q115" s="398">
        <v>703</v>
      </c>
    </row>
    <row r="116" spans="1:17" ht="14.4" customHeight="1" x14ac:dyDescent="0.3">
      <c r="A116" s="393" t="s">
        <v>3274</v>
      </c>
      <c r="B116" s="394" t="s">
        <v>2929</v>
      </c>
      <c r="C116" s="394" t="s">
        <v>2805</v>
      </c>
      <c r="D116" s="394" t="s">
        <v>3003</v>
      </c>
      <c r="E116" s="394" t="s">
        <v>3004</v>
      </c>
      <c r="F116" s="397">
        <v>1</v>
      </c>
      <c r="G116" s="397">
        <v>183</v>
      </c>
      <c r="H116" s="397">
        <v>1</v>
      </c>
      <c r="I116" s="397">
        <v>183</v>
      </c>
      <c r="J116" s="397">
        <v>2</v>
      </c>
      <c r="K116" s="397">
        <v>370</v>
      </c>
      <c r="L116" s="397">
        <v>2.0218579234972678</v>
      </c>
      <c r="M116" s="397">
        <v>185</v>
      </c>
      <c r="N116" s="397">
        <v>1</v>
      </c>
      <c r="O116" s="397">
        <v>185</v>
      </c>
      <c r="P116" s="410">
        <v>1.0109289617486339</v>
      </c>
      <c r="Q116" s="398">
        <v>185</v>
      </c>
    </row>
    <row r="117" spans="1:17" ht="14.4" customHeight="1" x14ac:dyDescent="0.3">
      <c r="A117" s="393" t="s">
        <v>3274</v>
      </c>
      <c r="B117" s="394" t="s">
        <v>2929</v>
      </c>
      <c r="C117" s="394" t="s">
        <v>2805</v>
      </c>
      <c r="D117" s="394" t="s">
        <v>2840</v>
      </c>
      <c r="E117" s="394" t="s">
        <v>2841</v>
      </c>
      <c r="F117" s="397"/>
      <c r="G117" s="397"/>
      <c r="H117" s="397"/>
      <c r="I117" s="397"/>
      <c r="J117" s="397">
        <v>1</v>
      </c>
      <c r="K117" s="397">
        <v>75</v>
      </c>
      <c r="L117" s="397"/>
      <c r="M117" s="397">
        <v>75</v>
      </c>
      <c r="N117" s="397"/>
      <c r="O117" s="397"/>
      <c r="P117" s="410"/>
      <c r="Q117" s="398"/>
    </row>
    <row r="118" spans="1:17" ht="14.4" customHeight="1" x14ac:dyDescent="0.3">
      <c r="A118" s="393" t="s">
        <v>3274</v>
      </c>
      <c r="B118" s="394" t="s">
        <v>2929</v>
      </c>
      <c r="C118" s="394" t="s">
        <v>2805</v>
      </c>
      <c r="D118" s="394" t="s">
        <v>2844</v>
      </c>
      <c r="E118" s="394" t="s">
        <v>2845</v>
      </c>
      <c r="F118" s="397">
        <v>2</v>
      </c>
      <c r="G118" s="397">
        <v>116</v>
      </c>
      <c r="H118" s="397">
        <v>1</v>
      </c>
      <c r="I118" s="397">
        <v>58</v>
      </c>
      <c r="J118" s="397">
        <v>4</v>
      </c>
      <c r="K118" s="397">
        <v>232</v>
      </c>
      <c r="L118" s="397">
        <v>2</v>
      </c>
      <c r="M118" s="397">
        <v>58</v>
      </c>
      <c r="N118" s="397">
        <v>5</v>
      </c>
      <c r="O118" s="397">
        <v>280</v>
      </c>
      <c r="P118" s="410">
        <v>2.4137931034482758</v>
      </c>
      <c r="Q118" s="398">
        <v>56</v>
      </c>
    </row>
    <row r="119" spans="1:17" ht="14.4" customHeight="1" x14ac:dyDescent="0.3">
      <c r="A119" s="393" t="s">
        <v>3274</v>
      </c>
      <c r="B119" s="394" t="s">
        <v>2929</v>
      </c>
      <c r="C119" s="394" t="s">
        <v>2805</v>
      </c>
      <c r="D119" s="394" t="s">
        <v>2848</v>
      </c>
      <c r="E119" s="394" t="s">
        <v>2849</v>
      </c>
      <c r="F119" s="397">
        <v>26</v>
      </c>
      <c r="G119" s="397">
        <v>884</v>
      </c>
      <c r="H119" s="397">
        <v>1</v>
      </c>
      <c r="I119" s="397">
        <v>34</v>
      </c>
      <c r="J119" s="397">
        <v>40</v>
      </c>
      <c r="K119" s="397">
        <v>1360</v>
      </c>
      <c r="L119" s="397">
        <v>1.5384615384615385</v>
      </c>
      <c r="M119" s="397">
        <v>34</v>
      </c>
      <c r="N119" s="397">
        <v>60</v>
      </c>
      <c r="O119" s="397">
        <v>2040</v>
      </c>
      <c r="P119" s="410">
        <v>2.3076923076923075</v>
      </c>
      <c r="Q119" s="398">
        <v>34</v>
      </c>
    </row>
    <row r="120" spans="1:17" ht="14.4" customHeight="1" x14ac:dyDescent="0.3">
      <c r="A120" s="393" t="s">
        <v>3274</v>
      </c>
      <c r="B120" s="394" t="s">
        <v>2929</v>
      </c>
      <c r="C120" s="394" t="s">
        <v>2805</v>
      </c>
      <c r="D120" s="394" t="s">
        <v>2925</v>
      </c>
      <c r="E120" s="394" t="s">
        <v>2926</v>
      </c>
      <c r="F120" s="397">
        <v>1</v>
      </c>
      <c r="G120" s="397">
        <v>277</v>
      </c>
      <c r="H120" s="397">
        <v>1</v>
      </c>
      <c r="I120" s="397">
        <v>277</v>
      </c>
      <c r="J120" s="397">
        <v>2</v>
      </c>
      <c r="K120" s="397">
        <v>558</v>
      </c>
      <c r="L120" s="397">
        <v>2.0144404332129966</v>
      </c>
      <c r="M120" s="397">
        <v>279</v>
      </c>
      <c r="N120" s="397"/>
      <c r="O120" s="397"/>
      <c r="P120" s="410"/>
      <c r="Q120" s="398"/>
    </row>
    <row r="121" spans="1:17" ht="14.4" customHeight="1" x14ac:dyDescent="0.3">
      <c r="A121" s="393" t="s">
        <v>3274</v>
      </c>
      <c r="B121" s="394" t="s">
        <v>2929</v>
      </c>
      <c r="C121" s="394" t="s">
        <v>2805</v>
      </c>
      <c r="D121" s="394" t="s">
        <v>3011</v>
      </c>
      <c r="E121" s="394" t="s">
        <v>3012</v>
      </c>
      <c r="F121" s="397">
        <v>127</v>
      </c>
      <c r="G121" s="397">
        <v>31496</v>
      </c>
      <c r="H121" s="397">
        <v>1</v>
      </c>
      <c r="I121" s="397">
        <v>248</v>
      </c>
      <c r="J121" s="397">
        <v>121</v>
      </c>
      <c r="K121" s="397">
        <v>30129</v>
      </c>
      <c r="L121" s="397">
        <v>0.95659766319532635</v>
      </c>
      <c r="M121" s="397">
        <v>249</v>
      </c>
      <c r="N121" s="397">
        <v>184</v>
      </c>
      <c r="O121" s="397">
        <v>42688</v>
      </c>
      <c r="P121" s="410">
        <v>1.3553467106934214</v>
      </c>
      <c r="Q121" s="398">
        <v>232</v>
      </c>
    </row>
    <row r="122" spans="1:17" ht="14.4" customHeight="1" x14ac:dyDescent="0.3">
      <c r="A122" s="393" t="s">
        <v>3274</v>
      </c>
      <c r="B122" s="394" t="s">
        <v>2929</v>
      </c>
      <c r="C122" s="394" t="s">
        <v>2805</v>
      </c>
      <c r="D122" s="394" t="s">
        <v>3013</v>
      </c>
      <c r="E122" s="394" t="s">
        <v>3014</v>
      </c>
      <c r="F122" s="397"/>
      <c r="G122" s="397"/>
      <c r="H122" s="397"/>
      <c r="I122" s="397"/>
      <c r="J122" s="397">
        <v>1</v>
      </c>
      <c r="K122" s="397">
        <v>125</v>
      </c>
      <c r="L122" s="397"/>
      <c r="M122" s="397">
        <v>125</v>
      </c>
      <c r="N122" s="397"/>
      <c r="O122" s="397"/>
      <c r="P122" s="410"/>
      <c r="Q122" s="398"/>
    </row>
    <row r="123" spans="1:17" ht="14.4" customHeight="1" x14ac:dyDescent="0.3">
      <c r="A123" s="393" t="s">
        <v>3274</v>
      </c>
      <c r="B123" s="394" t="s">
        <v>2929</v>
      </c>
      <c r="C123" s="394" t="s">
        <v>2805</v>
      </c>
      <c r="D123" s="394" t="s">
        <v>2854</v>
      </c>
      <c r="E123" s="394" t="s">
        <v>2855</v>
      </c>
      <c r="F123" s="397">
        <v>30</v>
      </c>
      <c r="G123" s="397">
        <v>9690</v>
      </c>
      <c r="H123" s="397">
        <v>1</v>
      </c>
      <c r="I123" s="397">
        <v>323</v>
      </c>
      <c r="J123" s="397">
        <v>33</v>
      </c>
      <c r="K123" s="397">
        <v>10692</v>
      </c>
      <c r="L123" s="397">
        <v>1.103405572755418</v>
      </c>
      <c r="M123" s="397">
        <v>324</v>
      </c>
      <c r="N123" s="397">
        <v>45</v>
      </c>
      <c r="O123" s="397">
        <v>14625</v>
      </c>
      <c r="P123" s="410">
        <v>1.5092879256965945</v>
      </c>
      <c r="Q123" s="398">
        <v>325</v>
      </c>
    </row>
    <row r="124" spans="1:17" ht="14.4" customHeight="1" x14ac:dyDescent="0.3">
      <c r="A124" s="393" t="s">
        <v>3274</v>
      </c>
      <c r="B124" s="394" t="s">
        <v>2929</v>
      </c>
      <c r="C124" s="394" t="s">
        <v>2805</v>
      </c>
      <c r="D124" s="394" t="s">
        <v>3055</v>
      </c>
      <c r="E124" s="394" t="s">
        <v>3056</v>
      </c>
      <c r="F124" s="397">
        <v>415</v>
      </c>
      <c r="G124" s="397">
        <v>45650</v>
      </c>
      <c r="H124" s="397">
        <v>1</v>
      </c>
      <c r="I124" s="397">
        <v>110</v>
      </c>
      <c r="J124" s="397">
        <v>389</v>
      </c>
      <c r="K124" s="397">
        <v>43179</v>
      </c>
      <c r="L124" s="397">
        <v>0.9458707557502738</v>
      </c>
      <c r="M124" s="397">
        <v>111</v>
      </c>
      <c r="N124" s="397">
        <v>710</v>
      </c>
      <c r="O124" s="397">
        <v>79520</v>
      </c>
      <c r="P124" s="410">
        <v>1.7419496166484119</v>
      </c>
      <c r="Q124" s="398">
        <v>112</v>
      </c>
    </row>
    <row r="125" spans="1:17" ht="14.4" customHeight="1" x14ac:dyDescent="0.3">
      <c r="A125" s="393" t="s">
        <v>3274</v>
      </c>
      <c r="B125" s="394" t="s">
        <v>2929</v>
      </c>
      <c r="C125" s="394" t="s">
        <v>2805</v>
      </c>
      <c r="D125" s="394" t="s">
        <v>3059</v>
      </c>
      <c r="E125" s="394" t="s">
        <v>3060</v>
      </c>
      <c r="F125" s="397">
        <v>5</v>
      </c>
      <c r="G125" s="397">
        <v>3375</v>
      </c>
      <c r="H125" s="397">
        <v>1</v>
      </c>
      <c r="I125" s="397">
        <v>675</v>
      </c>
      <c r="J125" s="397">
        <v>2</v>
      </c>
      <c r="K125" s="397">
        <v>1352</v>
      </c>
      <c r="L125" s="397">
        <v>0.40059259259259261</v>
      </c>
      <c r="M125" s="397">
        <v>676</v>
      </c>
      <c r="N125" s="397"/>
      <c r="O125" s="397"/>
      <c r="P125" s="410"/>
      <c r="Q125" s="398"/>
    </row>
    <row r="126" spans="1:17" ht="14.4" customHeight="1" x14ac:dyDescent="0.3">
      <c r="A126" s="393" t="s">
        <v>3274</v>
      </c>
      <c r="B126" s="394" t="s">
        <v>2929</v>
      </c>
      <c r="C126" s="394" t="s">
        <v>2805</v>
      </c>
      <c r="D126" s="394" t="s">
        <v>3061</v>
      </c>
      <c r="E126" s="394" t="s">
        <v>3062</v>
      </c>
      <c r="F126" s="397">
        <v>5</v>
      </c>
      <c r="G126" s="397">
        <v>400</v>
      </c>
      <c r="H126" s="397">
        <v>1</v>
      </c>
      <c r="I126" s="397">
        <v>80</v>
      </c>
      <c r="J126" s="397">
        <v>2</v>
      </c>
      <c r="K126" s="397">
        <v>162</v>
      </c>
      <c r="L126" s="397">
        <v>0.40500000000000003</v>
      </c>
      <c r="M126" s="397">
        <v>81</v>
      </c>
      <c r="N126" s="397"/>
      <c r="O126" s="397"/>
      <c r="P126" s="410"/>
      <c r="Q126" s="398"/>
    </row>
    <row r="127" spans="1:17" ht="14.4" customHeight="1" x14ac:dyDescent="0.3">
      <c r="A127" s="393" t="s">
        <v>3274</v>
      </c>
      <c r="B127" s="394" t="s">
        <v>2929</v>
      </c>
      <c r="C127" s="394" t="s">
        <v>2805</v>
      </c>
      <c r="D127" s="394" t="s">
        <v>3063</v>
      </c>
      <c r="E127" s="394" t="s">
        <v>3064</v>
      </c>
      <c r="F127" s="397"/>
      <c r="G127" s="397"/>
      <c r="H127" s="397"/>
      <c r="I127" s="397"/>
      <c r="J127" s="397">
        <v>1</v>
      </c>
      <c r="K127" s="397">
        <v>333</v>
      </c>
      <c r="L127" s="397"/>
      <c r="M127" s="397">
        <v>333</v>
      </c>
      <c r="N127" s="397">
        <v>1</v>
      </c>
      <c r="O127" s="397">
        <v>335</v>
      </c>
      <c r="P127" s="410"/>
      <c r="Q127" s="398">
        <v>335</v>
      </c>
    </row>
    <row r="128" spans="1:17" ht="14.4" customHeight="1" x14ac:dyDescent="0.3">
      <c r="A128" s="393" t="s">
        <v>3274</v>
      </c>
      <c r="B128" s="394" t="s">
        <v>2929</v>
      </c>
      <c r="C128" s="394" t="s">
        <v>2805</v>
      </c>
      <c r="D128" s="394" t="s">
        <v>3065</v>
      </c>
      <c r="E128" s="394" t="s">
        <v>3066</v>
      </c>
      <c r="F128" s="397"/>
      <c r="G128" s="397"/>
      <c r="H128" s="397"/>
      <c r="I128" s="397"/>
      <c r="J128" s="397">
        <v>1</v>
      </c>
      <c r="K128" s="397">
        <v>604</v>
      </c>
      <c r="L128" s="397"/>
      <c r="M128" s="397">
        <v>604</v>
      </c>
      <c r="N128" s="397"/>
      <c r="O128" s="397"/>
      <c r="P128" s="410"/>
      <c r="Q128" s="398"/>
    </row>
    <row r="129" spans="1:17" ht="14.4" customHeight="1" x14ac:dyDescent="0.3">
      <c r="A129" s="393" t="s">
        <v>3274</v>
      </c>
      <c r="B129" s="394" t="s">
        <v>2929</v>
      </c>
      <c r="C129" s="394" t="s">
        <v>2805</v>
      </c>
      <c r="D129" s="394" t="s">
        <v>3068</v>
      </c>
      <c r="E129" s="394" t="s">
        <v>3069</v>
      </c>
      <c r="F129" s="397">
        <v>1</v>
      </c>
      <c r="G129" s="397">
        <v>171</v>
      </c>
      <c r="H129" s="397">
        <v>1</v>
      </c>
      <c r="I129" s="397">
        <v>171</v>
      </c>
      <c r="J129" s="397">
        <v>1</v>
      </c>
      <c r="K129" s="397">
        <v>172</v>
      </c>
      <c r="L129" s="397">
        <v>1.0058479532163742</v>
      </c>
      <c r="M129" s="397">
        <v>172</v>
      </c>
      <c r="N129" s="397"/>
      <c r="O129" s="397"/>
      <c r="P129" s="410"/>
      <c r="Q129" s="398"/>
    </row>
    <row r="130" spans="1:17" ht="14.4" customHeight="1" x14ac:dyDescent="0.3">
      <c r="A130" s="393" t="s">
        <v>3274</v>
      </c>
      <c r="B130" s="394" t="s">
        <v>3076</v>
      </c>
      <c r="C130" s="394" t="s">
        <v>2689</v>
      </c>
      <c r="D130" s="394" t="s">
        <v>2984</v>
      </c>
      <c r="E130" s="394" t="s">
        <v>2985</v>
      </c>
      <c r="F130" s="397"/>
      <c r="G130" s="397"/>
      <c r="H130" s="397"/>
      <c r="I130" s="397"/>
      <c r="J130" s="397">
        <v>1</v>
      </c>
      <c r="K130" s="397">
        <v>0</v>
      </c>
      <c r="L130" s="397"/>
      <c r="M130" s="397">
        <v>0</v>
      </c>
      <c r="N130" s="397"/>
      <c r="O130" s="397"/>
      <c r="P130" s="410"/>
      <c r="Q130" s="398"/>
    </row>
    <row r="131" spans="1:17" ht="14.4" customHeight="1" x14ac:dyDescent="0.3">
      <c r="A131" s="393" t="s">
        <v>3274</v>
      </c>
      <c r="B131" s="394" t="s">
        <v>3076</v>
      </c>
      <c r="C131" s="394" t="s">
        <v>2993</v>
      </c>
      <c r="D131" s="394" t="s">
        <v>2994</v>
      </c>
      <c r="E131" s="394" t="s">
        <v>2995</v>
      </c>
      <c r="F131" s="397"/>
      <c r="G131" s="397"/>
      <c r="H131" s="397"/>
      <c r="I131" s="397"/>
      <c r="J131" s="397">
        <v>1</v>
      </c>
      <c r="K131" s="397">
        <v>147</v>
      </c>
      <c r="L131" s="397"/>
      <c r="M131" s="397">
        <v>147</v>
      </c>
      <c r="N131" s="397"/>
      <c r="O131" s="397"/>
      <c r="P131" s="410"/>
      <c r="Q131" s="398"/>
    </row>
    <row r="132" spans="1:17" ht="14.4" customHeight="1" x14ac:dyDescent="0.3">
      <c r="A132" s="393" t="s">
        <v>3274</v>
      </c>
      <c r="B132" s="394" t="s">
        <v>3076</v>
      </c>
      <c r="C132" s="394" t="s">
        <v>2805</v>
      </c>
      <c r="D132" s="394" t="s">
        <v>2840</v>
      </c>
      <c r="E132" s="394" t="s">
        <v>2841</v>
      </c>
      <c r="F132" s="397">
        <v>5</v>
      </c>
      <c r="G132" s="397">
        <v>375</v>
      </c>
      <c r="H132" s="397">
        <v>1</v>
      </c>
      <c r="I132" s="397">
        <v>75</v>
      </c>
      <c r="J132" s="397">
        <v>7</v>
      </c>
      <c r="K132" s="397">
        <v>525</v>
      </c>
      <c r="L132" s="397">
        <v>1.4</v>
      </c>
      <c r="M132" s="397">
        <v>75</v>
      </c>
      <c r="N132" s="397">
        <v>1</v>
      </c>
      <c r="O132" s="397">
        <v>81</v>
      </c>
      <c r="P132" s="410">
        <v>0.216</v>
      </c>
      <c r="Q132" s="398">
        <v>81</v>
      </c>
    </row>
    <row r="133" spans="1:17" ht="14.4" customHeight="1" x14ac:dyDescent="0.3">
      <c r="A133" s="393" t="s">
        <v>3274</v>
      </c>
      <c r="B133" s="394" t="s">
        <v>3076</v>
      </c>
      <c r="C133" s="394" t="s">
        <v>2805</v>
      </c>
      <c r="D133" s="394" t="s">
        <v>2848</v>
      </c>
      <c r="E133" s="394" t="s">
        <v>2849</v>
      </c>
      <c r="F133" s="397">
        <v>1</v>
      </c>
      <c r="G133" s="397">
        <v>34</v>
      </c>
      <c r="H133" s="397">
        <v>1</v>
      </c>
      <c r="I133" s="397">
        <v>34</v>
      </c>
      <c r="J133" s="397">
        <v>2</v>
      </c>
      <c r="K133" s="397">
        <v>68</v>
      </c>
      <c r="L133" s="397">
        <v>2</v>
      </c>
      <c r="M133" s="397">
        <v>34</v>
      </c>
      <c r="N133" s="397"/>
      <c r="O133" s="397"/>
      <c r="P133" s="410"/>
      <c r="Q133" s="398"/>
    </row>
    <row r="134" spans="1:17" ht="14.4" customHeight="1" x14ac:dyDescent="0.3">
      <c r="A134" s="393" t="s">
        <v>3274</v>
      </c>
      <c r="B134" s="394" t="s">
        <v>3076</v>
      </c>
      <c r="C134" s="394" t="s">
        <v>2805</v>
      </c>
      <c r="D134" s="394" t="s">
        <v>2921</v>
      </c>
      <c r="E134" s="394" t="s">
        <v>2922</v>
      </c>
      <c r="F134" s="397"/>
      <c r="G134" s="397"/>
      <c r="H134" s="397"/>
      <c r="I134" s="397"/>
      <c r="J134" s="397"/>
      <c r="K134" s="397"/>
      <c r="L134" s="397"/>
      <c r="M134" s="397"/>
      <c r="N134" s="397">
        <v>2</v>
      </c>
      <c r="O134" s="397">
        <v>0</v>
      </c>
      <c r="P134" s="410"/>
      <c r="Q134" s="398">
        <v>0</v>
      </c>
    </row>
    <row r="135" spans="1:17" ht="14.4" customHeight="1" x14ac:dyDescent="0.3">
      <c r="A135" s="393" t="s">
        <v>3274</v>
      </c>
      <c r="B135" s="394" t="s">
        <v>3076</v>
      </c>
      <c r="C135" s="394" t="s">
        <v>2805</v>
      </c>
      <c r="D135" s="394" t="s">
        <v>3130</v>
      </c>
      <c r="E135" s="394" t="s">
        <v>3131</v>
      </c>
      <c r="F135" s="397">
        <v>5</v>
      </c>
      <c r="G135" s="397">
        <v>865</v>
      </c>
      <c r="H135" s="397">
        <v>1</v>
      </c>
      <c r="I135" s="397">
        <v>173</v>
      </c>
      <c r="J135" s="397">
        <v>11</v>
      </c>
      <c r="K135" s="397">
        <v>1914</v>
      </c>
      <c r="L135" s="397">
        <v>2.2127167630057802</v>
      </c>
      <c r="M135" s="397">
        <v>174</v>
      </c>
      <c r="N135" s="397"/>
      <c r="O135" s="397"/>
      <c r="P135" s="410"/>
      <c r="Q135" s="398"/>
    </row>
    <row r="136" spans="1:17" ht="14.4" customHeight="1" x14ac:dyDescent="0.3">
      <c r="A136" s="393" t="s">
        <v>3274</v>
      </c>
      <c r="B136" s="394" t="s">
        <v>3076</v>
      </c>
      <c r="C136" s="394" t="s">
        <v>2805</v>
      </c>
      <c r="D136" s="394" t="s">
        <v>3011</v>
      </c>
      <c r="E136" s="394" t="s">
        <v>3012</v>
      </c>
      <c r="F136" s="397">
        <v>17</v>
      </c>
      <c r="G136" s="397">
        <v>4216</v>
      </c>
      <c r="H136" s="397">
        <v>1</v>
      </c>
      <c r="I136" s="397">
        <v>248</v>
      </c>
      <c r="J136" s="397">
        <v>16</v>
      </c>
      <c r="K136" s="397">
        <v>3984</v>
      </c>
      <c r="L136" s="397">
        <v>0.94497153700189751</v>
      </c>
      <c r="M136" s="397">
        <v>249</v>
      </c>
      <c r="N136" s="397">
        <v>4</v>
      </c>
      <c r="O136" s="397">
        <v>928</v>
      </c>
      <c r="P136" s="410">
        <v>0.22011385199240988</v>
      </c>
      <c r="Q136" s="398">
        <v>232</v>
      </c>
    </row>
    <row r="137" spans="1:17" ht="14.4" customHeight="1" x14ac:dyDescent="0.3">
      <c r="A137" s="393" t="s">
        <v>3274</v>
      </c>
      <c r="B137" s="394" t="s">
        <v>3076</v>
      </c>
      <c r="C137" s="394" t="s">
        <v>2805</v>
      </c>
      <c r="D137" s="394" t="s">
        <v>3013</v>
      </c>
      <c r="E137" s="394" t="s">
        <v>3014</v>
      </c>
      <c r="F137" s="397">
        <v>2</v>
      </c>
      <c r="G137" s="397">
        <v>248</v>
      </c>
      <c r="H137" s="397">
        <v>1</v>
      </c>
      <c r="I137" s="397">
        <v>124</v>
      </c>
      <c r="J137" s="397"/>
      <c r="K137" s="397"/>
      <c r="L137" s="397"/>
      <c r="M137" s="397"/>
      <c r="N137" s="397"/>
      <c r="O137" s="397"/>
      <c r="P137" s="410"/>
      <c r="Q137" s="398"/>
    </row>
    <row r="138" spans="1:17" ht="14.4" customHeight="1" x14ac:dyDescent="0.3">
      <c r="A138" s="393" t="s">
        <v>3274</v>
      </c>
      <c r="B138" s="394" t="s">
        <v>3076</v>
      </c>
      <c r="C138" s="394" t="s">
        <v>2805</v>
      </c>
      <c r="D138" s="394" t="s">
        <v>3028</v>
      </c>
      <c r="E138" s="394" t="s">
        <v>3029</v>
      </c>
      <c r="F138" s="397"/>
      <c r="G138" s="397"/>
      <c r="H138" s="397"/>
      <c r="I138" s="397"/>
      <c r="J138" s="397">
        <v>1</v>
      </c>
      <c r="K138" s="397">
        <v>160</v>
      </c>
      <c r="L138" s="397"/>
      <c r="M138" s="397">
        <v>160</v>
      </c>
      <c r="N138" s="397"/>
      <c r="O138" s="397"/>
      <c r="P138" s="410"/>
      <c r="Q138" s="398"/>
    </row>
    <row r="139" spans="1:17" ht="14.4" customHeight="1" x14ac:dyDescent="0.3">
      <c r="A139" s="393" t="s">
        <v>3274</v>
      </c>
      <c r="B139" s="394" t="s">
        <v>3076</v>
      </c>
      <c r="C139" s="394" t="s">
        <v>2805</v>
      </c>
      <c r="D139" s="394" t="s">
        <v>3030</v>
      </c>
      <c r="E139" s="394" t="s">
        <v>3031</v>
      </c>
      <c r="F139" s="397"/>
      <c r="G139" s="397"/>
      <c r="H139" s="397"/>
      <c r="I139" s="397"/>
      <c r="J139" s="397">
        <v>3</v>
      </c>
      <c r="K139" s="397">
        <v>273</v>
      </c>
      <c r="L139" s="397"/>
      <c r="M139" s="397">
        <v>91</v>
      </c>
      <c r="N139" s="397">
        <v>2</v>
      </c>
      <c r="O139" s="397">
        <v>182</v>
      </c>
      <c r="P139" s="410"/>
      <c r="Q139" s="398">
        <v>91</v>
      </c>
    </row>
    <row r="140" spans="1:17" ht="14.4" customHeight="1" x14ac:dyDescent="0.3">
      <c r="A140" s="393" t="s">
        <v>3274</v>
      </c>
      <c r="B140" s="394" t="s">
        <v>3076</v>
      </c>
      <c r="C140" s="394" t="s">
        <v>2805</v>
      </c>
      <c r="D140" s="394" t="s">
        <v>3158</v>
      </c>
      <c r="E140" s="394" t="s">
        <v>3159</v>
      </c>
      <c r="F140" s="397"/>
      <c r="G140" s="397"/>
      <c r="H140" s="397"/>
      <c r="I140" s="397"/>
      <c r="J140" s="397"/>
      <c r="K140" s="397"/>
      <c r="L140" s="397"/>
      <c r="M140" s="397"/>
      <c r="N140" s="397">
        <v>21</v>
      </c>
      <c r="O140" s="397">
        <v>4872</v>
      </c>
      <c r="P140" s="410"/>
      <c r="Q140" s="398">
        <v>232</v>
      </c>
    </row>
    <row r="141" spans="1:17" ht="14.4" customHeight="1" x14ac:dyDescent="0.3">
      <c r="A141" s="393" t="s">
        <v>3274</v>
      </c>
      <c r="B141" s="394" t="s">
        <v>3076</v>
      </c>
      <c r="C141" s="394" t="s">
        <v>2805</v>
      </c>
      <c r="D141" s="394" t="s">
        <v>3032</v>
      </c>
      <c r="E141" s="394" t="s">
        <v>3033</v>
      </c>
      <c r="F141" s="397">
        <v>1</v>
      </c>
      <c r="G141" s="397">
        <v>110</v>
      </c>
      <c r="H141" s="397">
        <v>1</v>
      </c>
      <c r="I141" s="397">
        <v>110</v>
      </c>
      <c r="J141" s="397"/>
      <c r="K141" s="397"/>
      <c r="L141" s="397"/>
      <c r="M141" s="397"/>
      <c r="N141" s="397"/>
      <c r="O141" s="397"/>
      <c r="P141" s="410"/>
      <c r="Q141" s="398"/>
    </row>
    <row r="142" spans="1:17" ht="14.4" customHeight="1" x14ac:dyDescent="0.3">
      <c r="A142" s="393" t="s">
        <v>3274</v>
      </c>
      <c r="B142" s="394" t="s">
        <v>3076</v>
      </c>
      <c r="C142" s="394" t="s">
        <v>2805</v>
      </c>
      <c r="D142" s="394" t="s">
        <v>3038</v>
      </c>
      <c r="E142" s="394" t="s">
        <v>3039</v>
      </c>
      <c r="F142" s="397"/>
      <c r="G142" s="397"/>
      <c r="H142" s="397"/>
      <c r="I142" s="397"/>
      <c r="J142" s="397">
        <v>1</v>
      </c>
      <c r="K142" s="397">
        <v>525</v>
      </c>
      <c r="L142" s="397"/>
      <c r="M142" s="397">
        <v>525</v>
      </c>
      <c r="N142" s="397"/>
      <c r="O142" s="397"/>
      <c r="P142" s="410"/>
      <c r="Q142" s="398"/>
    </row>
    <row r="143" spans="1:17" ht="14.4" customHeight="1" x14ac:dyDescent="0.3">
      <c r="A143" s="393" t="s">
        <v>3274</v>
      </c>
      <c r="B143" s="394" t="s">
        <v>3076</v>
      </c>
      <c r="C143" s="394" t="s">
        <v>2805</v>
      </c>
      <c r="D143" s="394" t="s">
        <v>3040</v>
      </c>
      <c r="E143" s="394" t="s">
        <v>3039</v>
      </c>
      <c r="F143" s="397">
        <v>3</v>
      </c>
      <c r="G143" s="397">
        <v>1989</v>
      </c>
      <c r="H143" s="397">
        <v>1</v>
      </c>
      <c r="I143" s="397">
        <v>663</v>
      </c>
      <c r="J143" s="397">
        <v>2</v>
      </c>
      <c r="K143" s="397">
        <v>1330</v>
      </c>
      <c r="L143" s="397">
        <v>0.66867772750125687</v>
      </c>
      <c r="M143" s="397">
        <v>665</v>
      </c>
      <c r="N143" s="397">
        <v>1</v>
      </c>
      <c r="O143" s="397">
        <v>668</v>
      </c>
      <c r="P143" s="410">
        <v>0.33584715937657111</v>
      </c>
      <c r="Q143" s="398">
        <v>668</v>
      </c>
    </row>
    <row r="144" spans="1:17" ht="14.4" customHeight="1" x14ac:dyDescent="0.3">
      <c r="A144" s="393" t="s">
        <v>3274</v>
      </c>
      <c r="B144" s="394" t="s">
        <v>3076</v>
      </c>
      <c r="C144" s="394" t="s">
        <v>2805</v>
      </c>
      <c r="D144" s="394" t="s">
        <v>2911</v>
      </c>
      <c r="E144" s="394" t="s">
        <v>2912</v>
      </c>
      <c r="F144" s="397">
        <v>3</v>
      </c>
      <c r="G144" s="397">
        <v>0</v>
      </c>
      <c r="H144" s="397"/>
      <c r="I144" s="397">
        <v>0</v>
      </c>
      <c r="J144" s="397"/>
      <c r="K144" s="397"/>
      <c r="L144" s="397"/>
      <c r="M144" s="397"/>
      <c r="N144" s="397"/>
      <c r="O144" s="397"/>
      <c r="P144" s="410"/>
      <c r="Q144" s="398"/>
    </row>
    <row r="145" spans="1:17" ht="14.4" customHeight="1" x14ac:dyDescent="0.3">
      <c r="A145" s="393" t="s">
        <v>3274</v>
      </c>
      <c r="B145" s="394" t="s">
        <v>3194</v>
      </c>
      <c r="C145" s="394" t="s">
        <v>2689</v>
      </c>
      <c r="D145" s="394" t="s">
        <v>3195</v>
      </c>
      <c r="E145" s="394" t="s">
        <v>3196</v>
      </c>
      <c r="F145" s="397"/>
      <c r="G145" s="397"/>
      <c r="H145" s="397"/>
      <c r="I145" s="397"/>
      <c r="J145" s="397">
        <v>0.1</v>
      </c>
      <c r="K145" s="397">
        <v>541.33000000000004</v>
      </c>
      <c r="L145" s="397"/>
      <c r="M145" s="397">
        <v>5413.3</v>
      </c>
      <c r="N145" s="397"/>
      <c r="O145" s="397"/>
      <c r="P145" s="410"/>
      <c r="Q145" s="398"/>
    </row>
    <row r="146" spans="1:17" ht="14.4" customHeight="1" x14ac:dyDescent="0.3">
      <c r="A146" s="393" t="s">
        <v>3274</v>
      </c>
      <c r="B146" s="394" t="s">
        <v>3194</v>
      </c>
      <c r="C146" s="394" t="s">
        <v>2805</v>
      </c>
      <c r="D146" s="394" t="s">
        <v>2848</v>
      </c>
      <c r="E146" s="394" t="s">
        <v>2849</v>
      </c>
      <c r="F146" s="397"/>
      <c r="G146" s="397"/>
      <c r="H146" s="397"/>
      <c r="I146" s="397"/>
      <c r="J146" s="397"/>
      <c r="K146" s="397"/>
      <c r="L146" s="397"/>
      <c r="M146" s="397"/>
      <c r="N146" s="397">
        <v>1</v>
      </c>
      <c r="O146" s="397">
        <v>34</v>
      </c>
      <c r="P146" s="410"/>
      <c r="Q146" s="398">
        <v>34</v>
      </c>
    </row>
    <row r="147" spans="1:17" ht="14.4" customHeight="1" x14ac:dyDescent="0.3">
      <c r="A147" s="393" t="s">
        <v>3274</v>
      </c>
      <c r="B147" s="394" t="s">
        <v>3194</v>
      </c>
      <c r="C147" s="394" t="s">
        <v>2805</v>
      </c>
      <c r="D147" s="394" t="s">
        <v>2921</v>
      </c>
      <c r="E147" s="394" t="s">
        <v>2922</v>
      </c>
      <c r="F147" s="397"/>
      <c r="G147" s="397"/>
      <c r="H147" s="397"/>
      <c r="I147" s="397"/>
      <c r="J147" s="397"/>
      <c r="K147" s="397"/>
      <c r="L147" s="397"/>
      <c r="M147" s="397"/>
      <c r="N147" s="397">
        <v>3</v>
      </c>
      <c r="O147" s="397">
        <v>0</v>
      </c>
      <c r="P147" s="410"/>
      <c r="Q147" s="398">
        <v>0</v>
      </c>
    </row>
    <row r="148" spans="1:17" ht="14.4" customHeight="1" x14ac:dyDescent="0.3">
      <c r="A148" s="393" t="s">
        <v>3274</v>
      </c>
      <c r="B148" s="394" t="s">
        <v>3194</v>
      </c>
      <c r="C148" s="394" t="s">
        <v>2805</v>
      </c>
      <c r="D148" s="394" t="s">
        <v>3209</v>
      </c>
      <c r="E148" s="394" t="s">
        <v>3210</v>
      </c>
      <c r="F148" s="397">
        <v>50</v>
      </c>
      <c r="G148" s="397">
        <v>11650</v>
      </c>
      <c r="H148" s="397">
        <v>1</v>
      </c>
      <c r="I148" s="397">
        <v>233</v>
      </c>
      <c r="J148" s="397">
        <v>47</v>
      </c>
      <c r="K148" s="397">
        <v>10998</v>
      </c>
      <c r="L148" s="397">
        <v>0.94403433476394849</v>
      </c>
      <c r="M148" s="397">
        <v>234</v>
      </c>
      <c r="N148" s="397">
        <v>69</v>
      </c>
      <c r="O148" s="397">
        <v>16008</v>
      </c>
      <c r="P148" s="410">
        <v>1.3740772532188841</v>
      </c>
      <c r="Q148" s="398">
        <v>232</v>
      </c>
    </row>
    <row r="149" spans="1:17" ht="14.4" customHeight="1" x14ac:dyDescent="0.3">
      <c r="A149" s="393" t="s">
        <v>3274</v>
      </c>
      <c r="B149" s="394" t="s">
        <v>3194</v>
      </c>
      <c r="C149" s="394" t="s">
        <v>2805</v>
      </c>
      <c r="D149" s="394" t="s">
        <v>2854</v>
      </c>
      <c r="E149" s="394" t="s">
        <v>2855</v>
      </c>
      <c r="F149" s="397">
        <v>5</v>
      </c>
      <c r="G149" s="397">
        <v>1615</v>
      </c>
      <c r="H149" s="397">
        <v>1</v>
      </c>
      <c r="I149" s="397">
        <v>323</v>
      </c>
      <c r="J149" s="397">
        <v>8</v>
      </c>
      <c r="K149" s="397">
        <v>2592</v>
      </c>
      <c r="L149" s="397">
        <v>1.604953560371517</v>
      </c>
      <c r="M149" s="397">
        <v>324</v>
      </c>
      <c r="N149" s="397">
        <v>4</v>
      </c>
      <c r="O149" s="397">
        <v>1300</v>
      </c>
      <c r="P149" s="410">
        <v>0.804953560371517</v>
      </c>
      <c r="Q149" s="398">
        <v>325</v>
      </c>
    </row>
    <row r="150" spans="1:17" ht="14.4" customHeight="1" x14ac:dyDescent="0.3">
      <c r="A150" s="393" t="s">
        <v>3274</v>
      </c>
      <c r="B150" s="394" t="s">
        <v>3194</v>
      </c>
      <c r="C150" s="394" t="s">
        <v>2805</v>
      </c>
      <c r="D150" s="394" t="s">
        <v>3277</v>
      </c>
      <c r="E150" s="394" t="s">
        <v>3278</v>
      </c>
      <c r="F150" s="397"/>
      <c r="G150" s="397"/>
      <c r="H150" s="397"/>
      <c r="I150" s="397"/>
      <c r="J150" s="397">
        <v>1</v>
      </c>
      <c r="K150" s="397">
        <v>5569</v>
      </c>
      <c r="L150" s="397"/>
      <c r="M150" s="397">
        <v>5569</v>
      </c>
      <c r="N150" s="397"/>
      <c r="O150" s="397"/>
      <c r="P150" s="410"/>
      <c r="Q150" s="398"/>
    </row>
    <row r="151" spans="1:17" ht="14.4" customHeight="1" x14ac:dyDescent="0.3">
      <c r="A151" s="393" t="s">
        <v>3279</v>
      </c>
      <c r="B151" s="394" t="s">
        <v>2862</v>
      </c>
      <c r="C151" s="394" t="s">
        <v>2805</v>
      </c>
      <c r="D151" s="394" t="s">
        <v>2848</v>
      </c>
      <c r="E151" s="394" t="s">
        <v>2849</v>
      </c>
      <c r="F151" s="397">
        <v>1</v>
      </c>
      <c r="G151" s="397">
        <v>34</v>
      </c>
      <c r="H151" s="397">
        <v>1</v>
      </c>
      <c r="I151" s="397">
        <v>34</v>
      </c>
      <c r="J151" s="397">
        <v>4</v>
      </c>
      <c r="K151" s="397">
        <v>136</v>
      </c>
      <c r="L151" s="397">
        <v>4</v>
      </c>
      <c r="M151" s="397">
        <v>34</v>
      </c>
      <c r="N151" s="397">
        <v>2</v>
      </c>
      <c r="O151" s="397">
        <v>68</v>
      </c>
      <c r="P151" s="410">
        <v>2</v>
      </c>
      <c r="Q151" s="398">
        <v>34</v>
      </c>
    </row>
    <row r="152" spans="1:17" ht="14.4" customHeight="1" x14ac:dyDescent="0.3">
      <c r="A152" s="393" t="s">
        <v>3279</v>
      </c>
      <c r="B152" s="394" t="s">
        <v>2862</v>
      </c>
      <c r="C152" s="394" t="s">
        <v>2805</v>
      </c>
      <c r="D152" s="394" t="s">
        <v>2907</v>
      </c>
      <c r="E152" s="394" t="s">
        <v>2908</v>
      </c>
      <c r="F152" s="397">
        <v>135</v>
      </c>
      <c r="G152" s="397">
        <v>58185</v>
      </c>
      <c r="H152" s="397">
        <v>1</v>
      </c>
      <c r="I152" s="397">
        <v>431</v>
      </c>
      <c r="J152" s="397">
        <v>147</v>
      </c>
      <c r="K152" s="397">
        <v>63651</v>
      </c>
      <c r="L152" s="397">
        <v>1.093941737561227</v>
      </c>
      <c r="M152" s="397">
        <v>433</v>
      </c>
      <c r="N152" s="397">
        <v>152</v>
      </c>
      <c r="O152" s="397">
        <v>49704</v>
      </c>
      <c r="P152" s="410">
        <v>0.85424078370714096</v>
      </c>
      <c r="Q152" s="398">
        <v>327</v>
      </c>
    </row>
    <row r="153" spans="1:17" ht="14.4" customHeight="1" x14ac:dyDescent="0.3">
      <c r="A153" s="393" t="s">
        <v>3279</v>
      </c>
      <c r="B153" s="394" t="s">
        <v>2913</v>
      </c>
      <c r="C153" s="394" t="s">
        <v>2805</v>
      </c>
      <c r="D153" s="394" t="s">
        <v>2921</v>
      </c>
      <c r="E153" s="394" t="s">
        <v>2922</v>
      </c>
      <c r="F153" s="397"/>
      <c r="G153" s="397"/>
      <c r="H153" s="397"/>
      <c r="I153" s="397"/>
      <c r="J153" s="397"/>
      <c r="K153" s="397"/>
      <c r="L153" s="397"/>
      <c r="M153" s="397"/>
      <c r="N153" s="397">
        <v>1</v>
      </c>
      <c r="O153" s="397">
        <v>0</v>
      </c>
      <c r="P153" s="410"/>
      <c r="Q153" s="398">
        <v>0</v>
      </c>
    </row>
    <row r="154" spans="1:17" ht="14.4" customHeight="1" x14ac:dyDescent="0.3">
      <c r="A154" s="393" t="s">
        <v>3279</v>
      </c>
      <c r="B154" s="394" t="s">
        <v>2913</v>
      </c>
      <c r="C154" s="394" t="s">
        <v>2805</v>
      </c>
      <c r="D154" s="394" t="s">
        <v>2923</v>
      </c>
      <c r="E154" s="394" t="s">
        <v>2924</v>
      </c>
      <c r="F154" s="397">
        <v>3</v>
      </c>
      <c r="G154" s="397">
        <v>975</v>
      </c>
      <c r="H154" s="397">
        <v>1</v>
      </c>
      <c r="I154" s="397">
        <v>325</v>
      </c>
      <c r="J154" s="397">
        <v>9</v>
      </c>
      <c r="K154" s="397">
        <v>2943</v>
      </c>
      <c r="L154" s="397">
        <v>3.0184615384615383</v>
      </c>
      <c r="M154" s="397">
        <v>327</v>
      </c>
      <c r="N154" s="397">
        <v>12</v>
      </c>
      <c r="O154" s="397">
        <v>3924</v>
      </c>
      <c r="P154" s="410">
        <v>4.0246153846153847</v>
      </c>
      <c r="Q154" s="398">
        <v>327</v>
      </c>
    </row>
    <row r="155" spans="1:17" ht="14.4" customHeight="1" x14ac:dyDescent="0.3">
      <c r="A155" s="393" t="s">
        <v>3279</v>
      </c>
      <c r="B155" s="394" t="s">
        <v>2929</v>
      </c>
      <c r="C155" s="394" t="s">
        <v>2988</v>
      </c>
      <c r="D155" s="394" t="s">
        <v>2989</v>
      </c>
      <c r="E155" s="394" t="s">
        <v>2990</v>
      </c>
      <c r="F155" s="397"/>
      <c r="G155" s="397"/>
      <c r="H155" s="397"/>
      <c r="I155" s="397"/>
      <c r="J155" s="397"/>
      <c r="K155" s="397"/>
      <c r="L155" s="397"/>
      <c r="M155" s="397"/>
      <c r="N155" s="397">
        <v>2</v>
      </c>
      <c r="O155" s="397">
        <v>3611</v>
      </c>
      <c r="P155" s="410"/>
      <c r="Q155" s="398">
        <v>1805.5</v>
      </c>
    </row>
    <row r="156" spans="1:17" ht="14.4" customHeight="1" x14ac:dyDescent="0.3">
      <c r="A156" s="393" t="s">
        <v>3279</v>
      </c>
      <c r="B156" s="394" t="s">
        <v>2929</v>
      </c>
      <c r="C156" s="394" t="s">
        <v>2805</v>
      </c>
      <c r="D156" s="394" t="s">
        <v>2999</v>
      </c>
      <c r="E156" s="394" t="s">
        <v>3000</v>
      </c>
      <c r="F156" s="397">
        <v>47</v>
      </c>
      <c r="G156" s="397">
        <v>8789</v>
      </c>
      <c r="H156" s="397">
        <v>1</v>
      </c>
      <c r="I156" s="397">
        <v>187</v>
      </c>
      <c r="J156" s="397">
        <v>50</v>
      </c>
      <c r="K156" s="397">
        <v>9650</v>
      </c>
      <c r="L156" s="397">
        <v>1.0979633632950279</v>
      </c>
      <c r="M156" s="397">
        <v>193</v>
      </c>
      <c r="N156" s="397">
        <v>32</v>
      </c>
      <c r="O156" s="397">
        <v>6208</v>
      </c>
      <c r="P156" s="410">
        <v>0.70633746728865632</v>
      </c>
      <c r="Q156" s="398">
        <v>194</v>
      </c>
    </row>
    <row r="157" spans="1:17" ht="14.4" customHeight="1" x14ac:dyDescent="0.3">
      <c r="A157" s="393" t="s">
        <v>3279</v>
      </c>
      <c r="B157" s="394" t="s">
        <v>2929</v>
      </c>
      <c r="C157" s="394" t="s">
        <v>2805</v>
      </c>
      <c r="D157" s="394" t="s">
        <v>3003</v>
      </c>
      <c r="E157" s="394" t="s">
        <v>3004</v>
      </c>
      <c r="F157" s="397"/>
      <c r="G157" s="397"/>
      <c r="H157" s="397"/>
      <c r="I157" s="397"/>
      <c r="J157" s="397"/>
      <c r="K157" s="397"/>
      <c r="L157" s="397"/>
      <c r="M157" s="397"/>
      <c r="N157" s="397">
        <v>1</v>
      </c>
      <c r="O157" s="397">
        <v>185</v>
      </c>
      <c r="P157" s="410"/>
      <c r="Q157" s="398">
        <v>185</v>
      </c>
    </row>
    <row r="158" spans="1:17" ht="14.4" customHeight="1" x14ac:dyDescent="0.3">
      <c r="A158" s="393" t="s">
        <v>3279</v>
      </c>
      <c r="B158" s="394" t="s">
        <v>2929</v>
      </c>
      <c r="C158" s="394" t="s">
        <v>2805</v>
      </c>
      <c r="D158" s="394" t="s">
        <v>2840</v>
      </c>
      <c r="E158" s="394" t="s">
        <v>2841</v>
      </c>
      <c r="F158" s="397"/>
      <c r="G158" s="397"/>
      <c r="H158" s="397"/>
      <c r="I158" s="397"/>
      <c r="J158" s="397">
        <v>1</v>
      </c>
      <c r="K158" s="397">
        <v>75</v>
      </c>
      <c r="L158" s="397"/>
      <c r="M158" s="397">
        <v>75</v>
      </c>
      <c r="N158" s="397">
        <v>1</v>
      </c>
      <c r="O158" s="397">
        <v>81</v>
      </c>
      <c r="P158" s="410"/>
      <c r="Q158" s="398">
        <v>81</v>
      </c>
    </row>
    <row r="159" spans="1:17" ht="14.4" customHeight="1" x14ac:dyDescent="0.3">
      <c r="A159" s="393" t="s">
        <v>3279</v>
      </c>
      <c r="B159" s="394" t="s">
        <v>2929</v>
      </c>
      <c r="C159" s="394" t="s">
        <v>2805</v>
      </c>
      <c r="D159" s="394" t="s">
        <v>2844</v>
      </c>
      <c r="E159" s="394" t="s">
        <v>2845</v>
      </c>
      <c r="F159" s="397">
        <v>2</v>
      </c>
      <c r="G159" s="397">
        <v>116</v>
      </c>
      <c r="H159" s="397">
        <v>1</v>
      </c>
      <c r="I159" s="397">
        <v>58</v>
      </c>
      <c r="J159" s="397"/>
      <c r="K159" s="397"/>
      <c r="L159" s="397"/>
      <c r="M159" s="397"/>
      <c r="N159" s="397"/>
      <c r="O159" s="397"/>
      <c r="P159" s="410"/>
      <c r="Q159" s="398"/>
    </row>
    <row r="160" spans="1:17" ht="14.4" customHeight="1" x14ac:dyDescent="0.3">
      <c r="A160" s="393" t="s">
        <v>3279</v>
      </c>
      <c r="B160" s="394" t="s">
        <v>2929</v>
      </c>
      <c r="C160" s="394" t="s">
        <v>2805</v>
      </c>
      <c r="D160" s="394" t="s">
        <v>2848</v>
      </c>
      <c r="E160" s="394" t="s">
        <v>2849</v>
      </c>
      <c r="F160" s="397">
        <v>49</v>
      </c>
      <c r="G160" s="397">
        <v>1666</v>
      </c>
      <c r="H160" s="397">
        <v>1</v>
      </c>
      <c r="I160" s="397">
        <v>34</v>
      </c>
      <c r="J160" s="397">
        <v>29</v>
      </c>
      <c r="K160" s="397">
        <v>986</v>
      </c>
      <c r="L160" s="397">
        <v>0.59183673469387754</v>
      </c>
      <c r="M160" s="397">
        <v>34</v>
      </c>
      <c r="N160" s="397">
        <v>36</v>
      </c>
      <c r="O160" s="397">
        <v>1224</v>
      </c>
      <c r="P160" s="410">
        <v>0.73469387755102045</v>
      </c>
      <c r="Q160" s="398">
        <v>34</v>
      </c>
    </row>
    <row r="161" spans="1:17" ht="14.4" customHeight="1" x14ac:dyDescent="0.3">
      <c r="A161" s="393" t="s">
        <v>3279</v>
      </c>
      <c r="B161" s="394" t="s">
        <v>2929</v>
      </c>
      <c r="C161" s="394" t="s">
        <v>2805</v>
      </c>
      <c r="D161" s="394" t="s">
        <v>3011</v>
      </c>
      <c r="E161" s="394" t="s">
        <v>3012</v>
      </c>
      <c r="F161" s="397">
        <v>92</v>
      </c>
      <c r="G161" s="397">
        <v>22816</v>
      </c>
      <c r="H161" s="397">
        <v>1</v>
      </c>
      <c r="I161" s="397">
        <v>248</v>
      </c>
      <c r="J161" s="397">
        <v>90</v>
      </c>
      <c r="K161" s="397">
        <v>22410</v>
      </c>
      <c r="L161" s="397">
        <v>0.98220546984572232</v>
      </c>
      <c r="M161" s="397">
        <v>249</v>
      </c>
      <c r="N161" s="397">
        <v>107</v>
      </c>
      <c r="O161" s="397">
        <v>24824</v>
      </c>
      <c r="P161" s="410">
        <v>1.0880084151472651</v>
      </c>
      <c r="Q161" s="398">
        <v>232</v>
      </c>
    </row>
    <row r="162" spans="1:17" ht="14.4" customHeight="1" x14ac:dyDescent="0.3">
      <c r="A162" s="393" t="s">
        <v>3279</v>
      </c>
      <c r="B162" s="394" t="s">
        <v>2929</v>
      </c>
      <c r="C162" s="394" t="s">
        <v>2805</v>
      </c>
      <c r="D162" s="394" t="s">
        <v>3013</v>
      </c>
      <c r="E162" s="394" t="s">
        <v>3014</v>
      </c>
      <c r="F162" s="397">
        <v>1</v>
      </c>
      <c r="G162" s="397">
        <v>124</v>
      </c>
      <c r="H162" s="397">
        <v>1</v>
      </c>
      <c r="I162" s="397">
        <v>124</v>
      </c>
      <c r="J162" s="397"/>
      <c r="K162" s="397"/>
      <c r="L162" s="397"/>
      <c r="M162" s="397"/>
      <c r="N162" s="397"/>
      <c r="O162" s="397"/>
      <c r="P162" s="410"/>
      <c r="Q162" s="398"/>
    </row>
    <row r="163" spans="1:17" ht="14.4" customHeight="1" x14ac:dyDescent="0.3">
      <c r="A163" s="393" t="s">
        <v>3279</v>
      </c>
      <c r="B163" s="394" t="s">
        <v>2929</v>
      </c>
      <c r="C163" s="394" t="s">
        <v>2805</v>
      </c>
      <c r="D163" s="394" t="s">
        <v>3017</v>
      </c>
      <c r="E163" s="394" t="s">
        <v>3018</v>
      </c>
      <c r="F163" s="397"/>
      <c r="G163" s="397"/>
      <c r="H163" s="397"/>
      <c r="I163" s="397"/>
      <c r="J163" s="397">
        <v>1</v>
      </c>
      <c r="K163" s="397">
        <v>176</v>
      </c>
      <c r="L163" s="397"/>
      <c r="M163" s="397">
        <v>176</v>
      </c>
      <c r="N163" s="397">
        <v>1</v>
      </c>
      <c r="O163" s="397">
        <v>177</v>
      </c>
      <c r="P163" s="410"/>
      <c r="Q163" s="398">
        <v>177</v>
      </c>
    </row>
    <row r="164" spans="1:17" ht="14.4" customHeight="1" x14ac:dyDescent="0.3">
      <c r="A164" s="393" t="s">
        <v>3279</v>
      </c>
      <c r="B164" s="394" t="s">
        <v>2929</v>
      </c>
      <c r="C164" s="394" t="s">
        <v>2805</v>
      </c>
      <c r="D164" s="394" t="s">
        <v>3049</v>
      </c>
      <c r="E164" s="394" t="s">
        <v>3050</v>
      </c>
      <c r="F164" s="397"/>
      <c r="G164" s="397"/>
      <c r="H164" s="397"/>
      <c r="I164" s="397"/>
      <c r="J164" s="397"/>
      <c r="K164" s="397"/>
      <c r="L164" s="397"/>
      <c r="M164" s="397"/>
      <c r="N164" s="397">
        <v>1</v>
      </c>
      <c r="O164" s="397">
        <v>1017</v>
      </c>
      <c r="P164" s="410"/>
      <c r="Q164" s="398">
        <v>1017</v>
      </c>
    </row>
    <row r="165" spans="1:17" ht="14.4" customHeight="1" x14ac:dyDescent="0.3">
      <c r="A165" s="393" t="s">
        <v>3279</v>
      </c>
      <c r="B165" s="394" t="s">
        <v>2929</v>
      </c>
      <c r="C165" s="394" t="s">
        <v>2805</v>
      </c>
      <c r="D165" s="394" t="s">
        <v>2854</v>
      </c>
      <c r="E165" s="394" t="s">
        <v>2855</v>
      </c>
      <c r="F165" s="397">
        <v>3</v>
      </c>
      <c r="G165" s="397">
        <v>969</v>
      </c>
      <c r="H165" s="397">
        <v>1</v>
      </c>
      <c r="I165" s="397">
        <v>323</v>
      </c>
      <c r="J165" s="397">
        <v>1</v>
      </c>
      <c r="K165" s="397">
        <v>324</v>
      </c>
      <c r="L165" s="397">
        <v>0.33436532507739936</v>
      </c>
      <c r="M165" s="397">
        <v>324</v>
      </c>
      <c r="N165" s="397">
        <v>1</v>
      </c>
      <c r="O165" s="397">
        <v>325</v>
      </c>
      <c r="P165" s="410">
        <v>0.33539731682146545</v>
      </c>
      <c r="Q165" s="398">
        <v>325</v>
      </c>
    </row>
    <row r="166" spans="1:17" ht="14.4" customHeight="1" x14ac:dyDescent="0.3">
      <c r="A166" s="393" t="s">
        <v>3279</v>
      </c>
      <c r="B166" s="394" t="s">
        <v>2929</v>
      </c>
      <c r="C166" s="394" t="s">
        <v>2805</v>
      </c>
      <c r="D166" s="394" t="s">
        <v>3055</v>
      </c>
      <c r="E166" s="394" t="s">
        <v>3056</v>
      </c>
      <c r="F166" s="397">
        <v>14</v>
      </c>
      <c r="G166" s="397">
        <v>1540</v>
      </c>
      <c r="H166" s="397">
        <v>1</v>
      </c>
      <c r="I166" s="397">
        <v>110</v>
      </c>
      <c r="J166" s="397">
        <v>22</v>
      </c>
      <c r="K166" s="397">
        <v>2442</v>
      </c>
      <c r="L166" s="397">
        <v>1.5857142857142856</v>
      </c>
      <c r="M166" s="397">
        <v>111</v>
      </c>
      <c r="N166" s="397">
        <v>53</v>
      </c>
      <c r="O166" s="397">
        <v>5936</v>
      </c>
      <c r="P166" s="410">
        <v>3.8545454545454545</v>
      </c>
      <c r="Q166" s="398">
        <v>112</v>
      </c>
    </row>
    <row r="167" spans="1:17" ht="14.4" customHeight="1" x14ac:dyDescent="0.3">
      <c r="A167" s="393" t="s">
        <v>3279</v>
      </c>
      <c r="B167" s="394" t="s">
        <v>2929</v>
      </c>
      <c r="C167" s="394" t="s">
        <v>2805</v>
      </c>
      <c r="D167" s="394" t="s">
        <v>3063</v>
      </c>
      <c r="E167" s="394" t="s">
        <v>3064</v>
      </c>
      <c r="F167" s="397">
        <v>1</v>
      </c>
      <c r="G167" s="397">
        <v>332</v>
      </c>
      <c r="H167" s="397">
        <v>1</v>
      </c>
      <c r="I167" s="397">
        <v>332</v>
      </c>
      <c r="J167" s="397"/>
      <c r="K167" s="397"/>
      <c r="L167" s="397"/>
      <c r="M167" s="397"/>
      <c r="N167" s="397">
        <v>1</v>
      </c>
      <c r="O167" s="397">
        <v>335</v>
      </c>
      <c r="P167" s="410">
        <v>1.0090361445783131</v>
      </c>
      <c r="Q167" s="398">
        <v>335</v>
      </c>
    </row>
    <row r="168" spans="1:17" ht="14.4" customHeight="1" x14ac:dyDescent="0.3">
      <c r="A168" s="393" t="s">
        <v>3279</v>
      </c>
      <c r="B168" s="394" t="s">
        <v>2929</v>
      </c>
      <c r="C168" s="394" t="s">
        <v>2805</v>
      </c>
      <c r="D168" s="394" t="s">
        <v>2911</v>
      </c>
      <c r="E168" s="394" t="s">
        <v>2912</v>
      </c>
      <c r="F168" s="397"/>
      <c r="G168" s="397"/>
      <c r="H168" s="397"/>
      <c r="I168" s="397"/>
      <c r="J168" s="397">
        <v>1</v>
      </c>
      <c r="K168" s="397">
        <v>0</v>
      </c>
      <c r="L168" s="397"/>
      <c r="M168" s="397">
        <v>0</v>
      </c>
      <c r="N168" s="397"/>
      <c r="O168" s="397"/>
      <c r="P168" s="410"/>
      <c r="Q168" s="398"/>
    </row>
    <row r="169" spans="1:17" ht="14.4" customHeight="1" x14ac:dyDescent="0.3">
      <c r="A169" s="393" t="s">
        <v>3279</v>
      </c>
      <c r="B169" s="394" t="s">
        <v>2929</v>
      </c>
      <c r="C169" s="394" t="s">
        <v>2805</v>
      </c>
      <c r="D169" s="394" t="s">
        <v>2858</v>
      </c>
      <c r="E169" s="394" t="s">
        <v>2859</v>
      </c>
      <c r="F169" s="397"/>
      <c r="G169" s="397"/>
      <c r="H169" s="397"/>
      <c r="I169" s="397"/>
      <c r="J169" s="397">
        <v>1</v>
      </c>
      <c r="K169" s="397">
        <v>0</v>
      </c>
      <c r="L169" s="397"/>
      <c r="M169" s="397">
        <v>0</v>
      </c>
      <c r="N169" s="397">
        <v>1</v>
      </c>
      <c r="O169" s="397">
        <v>0</v>
      </c>
      <c r="P169" s="410"/>
      <c r="Q169" s="398">
        <v>0</v>
      </c>
    </row>
    <row r="170" spans="1:17" ht="14.4" customHeight="1" x14ac:dyDescent="0.3">
      <c r="A170" s="393" t="s">
        <v>3279</v>
      </c>
      <c r="B170" s="394" t="s">
        <v>3076</v>
      </c>
      <c r="C170" s="394" t="s">
        <v>2993</v>
      </c>
      <c r="D170" s="394" t="s">
        <v>3098</v>
      </c>
      <c r="E170" s="394" t="s">
        <v>3099</v>
      </c>
      <c r="F170" s="397"/>
      <c r="G170" s="397"/>
      <c r="H170" s="397"/>
      <c r="I170" s="397"/>
      <c r="J170" s="397">
        <v>1</v>
      </c>
      <c r="K170" s="397">
        <v>70</v>
      </c>
      <c r="L170" s="397"/>
      <c r="M170" s="397">
        <v>70</v>
      </c>
      <c r="N170" s="397"/>
      <c r="O170" s="397"/>
      <c r="P170" s="410"/>
      <c r="Q170" s="398"/>
    </row>
    <row r="171" spans="1:17" ht="14.4" customHeight="1" x14ac:dyDescent="0.3">
      <c r="A171" s="393" t="s">
        <v>3279</v>
      </c>
      <c r="B171" s="394" t="s">
        <v>3076</v>
      </c>
      <c r="C171" s="394" t="s">
        <v>2805</v>
      </c>
      <c r="D171" s="394" t="s">
        <v>2921</v>
      </c>
      <c r="E171" s="394" t="s">
        <v>2922</v>
      </c>
      <c r="F171" s="397"/>
      <c r="G171" s="397"/>
      <c r="H171" s="397"/>
      <c r="I171" s="397"/>
      <c r="J171" s="397"/>
      <c r="K171" s="397"/>
      <c r="L171" s="397"/>
      <c r="M171" s="397"/>
      <c r="N171" s="397">
        <v>0</v>
      </c>
      <c r="O171" s="397">
        <v>0</v>
      </c>
      <c r="P171" s="410"/>
      <c r="Q171" s="398"/>
    </row>
    <row r="172" spans="1:17" ht="14.4" customHeight="1" x14ac:dyDescent="0.3">
      <c r="A172" s="393" t="s">
        <v>3279</v>
      </c>
      <c r="B172" s="394" t="s">
        <v>3076</v>
      </c>
      <c r="C172" s="394" t="s">
        <v>2805</v>
      </c>
      <c r="D172" s="394" t="s">
        <v>3011</v>
      </c>
      <c r="E172" s="394" t="s">
        <v>3012</v>
      </c>
      <c r="F172" s="397"/>
      <c r="G172" s="397"/>
      <c r="H172" s="397"/>
      <c r="I172" s="397"/>
      <c r="J172" s="397">
        <v>6</v>
      </c>
      <c r="K172" s="397">
        <v>1494</v>
      </c>
      <c r="L172" s="397"/>
      <c r="M172" s="397">
        <v>249</v>
      </c>
      <c r="N172" s="397">
        <v>1</v>
      </c>
      <c r="O172" s="397">
        <v>232</v>
      </c>
      <c r="P172" s="410"/>
      <c r="Q172" s="398">
        <v>232</v>
      </c>
    </row>
    <row r="173" spans="1:17" ht="14.4" customHeight="1" x14ac:dyDescent="0.3">
      <c r="A173" s="393" t="s">
        <v>3279</v>
      </c>
      <c r="B173" s="394" t="s">
        <v>3076</v>
      </c>
      <c r="C173" s="394" t="s">
        <v>2805</v>
      </c>
      <c r="D173" s="394" t="s">
        <v>3013</v>
      </c>
      <c r="E173" s="394" t="s">
        <v>3014</v>
      </c>
      <c r="F173" s="397"/>
      <c r="G173" s="397"/>
      <c r="H173" s="397"/>
      <c r="I173" s="397"/>
      <c r="J173" s="397"/>
      <c r="K173" s="397"/>
      <c r="L173" s="397"/>
      <c r="M173" s="397"/>
      <c r="N173" s="397">
        <v>1</v>
      </c>
      <c r="O173" s="397">
        <v>116</v>
      </c>
      <c r="P173" s="410"/>
      <c r="Q173" s="398">
        <v>116</v>
      </c>
    </row>
    <row r="174" spans="1:17" ht="14.4" customHeight="1" x14ac:dyDescent="0.3">
      <c r="A174" s="393" t="s">
        <v>3279</v>
      </c>
      <c r="B174" s="394" t="s">
        <v>3076</v>
      </c>
      <c r="C174" s="394" t="s">
        <v>2805</v>
      </c>
      <c r="D174" s="394" t="s">
        <v>3024</v>
      </c>
      <c r="E174" s="394" t="s">
        <v>3025</v>
      </c>
      <c r="F174" s="397"/>
      <c r="G174" s="397"/>
      <c r="H174" s="397"/>
      <c r="I174" s="397"/>
      <c r="J174" s="397">
        <v>1</v>
      </c>
      <c r="K174" s="397">
        <v>86</v>
      </c>
      <c r="L174" s="397"/>
      <c r="M174" s="397">
        <v>86</v>
      </c>
      <c r="N174" s="397"/>
      <c r="O174" s="397"/>
      <c r="P174" s="410"/>
      <c r="Q174" s="398"/>
    </row>
    <row r="175" spans="1:17" ht="14.4" customHeight="1" x14ac:dyDescent="0.3">
      <c r="A175" s="393" t="s">
        <v>3279</v>
      </c>
      <c r="B175" s="394" t="s">
        <v>3076</v>
      </c>
      <c r="C175" s="394" t="s">
        <v>2805</v>
      </c>
      <c r="D175" s="394" t="s">
        <v>3158</v>
      </c>
      <c r="E175" s="394" t="s">
        <v>3159</v>
      </c>
      <c r="F175" s="397"/>
      <c r="G175" s="397"/>
      <c r="H175" s="397"/>
      <c r="I175" s="397"/>
      <c r="J175" s="397"/>
      <c r="K175" s="397"/>
      <c r="L175" s="397"/>
      <c r="M175" s="397"/>
      <c r="N175" s="397">
        <v>6</v>
      </c>
      <c r="O175" s="397">
        <v>1392</v>
      </c>
      <c r="P175" s="410"/>
      <c r="Q175" s="398">
        <v>232</v>
      </c>
    </row>
    <row r="176" spans="1:17" ht="14.4" customHeight="1" x14ac:dyDescent="0.3">
      <c r="A176" s="393" t="s">
        <v>3279</v>
      </c>
      <c r="B176" s="394" t="s">
        <v>3076</v>
      </c>
      <c r="C176" s="394" t="s">
        <v>2805</v>
      </c>
      <c r="D176" s="394" t="s">
        <v>3072</v>
      </c>
      <c r="E176" s="394" t="s">
        <v>3073</v>
      </c>
      <c r="F176" s="397"/>
      <c r="G176" s="397"/>
      <c r="H176" s="397"/>
      <c r="I176" s="397"/>
      <c r="J176" s="397">
        <v>2</v>
      </c>
      <c r="K176" s="397">
        <v>0</v>
      </c>
      <c r="L176" s="397"/>
      <c r="M176" s="397">
        <v>0</v>
      </c>
      <c r="N176" s="397">
        <v>5</v>
      </c>
      <c r="O176" s="397">
        <v>0</v>
      </c>
      <c r="P176" s="410"/>
      <c r="Q176" s="398">
        <v>0</v>
      </c>
    </row>
    <row r="177" spans="1:17" ht="14.4" customHeight="1" x14ac:dyDescent="0.3">
      <c r="A177" s="393" t="s">
        <v>3279</v>
      </c>
      <c r="B177" s="394" t="s">
        <v>3194</v>
      </c>
      <c r="C177" s="394" t="s">
        <v>2805</v>
      </c>
      <c r="D177" s="394" t="s">
        <v>2921</v>
      </c>
      <c r="E177" s="394" t="s">
        <v>2922</v>
      </c>
      <c r="F177" s="397"/>
      <c r="G177" s="397"/>
      <c r="H177" s="397"/>
      <c r="I177" s="397"/>
      <c r="J177" s="397"/>
      <c r="K177" s="397"/>
      <c r="L177" s="397"/>
      <c r="M177" s="397"/>
      <c r="N177" s="397">
        <v>1</v>
      </c>
      <c r="O177" s="397">
        <v>0</v>
      </c>
      <c r="P177" s="410"/>
      <c r="Q177" s="398">
        <v>0</v>
      </c>
    </row>
    <row r="178" spans="1:17" ht="14.4" customHeight="1" x14ac:dyDescent="0.3">
      <c r="A178" s="393" t="s">
        <v>3279</v>
      </c>
      <c r="B178" s="394" t="s">
        <v>3194</v>
      </c>
      <c r="C178" s="394" t="s">
        <v>2805</v>
      </c>
      <c r="D178" s="394" t="s">
        <v>3209</v>
      </c>
      <c r="E178" s="394" t="s">
        <v>3210</v>
      </c>
      <c r="F178" s="397">
        <v>23</v>
      </c>
      <c r="G178" s="397">
        <v>5359</v>
      </c>
      <c r="H178" s="397">
        <v>1</v>
      </c>
      <c r="I178" s="397">
        <v>233</v>
      </c>
      <c r="J178" s="397">
        <v>29</v>
      </c>
      <c r="K178" s="397">
        <v>6786</v>
      </c>
      <c r="L178" s="397">
        <v>1.2662810225788392</v>
      </c>
      <c r="M178" s="397">
        <v>234</v>
      </c>
      <c r="N178" s="397">
        <v>30</v>
      </c>
      <c r="O178" s="397">
        <v>6960</v>
      </c>
      <c r="P178" s="410">
        <v>1.2987497667475276</v>
      </c>
      <c r="Q178" s="398">
        <v>232</v>
      </c>
    </row>
    <row r="179" spans="1:17" ht="14.4" customHeight="1" x14ac:dyDescent="0.3">
      <c r="A179" s="393" t="s">
        <v>3279</v>
      </c>
      <c r="B179" s="394" t="s">
        <v>3194</v>
      </c>
      <c r="C179" s="394" t="s">
        <v>2805</v>
      </c>
      <c r="D179" s="394" t="s">
        <v>2854</v>
      </c>
      <c r="E179" s="394" t="s">
        <v>2855</v>
      </c>
      <c r="F179" s="397">
        <v>3</v>
      </c>
      <c r="G179" s="397">
        <v>969</v>
      </c>
      <c r="H179" s="397">
        <v>1</v>
      </c>
      <c r="I179" s="397">
        <v>323</v>
      </c>
      <c r="J179" s="397">
        <v>2</v>
      </c>
      <c r="K179" s="397">
        <v>648</v>
      </c>
      <c r="L179" s="397">
        <v>0.66873065015479871</v>
      </c>
      <c r="M179" s="397">
        <v>324</v>
      </c>
      <c r="N179" s="397">
        <v>2</v>
      </c>
      <c r="O179" s="397">
        <v>650</v>
      </c>
      <c r="P179" s="410">
        <v>0.6707946336429309</v>
      </c>
      <c r="Q179" s="398">
        <v>325</v>
      </c>
    </row>
    <row r="180" spans="1:17" ht="14.4" customHeight="1" x14ac:dyDescent="0.3">
      <c r="A180" s="393" t="s">
        <v>3280</v>
      </c>
      <c r="B180" s="394" t="s">
        <v>2862</v>
      </c>
      <c r="C180" s="394" t="s">
        <v>2805</v>
      </c>
      <c r="D180" s="394" t="s">
        <v>2848</v>
      </c>
      <c r="E180" s="394" t="s">
        <v>2849</v>
      </c>
      <c r="F180" s="397"/>
      <c r="G180" s="397"/>
      <c r="H180" s="397"/>
      <c r="I180" s="397"/>
      <c r="J180" s="397"/>
      <c r="K180" s="397"/>
      <c r="L180" s="397"/>
      <c r="M180" s="397"/>
      <c r="N180" s="397">
        <v>1</v>
      </c>
      <c r="O180" s="397">
        <v>34</v>
      </c>
      <c r="P180" s="410"/>
      <c r="Q180" s="398">
        <v>34</v>
      </c>
    </row>
    <row r="181" spans="1:17" ht="14.4" customHeight="1" x14ac:dyDescent="0.3">
      <c r="A181" s="393" t="s">
        <v>3280</v>
      </c>
      <c r="B181" s="394" t="s">
        <v>2862</v>
      </c>
      <c r="C181" s="394" t="s">
        <v>2805</v>
      </c>
      <c r="D181" s="394" t="s">
        <v>2907</v>
      </c>
      <c r="E181" s="394" t="s">
        <v>2908</v>
      </c>
      <c r="F181" s="397">
        <v>22</v>
      </c>
      <c r="G181" s="397">
        <v>9482</v>
      </c>
      <c r="H181" s="397">
        <v>1</v>
      </c>
      <c r="I181" s="397">
        <v>431</v>
      </c>
      <c r="J181" s="397">
        <v>33</v>
      </c>
      <c r="K181" s="397">
        <v>14289</v>
      </c>
      <c r="L181" s="397">
        <v>1.5069605568445477</v>
      </c>
      <c r="M181" s="397">
        <v>433</v>
      </c>
      <c r="N181" s="397">
        <v>29</v>
      </c>
      <c r="O181" s="397">
        <v>9483</v>
      </c>
      <c r="P181" s="410">
        <v>1.0001054629824933</v>
      </c>
      <c r="Q181" s="398">
        <v>327</v>
      </c>
    </row>
    <row r="182" spans="1:17" ht="14.4" customHeight="1" x14ac:dyDescent="0.3">
      <c r="A182" s="393" t="s">
        <v>3280</v>
      </c>
      <c r="B182" s="394" t="s">
        <v>2913</v>
      </c>
      <c r="C182" s="394" t="s">
        <v>2805</v>
      </c>
      <c r="D182" s="394" t="s">
        <v>2923</v>
      </c>
      <c r="E182" s="394" t="s">
        <v>2924</v>
      </c>
      <c r="F182" s="397">
        <v>8</v>
      </c>
      <c r="G182" s="397">
        <v>2600</v>
      </c>
      <c r="H182" s="397">
        <v>1</v>
      </c>
      <c r="I182" s="397">
        <v>325</v>
      </c>
      <c r="J182" s="397">
        <v>2</v>
      </c>
      <c r="K182" s="397">
        <v>654</v>
      </c>
      <c r="L182" s="397">
        <v>0.25153846153846154</v>
      </c>
      <c r="M182" s="397">
        <v>327</v>
      </c>
      <c r="N182" s="397">
        <v>4</v>
      </c>
      <c r="O182" s="397">
        <v>1308</v>
      </c>
      <c r="P182" s="410">
        <v>0.50307692307692309</v>
      </c>
      <c r="Q182" s="398">
        <v>327</v>
      </c>
    </row>
    <row r="183" spans="1:17" ht="14.4" customHeight="1" x14ac:dyDescent="0.3">
      <c r="A183" s="393" t="s">
        <v>3280</v>
      </c>
      <c r="B183" s="394" t="s">
        <v>2929</v>
      </c>
      <c r="C183" s="394" t="s">
        <v>2805</v>
      </c>
      <c r="D183" s="394" t="s">
        <v>2999</v>
      </c>
      <c r="E183" s="394" t="s">
        <v>3000</v>
      </c>
      <c r="F183" s="397">
        <v>9</v>
      </c>
      <c r="G183" s="397">
        <v>1683</v>
      </c>
      <c r="H183" s="397">
        <v>1</v>
      </c>
      <c r="I183" s="397">
        <v>187</v>
      </c>
      <c r="J183" s="397">
        <v>13</v>
      </c>
      <c r="K183" s="397">
        <v>2509</v>
      </c>
      <c r="L183" s="397">
        <v>1.4907902554961379</v>
      </c>
      <c r="M183" s="397">
        <v>193</v>
      </c>
      <c r="N183" s="397">
        <v>9</v>
      </c>
      <c r="O183" s="397">
        <v>1746</v>
      </c>
      <c r="P183" s="410">
        <v>1.0374331550802138</v>
      </c>
      <c r="Q183" s="398">
        <v>194</v>
      </c>
    </row>
    <row r="184" spans="1:17" ht="14.4" customHeight="1" x14ac:dyDescent="0.3">
      <c r="A184" s="393" t="s">
        <v>3280</v>
      </c>
      <c r="B184" s="394" t="s">
        <v>2929</v>
      </c>
      <c r="C184" s="394" t="s">
        <v>2805</v>
      </c>
      <c r="D184" s="394" t="s">
        <v>2903</v>
      </c>
      <c r="E184" s="394" t="s">
        <v>2904</v>
      </c>
      <c r="F184" s="397">
        <v>1</v>
      </c>
      <c r="G184" s="397">
        <v>850</v>
      </c>
      <c r="H184" s="397">
        <v>1</v>
      </c>
      <c r="I184" s="397">
        <v>850</v>
      </c>
      <c r="J184" s="397"/>
      <c r="K184" s="397"/>
      <c r="L184" s="397"/>
      <c r="M184" s="397"/>
      <c r="N184" s="397"/>
      <c r="O184" s="397"/>
      <c r="P184" s="410"/>
      <c r="Q184" s="398"/>
    </row>
    <row r="185" spans="1:17" ht="14.4" customHeight="1" x14ac:dyDescent="0.3">
      <c r="A185" s="393" t="s">
        <v>3280</v>
      </c>
      <c r="B185" s="394" t="s">
        <v>2929</v>
      </c>
      <c r="C185" s="394" t="s">
        <v>2805</v>
      </c>
      <c r="D185" s="394" t="s">
        <v>3003</v>
      </c>
      <c r="E185" s="394" t="s">
        <v>3004</v>
      </c>
      <c r="F185" s="397"/>
      <c r="G185" s="397"/>
      <c r="H185" s="397"/>
      <c r="I185" s="397"/>
      <c r="J185" s="397">
        <v>1</v>
      </c>
      <c r="K185" s="397">
        <v>185</v>
      </c>
      <c r="L185" s="397"/>
      <c r="M185" s="397">
        <v>185</v>
      </c>
      <c r="N185" s="397"/>
      <c r="O185" s="397"/>
      <c r="P185" s="410"/>
      <c r="Q185" s="398"/>
    </row>
    <row r="186" spans="1:17" ht="14.4" customHeight="1" x14ac:dyDescent="0.3">
      <c r="A186" s="393" t="s">
        <v>3280</v>
      </c>
      <c r="B186" s="394" t="s">
        <v>2929</v>
      </c>
      <c r="C186" s="394" t="s">
        <v>2805</v>
      </c>
      <c r="D186" s="394" t="s">
        <v>2848</v>
      </c>
      <c r="E186" s="394" t="s">
        <v>2849</v>
      </c>
      <c r="F186" s="397"/>
      <c r="G186" s="397"/>
      <c r="H186" s="397"/>
      <c r="I186" s="397"/>
      <c r="J186" s="397">
        <v>3</v>
      </c>
      <c r="K186" s="397">
        <v>102</v>
      </c>
      <c r="L186" s="397"/>
      <c r="M186" s="397">
        <v>34</v>
      </c>
      <c r="N186" s="397">
        <v>1</v>
      </c>
      <c r="O186" s="397">
        <v>34</v>
      </c>
      <c r="P186" s="410"/>
      <c r="Q186" s="398">
        <v>34</v>
      </c>
    </row>
    <row r="187" spans="1:17" ht="14.4" customHeight="1" x14ac:dyDescent="0.3">
      <c r="A187" s="393" t="s">
        <v>3280</v>
      </c>
      <c r="B187" s="394" t="s">
        <v>2929</v>
      </c>
      <c r="C187" s="394" t="s">
        <v>2805</v>
      </c>
      <c r="D187" s="394" t="s">
        <v>3011</v>
      </c>
      <c r="E187" s="394" t="s">
        <v>3012</v>
      </c>
      <c r="F187" s="397">
        <v>4</v>
      </c>
      <c r="G187" s="397">
        <v>992</v>
      </c>
      <c r="H187" s="397">
        <v>1</v>
      </c>
      <c r="I187" s="397">
        <v>248</v>
      </c>
      <c r="J187" s="397">
        <v>9</v>
      </c>
      <c r="K187" s="397">
        <v>2241</v>
      </c>
      <c r="L187" s="397">
        <v>2.2590725806451615</v>
      </c>
      <c r="M187" s="397">
        <v>249</v>
      </c>
      <c r="N187" s="397">
        <v>5</v>
      </c>
      <c r="O187" s="397">
        <v>1160</v>
      </c>
      <c r="P187" s="410">
        <v>1.1693548387096775</v>
      </c>
      <c r="Q187" s="398">
        <v>232</v>
      </c>
    </row>
    <row r="188" spans="1:17" ht="14.4" customHeight="1" x14ac:dyDescent="0.3">
      <c r="A188" s="393" t="s">
        <v>3280</v>
      </c>
      <c r="B188" s="394" t="s">
        <v>2929</v>
      </c>
      <c r="C188" s="394" t="s">
        <v>2805</v>
      </c>
      <c r="D188" s="394" t="s">
        <v>2854</v>
      </c>
      <c r="E188" s="394" t="s">
        <v>2855</v>
      </c>
      <c r="F188" s="397"/>
      <c r="G188" s="397"/>
      <c r="H188" s="397"/>
      <c r="I188" s="397"/>
      <c r="J188" s="397">
        <v>1</v>
      </c>
      <c r="K188" s="397">
        <v>324</v>
      </c>
      <c r="L188" s="397"/>
      <c r="M188" s="397">
        <v>324</v>
      </c>
      <c r="N188" s="397">
        <v>2</v>
      </c>
      <c r="O188" s="397">
        <v>650</v>
      </c>
      <c r="P188" s="410"/>
      <c r="Q188" s="398">
        <v>325</v>
      </c>
    </row>
    <row r="189" spans="1:17" ht="14.4" customHeight="1" x14ac:dyDescent="0.3">
      <c r="A189" s="393" t="s">
        <v>3280</v>
      </c>
      <c r="B189" s="394" t="s">
        <v>2929</v>
      </c>
      <c r="C189" s="394" t="s">
        <v>2805</v>
      </c>
      <c r="D189" s="394" t="s">
        <v>3055</v>
      </c>
      <c r="E189" s="394" t="s">
        <v>3056</v>
      </c>
      <c r="F189" s="397">
        <v>4</v>
      </c>
      <c r="G189" s="397">
        <v>440</v>
      </c>
      <c r="H189" s="397">
        <v>1</v>
      </c>
      <c r="I189" s="397">
        <v>110</v>
      </c>
      <c r="J189" s="397">
        <v>8</v>
      </c>
      <c r="K189" s="397">
        <v>888</v>
      </c>
      <c r="L189" s="397">
        <v>2.0181818181818181</v>
      </c>
      <c r="M189" s="397">
        <v>111</v>
      </c>
      <c r="N189" s="397">
        <v>22</v>
      </c>
      <c r="O189" s="397">
        <v>2464</v>
      </c>
      <c r="P189" s="410">
        <v>5.6</v>
      </c>
      <c r="Q189" s="398">
        <v>112</v>
      </c>
    </row>
    <row r="190" spans="1:17" ht="14.4" customHeight="1" x14ac:dyDescent="0.3">
      <c r="A190" s="393" t="s">
        <v>3280</v>
      </c>
      <c r="B190" s="394" t="s">
        <v>3076</v>
      </c>
      <c r="C190" s="394" t="s">
        <v>2805</v>
      </c>
      <c r="D190" s="394" t="s">
        <v>2840</v>
      </c>
      <c r="E190" s="394" t="s">
        <v>2841</v>
      </c>
      <c r="F190" s="397">
        <v>1</v>
      </c>
      <c r="G190" s="397">
        <v>75</v>
      </c>
      <c r="H190" s="397">
        <v>1</v>
      </c>
      <c r="I190" s="397">
        <v>75</v>
      </c>
      <c r="J190" s="397"/>
      <c r="K190" s="397"/>
      <c r="L190" s="397"/>
      <c r="M190" s="397"/>
      <c r="N190" s="397">
        <v>1</v>
      </c>
      <c r="O190" s="397">
        <v>81</v>
      </c>
      <c r="P190" s="410">
        <v>1.08</v>
      </c>
      <c r="Q190" s="398">
        <v>81</v>
      </c>
    </row>
    <row r="191" spans="1:17" ht="14.4" customHeight="1" x14ac:dyDescent="0.3">
      <c r="A191" s="393" t="s">
        <v>3280</v>
      </c>
      <c r="B191" s="394" t="s">
        <v>3076</v>
      </c>
      <c r="C191" s="394" t="s">
        <v>2805</v>
      </c>
      <c r="D191" s="394" t="s">
        <v>2848</v>
      </c>
      <c r="E191" s="394" t="s">
        <v>2849</v>
      </c>
      <c r="F191" s="397"/>
      <c r="G191" s="397"/>
      <c r="H191" s="397"/>
      <c r="I191" s="397"/>
      <c r="J191" s="397">
        <v>1</v>
      </c>
      <c r="K191" s="397">
        <v>34</v>
      </c>
      <c r="L191" s="397"/>
      <c r="M191" s="397">
        <v>34</v>
      </c>
      <c r="N191" s="397"/>
      <c r="O191" s="397"/>
      <c r="P191" s="410"/>
      <c r="Q191" s="398"/>
    </row>
    <row r="192" spans="1:17" ht="14.4" customHeight="1" x14ac:dyDescent="0.3">
      <c r="A192" s="393" t="s">
        <v>3280</v>
      </c>
      <c r="B192" s="394" t="s">
        <v>3076</v>
      </c>
      <c r="C192" s="394" t="s">
        <v>2805</v>
      </c>
      <c r="D192" s="394" t="s">
        <v>3011</v>
      </c>
      <c r="E192" s="394" t="s">
        <v>3012</v>
      </c>
      <c r="F192" s="397">
        <v>1</v>
      </c>
      <c r="G192" s="397">
        <v>248</v>
      </c>
      <c r="H192" s="397">
        <v>1</v>
      </c>
      <c r="I192" s="397">
        <v>248</v>
      </c>
      <c r="J192" s="397"/>
      <c r="K192" s="397"/>
      <c r="L192" s="397"/>
      <c r="M192" s="397"/>
      <c r="N192" s="397">
        <v>1</v>
      </c>
      <c r="O192" s="397">
        <v>232</v>
      </c>
      <c r="P192" s="410">
        <v>0.93548387096774188</v>
      </c>
      <c r="Q192" s="398">
        <v>232</v>
      </c>
    </row>
    <row r="193" spans="1:17" ht="14.4" customHeight="1" x14ac:dyDescent="0.3">
      <c r="A193" s="393" t="s">
        <v>3280</v>
      </c>
      <c r="B193" s="394" t="s">
        <v>3076</v>
      </c>
      <c r="C193" s="394" t="s">
        <v>2805</v>
      </c>
      <c r="D193" s="394" t="s">
        <v>3158</v>
      </c>
      <c r="E193" s="394" t="s">
        <v>3159</v>
      </c>
      <c r="F193" s="397"/>
      <c r="G193" s="397"/>
      <c r="H193" s="397"/>
      <c r="I193" s="397"/>
      <c r="J193" s="397"/>
      <c r="K193" s="397"/>
      <c r="L193" s="397"/>
      <c r="M193" s="397"/>
      <c r="N193" s="397">
        <v>1</v>
      </c>
      <c r="O193" s="397">
        <v>232</v>
      </c>
      <c r="P193" s="410"/>
      <c r="Q193" s="398">
        <v>232</v>
      </c>
    </row>
    <row r="194" spans="1:17" ht="14.4" customHeight="1" x14ac:dyDescent="0.3">
      <c r="A194" s="393" t="s">
        <v>3280</v>
      </c>
      <c r="B194" s="394" t="s">
        <v>3076</v>
      </c>
      <c r="C194" s="394" t="s">
        <v>2805</v>
      </c>
      <c r="D194" s="394" t="s">
        <v>3032</v>
      </c>
      <c r="E194" s="394" t="s">
        <v>3033</v>
      </c>
      <c r="F194" s="397"/>
      <c r="G194" s="397"/>
      <c r="H194" s="397"/>
      <c r="I194" s="397"/>
      <c r="J194" s="397"/>
      <c r="K194" s="397"/>
      <c r="L194" s="397"/>
      <c r="M194" s="397"/>
      <c r="N194" s="397">
        <v>1</v>
      </c>
      <c r="O194" s="397">
        <v>112</v>
      </c>
      <c r="P194" s="410"/>
      <c r="Q194" s="398">
        <v>112</v>
      </c>
    </row>
    <row r="195" spans="1:17" ht="14.4" customHeight="1" x14ac:dyDescent="0.3">
      <c r="A195" s="393" t="s">
        <v>3280</v>
      </c>
      <c r="B195" s="394" t="s">
        <v>3076</v>
      </c>
      <c r="C195" s="394" t="s">
        <v>2805</v>
      </c>
      <c r="D195" s="394" t="s">
        <v>3040</v>
      </c>
      <c r="E195" s="394" t="s">
        <v>3039</v>
      </c>
      <c r="F195" s="397">
        <v>1</v>
      </c>
      <c r="G195" s="397">
        <v>663</v>
      </c>
      <c r="H195" s="397">
        <v>1</v>
      </c>
      <c r="I195" s="397">
        <v>663</v>
      </c>
      <c r="J195" s="397"/>
      <c r="K195" s="397"/>
      <c r="L195" s="397"/>
      <c r="M195" s="397"/>
      <c r="N195" s="397"/>
      <c r="O195" s="397"/>
      <c r="P195" s="410"/>
      <c r="Q195" s="398"/>
    </row>
    <row r="196" spans="1:17" ht="14.4" customHeight="1" x14ac:dyDescent="0.3">
      <c r="A196" s="393" t="s">
        <v>3280</v>
      </c>
      <c r="B196" s="394" t="s">
        <v>3194</v>
      </c>
      <c r="C196" s="394" t="s">
        <v>2805</v>
      </c>
      <c r="D196" s="394" t="s">
        <v>3209</v>
      </c>
      <c r="E196" s="394" t="s">
        <v>3210</v>
      </c>
      <c r="F196" s="397"/>
      <c r="G196" s="397"/>
      <c r="H196" s="397"/>
      <c r="I196" s="397"/>
      <c r="J196" s="397"/>
      <c r="K196" s="397"/>
      <c r="L196" s="397"/>
      <c r="M196" s="397"/>
      <c r="N196" s="397">
        <v>1</v>
      </c>
      <c r="O196" s="397">
        <v>232</v>
      </c>
      <c r="P196" s="410"/>
      <c r="Q196" s="398">
        <v>232</v>
      </c>
    </row>
    <row r="197" spans="1:17" ht="14.4" customHeight="1" x14ac:dyDescent="0.3">
      <c r="A197" s="393" t="s">
        <v>3281</v>
      </c>
      <c r="B197" s="394" t="s">
        <v>2862</v>
      </c>
      <c r="C197" s="394" t="s">
        <v>2805</v>
      </c>
      <c r="D197" s="394" t="s">
        <v>2848</v>
      </c>
      <c r="E197" s="394" t="s">
        <v>2849</v>
      </c>
      <c r="F197" s="397">
        <v>1</v>
      </c>
      <c r="G197" s="397">
        <v>34</v>
      </c>
      <c r="H197" s="397">
        <v>1</v>
      </c>
      <c r="I197" s="397">
        <v>34</v>
      </c>
      <c r="J197" s="397"/>
      <c r="K197" s="397"/>
      <c r="L197" s="397"/>
      <c r="M197" s="397"/>
      <c r="N197" s="397"/>
      <c r="O197" s="397"/>
      <c r="P197" s="410"/>
      <c r="Q197" s="398"/>
    </row>
    <row r="198" spans="1:17" ht="14.4" customHeight="1" x14ac:dyDescent="0.3">
      <c r="A198" s="393" t="s">
        <v>3281</v>
      </c>
      <c r="B198" s="394" t="s">
        <v>2862</v>
      </c>
      <c r="C198" s="394" t="s">
        <v>2805</v>
      </c>
      <c r="D198" s="394" t="s">
        <v>2907</v>
      </c>
      <c r="E198" s="394" t="s">
        <v>2908</v>
      </c>
      <c r="F198" s="397">
        <v>19</v>
      </c>
      <c r="G198" s="397">
        <v>8189</v>
      </c>
      <c r="H198" s="397">
        <v>1</v>
      </c>
      <c r="I198" s="397">
        <v>431</v>
      </c>
      <c r="J198" s="397">
        <v>21</v>
      </c>
      <c r="K198" s="397">
        <v>9093</v>
      </c>
      <c r="L198" s="397">
        <v>1.1103919892538772</v>
      </c>
      <c r="M198" s="397">
        <v>433</v>
      </c>
      <c r="N198" s="397">
        <v>32</v>
      </c>
      <c r="O198" s="397">
        <v>10464</v>
      </c>
      <c r="P198" s="410">
        <v>1.2778116986201002</v>
      </c>
      <c r="Q198" s="398">
        <v>327</v>
      </c>
    </row>
    <row r="199" spans="1:17" ht="14.4" customHeight="1" x14ac:dyDescent="0.3">
      <c r="A199" s="393" t="s">
        <v>3281</v>
      </c>
      <c r="B199" s="394" t="s">
        <v>2913</v>
      </c>
      <c r="C199" s="394" t="s">
        <v>2805</v>
      </c>
      <c r="D199" s="394" t="s">
        <v>2921</v>
      </c>
      <c r="E199" s="394" t="s">
        <v>2922</v>
      </c>
      <c r="F199" s="397"/>
      <c r="G199" s="397"/>
      <c r="H199" s="397"/>
      <c r="I199" s="397"/>
      <c r="J199" s="397"/>
      <c r="K199" s="397"/>
      <c r="L199" s="397"/>
      <c r="M199" s="397"/>
      <c r="N199" s="397">
        <v>4</v>
      </c>
      <c r="O199" s="397">
        <v>0</v>
      </c>
      <c r="P199" s="410"/>
      <c r="Q199" s="398">
        <v>0</v>
      </c>
    </row>
    <row r="200" spans="1:17" ht="14.4" customHeight="1" x14ac:dyDescent="0.3">
      <c r="A200" s="393" t="s">
        <v>3281</v>
      </c>
      <c r="B200" s="394" t="s">
        <v>2913</v>
      </c>
      <c r="C200" s="394" t="s">
        <v>2805</v>
      </c>
      <c r="D200" s="394" t="s">
        <v>2923</v>
      </c>
      <c r="E200" s="394" t="s">
        <v>2924</v>
      </c>
      <c r="F200" s="397">
        <v>52</v>
      </c>
      <c r="G200" s="397">
        <v>16900</v>
      </c>
      <c r="H200" s="397">
        <v>1</v>
      </c>
      <c r="I200" s="397">
        <v>325</v>
      </c>
      <c r="J200" s="397">
        <v>41</v>
      </c>
      <c r="K200" s="397">
        <v>13407</v>
      </c>
      <c r="L200" s="397">
        <v>0.79331360946745566</v>
      </c>
      <c r="M200" s="397">
        <v>327</v>
      </c>
      <c r="N200" s="397">
        <v>44</v>
      </c>
      <c r="O200" s="397">
        <v>14388</v>
      </c>
      <c r="P200" s="410">
        <v>0.85136094674556217</v>
      </c>
      <c r="Q200" s="398">
        <v>327</v>
      </c>
    </row>
    <row r="201" spans="1:17" ht="14.4" customHeight="1" x14ac:dyDescent="0.3">
      <c r="A201" s="393" t="s">
        <v>3281</v>
      </c>
      <c r="B201" s="394" t="s">
        <v>2929</v>
      </c>
      <c r="C201" s="394" t="s">
        <v>2689</v>
      </c>
      <c r="D201" s="394" t="s">
        <v>3282</v>
      </c>
      <c r="E201" s="394" t="s">
        <v>3283</v>
      </c>
      <c r="F201" s="397">
        <v>2</v>
      </c>
      <c r="G201" s="397">
        <v>7918.46</v>
      </c>
      <c r="H201" s="397">
        <v>1</v>
      </c>
      <c r="I201" s="397">
        <v>3959.23</v>
      </c>
      <c r="J201" s="397"/>
      <c r="K201" s="397"/>
      <c r="L201" s="397"/>
      <c r="M201" s="397"/>
      <c r="N201" s="397"/>
      <c r="O201" s="397"/>
      <c r="P201" s="410"/>
      <c r="Q201" s="398"/>
    </row>
    <row r="202" spans="1:17" ht="14.4" customHeight="1" x14ac:dyDescent="0.3">
      <c r="A202" s="393" t="s">
        <v>3281</v>
      </c>
      <c r="B202" s="394" t="s">
        <v>2929</v>
      </c>
      <c r="C202" s="394" t="s">
        <v>2689</v>
      </c>
      <c r="D202" s="394" t="s">
        <v>3284</v>
      </c>
      <c r="E202" s="394" t="s">
        <v>3285</v>
      </c>
      <c r="F202" s="397">
        <v>1</v>
      </c>
      <c r="G202" s="397">
        <v>6595</v>
      </c>
      <c r="H202" s="397">
        <v>1</v>
      </c>
      <c r="I202" s="397">
        <v>6595</v>
      </c>
      <c r="J202" s="397"/>
      <c r="K202" s="397"/>
      <c r="L202" s="397"/>
      <c r="M202" s="397"/>
      <c r="N202" s="397"/>
      <c r="O202" s="397"/>
      <c r="P202" s="410"/>
      <c r="Q202" s="398"/>
    </row>
    <row r="203" spans="1:17" ht="14.4" customHeight="1" x14ac:dyDescent="0.3">
      <c r="A203" s="393" t="s">
        <v>3281</v>
      </c>
      <c r="B203" s="394" t="s">
        <v>2929</v>
      </c>
      <c r="C203" s="394" t="s">
        <v>2689</v>
      </c>
      <c r="D203" s="394" t="s">
        <v>2801</v>
      </c>
      <c r="E203" s="394" t="s">
        <v>2802</v>
      </c>
      <c r="F203" s="397">
        <v>0.99999999999999989</v>
      </c>
      <c r="G203" s="397">
        <v>1138.04</v>
      </c>
      <c r="H203" s="397">
        <v>1</v>
      </c>
      <c r="I203" s="397">
        <v>1138.0400000000002</v>
      </c>
      <c r="J203" s="397">
        <v>0.30000000000000004</v>
      </c>
      <c r="K203" s="397">
        <v>225.09</v>
      </c>
      <c r="L203" s="397">
        <v>0.19778742399212682</v>
      </c>
      <c r="M203" s="397">
        <v>750.3</v>
      </c>
      <c r="N203" s="397"/>
      <c r="O203" s="397"/>
      <c r="P203" s="410"/>
      <c r="Q203" s="398"/>
    </row>
    <row r="204" spans="1:17" ht="14.4" customHeight="1" x14ac:dyDescent="0.3">
      <c r="A204" s="393" t="s">
        <v>3281</v>
      </c>
      <c r="B204" s="394" t="s">
        <v>2929</v>
      </c>
      <c r="C204" s="394" t="s">
        <v>2689</v>
      </c>
      <c r="D204" s="394" t="s">
        <v>2984</v>
      </c>
      <c r="E204" s="394" t="s">
        <v>2985</v>
      </c>
      <c r="F204" s="397"/>
      <c r="G204" s="397"/>
      <c r="H204" s="397"/>
      <c r="I204" s="397"/>
      <c r="J204" s="397">
        <v>2</v>
      </c>
      <c r="K204" s="397">
        <v>0</v>
      </c>
      <c r="L204" s="397"/>
      <c r="M204" s="397">
        <v>0</v>
      </c>
      <c r="N204" s="397"/>
      <c r="O204" s="397"/>
      <c r="P204" s="410"/>
      <c r="Q204" s="398"/>
    </row>
    <row r="205" spans="1:17" ht="14.4" customHeight="1" x14ac:dyDescent="0.3">
      <c r="A205" s="393" t="s">
        <v>3281</v>
      </c>
      <c r="B205" s="394" t="s">
        <v>2929</v>
      </c>
      <c r="C205" s="394" t="s">
        <v>2988</v>
      </c>
      <c r="D205" s="394" t="s">
        <v>2989</v>
      </c>
      <c r="E205" s="394" t="s">
        <v>2990</v>
      </c>
      <c r="F205" s="397"/>
      <c r="G205" s="397"/>
      <c r="H205" s="397"/>
      <c r="I205" s="397"/>
      <c r="J205" s="397">
        <v>4</v>
      </c>
      <c r="K205" s="397">
        <v>7128.64</v>
      </c>
      <c r="L205" s="397"/>
      <c r="M205" s="397">
        <v>1782.16</v>
      </c>
      <c r="N205" s="397"/>
      <c r="O205" s="397"/>
      <c r="P205" s="410"/>
      <c r="Q205" s="398"/>
    </row>
    <row r="206" spans="1:17" ht="14.4" customHeight="1" x14ac:dyDescent="0.3">
      <c r="A206" s="393" t="s">
        <v>3281</v>
      </c>
      <c r="B206" s="394" t="s">
        <v>2929</v>
      </c>
      <c r="C206" s="394" t="s">
        <v>2988</v>
      </c>
      <c r="D206" s="394" t="s">
        <v>2991</v>
      </c>
      <c r="E206" s="394" t="s">
        <v>2992</v>
      </c>
      <c r="F206" s="397"/>
      <c r="G206" s="397"/>
      <c r="H206" s="397"/>
      <c r="I206" s="397"/>
      <c r="J206" s="397">
        <v>4</v>
      </c>
      <c r="K206" s="397">
        <v>3438.88</v>
      </c>
      <c r="L206" s="397"/>
      <c r="M206" s="397">
        <v>859.72</v>
      </c>
      <c r="N206" s="397">
        <v>3</v>
      </c>
      <c r="O206" s="397">
        <v>2776.71</v>
      </c>
      <c r="P206" s="410"/>
      <c r="Q206" s="398">
        <v>925.57</v>
      </c>
    </row>
    <row r="207" spans="1:17" ht="14.4" customHeight="1" x14ac:dyDescent="0.3">
      <c r="A207" s="393" t="s">
        <v>3281</v>
      </c>
      <c r="B207" s="394" t="s">
        <v>2929</v>
      </c>
      <c r="C207" s="394" t="s">
        <v>2805</v>
      </c>
      <c r="D207" s="394" t="s">
        <v>2999</v>
      </c>
      <c r="E207" s="394" t="s">
        <v>3000</v>
      </c>
      <c r="F207" s="397">
        <v>885</v>
      </c>
      <c r="G207" s="397">
        <v>165495</v>
      </c>
      <c r="H207" s="397">
        <v>1</v>
      </c>
      <c r="I207" s="397">
        <v>187</v>
      </c>
      <c r="J207" s="397">
        <v>739</v>
      </c>
      <c r="K207" s="397">
        <v>142627</v>
      </c>
      <c r="L207" s="397">
        <v>0.86182059880963169</v>
      </c>
      <c r="M207" s="397">
        <v>193</v>
      </c>
      <c r="N207" s="397">
        <v>747</v>
      </c>
      <c r="O207" s="397">
        <v>144918</v>
      </c>
      <c r="P207" s="410">
        <v>0.87566391733889237</v>
      </c>
      <c r="Q207" s="398">
        <v>194</v>
      </c>
    </row>
    <row r="208" spans="1:17" ht="14.4" customHeight="1" x14ac:dyDescent="0.3">
      <c r="A208" s="393" t="s">
        <v>3281</v>
      </c>
      <c r="B208" s="394" t="s">
        <v>2929</v>
      </c>
      <c r="C208" s="394" t="s">
        <v>2805</v>
      </c>
      <c r="D208" s="394" t="s">
        <v>2903</v>
      </c>
      <c r="E208" s="394" t="s">
        <v>2904</v>
      </c>
      <c r="F208" s="397">
        <v>6</v>
      </c>
      <c r="G208" s="397">
        <v>5100</v>
      </c>
      <c r="H208" s="397">
        <v>1</v>
      </c>
      <c r="I208" s="397">
        <v>850</v>
      </c>
      <c r="J208" s="397">
        <v>2</v>
      </c>
      <c r="K208" s="397">
        <v>1704</v>
      </c>
      <c r="L208" s="397">
        <v>0.33411764705882352</v>
      </c>
      <c r="M208" s="397">
        <v>852</v>
      </c>
      <c r="N208" s="397"/>
      <c r="O208" s="397"/>
      <c r="P208" s="410"/>
      <c r="Q208" s="398"/>
    </row>
    <row r="209" spans="1:17" ht="14.4" customHeight="1" x14ac:dyDescent="0.3">
      <c r="A209" s="393" t="s">
        <v>3281</v>
      </c>
      <c r="B209" s="394" t="s">
        <v>2929</v>
      </c>
      <c r="C209" s="394" t="s">
        <v>2805</v>
      </c>
      <c r="D209" s="394" t="s">
        <v>3003</v>
      </c>
      <c r="E209" s="394" t="s">
        <v>3004</v>
      </c>
      <c r="F209" s="397"/>
      <c r="G209" s="397"/>
      <c r="H209" s="397"/>
      <c r="I209" s="397"/>
      <c r="J209" s="397">
        <v>4</v>
      </c>
      <c r="K209" s="397">
        <v>740</v>
      </c>
      <c r="L209" s="397"/>
      <c r="M209" s="397">
        <v>185</v>
      </c>
      <c r="N209" s="397">
        <v>3</v>
      </c>
      <c r="O209" s="397">
        <v>555</v>
      </c>
      <c r="P209" s="410"/>
      <c r="Q209" s="398">
        <v>185</v>
      </c>
    </row>
    <row r="210" spans="1:17" ht="14.4" customHeight="1" x14ac:dyDescent="0.3">
      <c r="A210" s="393" t="s">
        <v>3281</v>
      </c>
      <c r="B210" s="394" t="s">
        <v>2929</v>
      </c>
      <c r="C210" s="394" t="s">
        <v>2805</v>
      </c>
      <c r="D210" s="394" t="s">
        <v>3264</v>
      </c>
      <c r="E210" s="394" t="s">
        <v>3265</v>
      </c>
      <c r="F210" s="397"/>
      <c r="G210" s="397"/>
      <c r="H210" s="397"/>
      <c r="I210" s="397"/>
      <c r="J210" s="397">
        <v>2</v>
      </c>
      <c r="K210" s="397">
        <v>2186</v>
      </c>
      <c r="L210" s="397"/>
      <c r="M210" s="397">
        <v>1093</v>
      </c>
      <c r="N210" s="397">
        <v>1</v>
      </c>
      <c r="O210" s="397">
        <v>1134</v>
      </c>
      <c r="P210" s="410"/>
      <c r="Q210" s="398">
        <v>1134</v>
      </c>
    </row>
    <row r="211" spans="1:17" ht="14.4" customHeight="1" x14ac:dyDescent="0.3">
      <c r="A211" s="393" t="s">
        <v>3281</v>
      </c>
      <c r="B211" s="394" t="s">
        <v>2929</v>
      </c>
      <c r="C211" s="394" t="s">
        <v>2805</v>
      </c>
      <c r="D211" s="394" t="s">
        <v>2840</v>
      </c>
      <c r="E211" s="394" t="s">
        <v>2841</v>
      </c>
      <c r="F211" s="397">
        <v>6</v>
      </c>
      <c r="G211" s="397">
        <v>450</v>
      </c>
      <c r="H211" s="397">
        <v>1</v>
      </c>
      <c r="I211" s="397">
        <v>75</v>
      </c>
      <c r="J211" s="397">
        <v>3</v>
      </c>
      <c r="K211" s="397">
        <v>225</v>
      </c>
      <c r="L211" s="397">
        <v>0.5</v>
      </c>
      <c r="M211" s="397">
        <v>75</v>
      </c>
      <c r="N211" s="397">
        <v>5</v>
      </c>
      <c r="O211" s="397">
        <v>405</v>
      </c>
      <c r="P211" s="410">
        <v>0.9</v>
      </c>
      <c r="Q211" s="398">
        <v>81</v>
      </c>
    </row>
    <row r="212" spans="1:17" ht="14.4" customHeight="1" x14ac:dyDescent="0.3">
      <c r="A212" s="393" t="s">
        <v>3281</v>
      </c>
      <c r="B212" s="394" t="s">
        <v>2929</v>
      </c>
      <c r="C212" s="394" t="s">
        <v>2805</v>
      </c>
      <c r="D212" s="394" t="s">
        <v>2844</v>
      </c>
      <c r="E212" s="394" t="s">
        <v>2845</v>
      </c>
      <c r="F212" s="397">
        <v>14</v>
      </c>
      <c r="G212" s="397">
        <v>812</v>
      </c>
      <c r="H212" s="397">
        <v>1</v>
      </c>
      <c r="I212" s="397">
        <v>58</v>
      </c>
      <c r="J212" s="397">
        <v>7</v>
      </c>
      <c r="K212" s="397">
        <v>406</v>
      </c>
      <c r="L212" s="397">
        <v>0.5</v>
      </c>
      <c r="M212" s="397">
        <v>58</v>
      </c>
      <c r="N212" s="397">
        <v>5</v>
      </c>
      <c r="O212" s="397">
        <v>280</v>
      </c>
      <c r="P212" s="410">
        <v>0.34482758620689657</v>
      </c>
      <c r="Q212" s="398">
        <v>56</v>
      </c>
    </row>
    <row r="213" spans="1:17" ht="14.4" customHeight="1" x14ac:dyDescent="0.3">
      <c r="A213" s="393" t="s">
        <v>3281</v>
      </c>
      <c r="B213" s="394" t="s">
        <v>2929</v>
      </c>
      <c r="C213" s="394" t="s">
        <v>2805</v>
      </c>
      <c r="D213" s="394" t="s">
        <v>2848</v>
      </c>
      <c r="E213" s="394" t="s">
        <v>2849</v>
      </c>
      <c r="F213" s="397">
        <v>1</v>
      </c>
      <c r="G213" s="397">
        <v>34</v>
      </c>
      <c r="H213" s="397">
        <v>1</v>
      </c>
      <c r="I213" s="397">
        <v>34</v>
      </c>
      <c r="J213" s="397">
        <v>1</v>
      </c>
      <c r="K213" s="397">
        <v>34</v>
      </c>
      <c r="L213" s="397">
        <v>1</v>
      </c>
      <c r="M213" s="397">
        <v>34</v>
      </c>
      <c r="N213" s="397">
        <v>6</v>
      </c>
      <c r="O213" s="397">
        <v>204</v>
      </c>
      <c r="P213" s="410">
        <v>6</v>
      </c>
      <c r="Q213" s="398">
        <v>34</v>
      </c>
    </row>
    <row r="214" spans="1:17" ht="14.4" customHeight="1" x14ac:dyDescent="0.3">
      <c r="A214" s="393" t="s">
        <v>3281</v>
      </c>
      <c r="B214" s="394" t="s">
        <v>2929</v>
      </c>
      <c r="C214" s="394" t="s">
        <v>2805</v>
      </c>
      <c r="D214" s="394" t="s">
        <v>3011</v>
      </c>
      <c r="E214" s="394" t="s">
        <v>3012</v>
      </c>
      <c r="F214" s="397">
        <v>74</v>
      </c>
      <c r="G214" s="397">
        <v>18352</v>
      </c>
      <c r="H214" s="397">
        <v>1</v>
      </c>
      <c r="I214" s="397">
        <v>248</v>
      </c>
      <c r="J214" s="397">
        <v>64</v>
      </c>
      <c r="K214" s="397">
        <v>15936</v>
      </c>
      <c r="L214" s="397">
        <v>0.86835222319093286</v>
      </c>
      <c r="M214" s="397">
        <v>249</v>
      </c>
      <c r="N214" s="397">
        <v>93</v>
      </c>
      <c r="O214" s="397">
        <v>21576</v>
      </c>
      <c r="P214" s="410">
        <v>1.1756756756756757</v>
      </c>
      <c r="Q214" s="398">
        <v>232</v>
      </c>
    </row>
    <row r="215" spans="1:17" ht="14.4" customHeight="1" x14ac:dyDescent="0.3">
      <c r="A215" s="393" t="s">
        <v>3281</v>
      </c>
      <c r="B215" s="394" t="s">
        <v>2929</v>
      </c>
      <c r="C215" s="394" t="s">
        <v>2805</v>
      </c>
      <c r="D215" s="394" t="s">
        <v>3028</v>
      </c>
      <c r="E215" s="394" t="s">
        <v>3029</v>
      </c>
      <c r="F215" s="397"/>
      <c r="G215" s="397"/>
      <c r="H215" s="397"/>
      <c r="I215" s="397"/>
      <c r="J215" s="397"/>
      <c r="K215" s="397"/>
      <c r="L215" s="397"/>
      <c r="M215" s="397"/>
      <c r="N215" s="397">
        <v>1</v>
      </c>
      <c r="O215" s="397">
        <v>161</v>
      </c>
      <c r="P215" s="410"/>
      <c r="Q215" s="398">
        <v>161</v>
      </c>
    </row>
    <row r="216" spans="1:17" ht="14.4" customHeight="1" x14ac:dyDescent="0.3">
      <c r="A216" s="393" t="s">
        <v>3281</v>
      </c>
      <c r="B216" s="394" t="s">
        <v>2929</v>
      </c>
      <c r="C216" s="394" t="s">
        <v>2805</v>
      </c>
      <c r="D216" s="394" t="s">
        <v>3142</v>
      </c>
      <c r="E216" s="394" t="s">
        <v>3143</v>
      </c>
      <c r="F216" s="397">
        <v>1</v>
      </c>
      <c r="G216" s="397">
        <v>468</v>
      </c>
      <c r="H216" s="397">
        <v>1</v>
      </c>
      <c r="I216" s="397">
        <v>468</v>
      </c>
      <c r="J216" s="397"/>
      <c r="K216" s="397"/>
      <c r="L216" s="397"/>
      <c r="M216" s="397"/>
      <c r="N216" s="397"/>
      <c r="O216" s="397"/>
      <c r="P216" s="410"/>
      <c r="Q216" s="398"/>
    </row>
    <row r="217" spans="1:17" ht="14.4" customHeight="1" x14ac:dyDescent="0.3">
      <c r="A217" s="393" t="s">
        <v>3281</v>
      </c>
      <c r="B217" s="394" t="s">
        <v>2929</v>
      </c>
      <c r="C217" s="394" t="s">
        <v>2805</v>
      </c>
      <c r="D217" s="394" t="s">
        <v>3034</v>
      </c>
      <c r="E217" s="394" t="s">
        <v>3035</v>
      </c>
      <c r="F217" s="397"/>
      <c r="G217" s="397"/>
      <c r="H217" s="397"/>
      <c r="I217" s="397"/>
      <c r="J217" s="397"/>
      <c r="K217" s="397"/>
      <c r="L217" s="397"/>
      <c r="M217" s="397"/>
      <c r="N217" s="397">
        <v>1</v>
      </c>
      <c r="O217" s="397">
        <v>223</v>
      </c>
      <c r="P217" s="410"/>
      <c r="Q217" s="398">
        <v>223</v>
      </c>
    </row>
    <row r="218" spans="1:17" ht="14.4" customHeight="1" x14ac:dyDescent="0.3">
      <c r="A218" s="393" t="s">
        <v>3281</v>
      </c>
      <c r="B218" s="394" t="s">
        <v>2929</v>
      </c>
      <c r="C218" s="394" t="s">
        <v>2805</v>
      </c>
      <c r="D218" s="394" t="s">
        <v>3040</v>
      </c>
      <c r="E218" s="394" t="s">
        <v>3039</v>
      </c>
      <c r="F218" s="397">
        <v>8</v>
      </c>
      <c r="G218" s="397">
        <v>5304</v>
      </c>
      <c r="H218" s="397">
        <v>1</v>
      </c>
      <c r="I218" s="397">
        <v>663</v>
      </c>
      <c r="J218" s="397">
        <v>12</v>
      </c>
      <c r="K218" s="397">
        <v>7980</v>
      </c>
      <c r="L218" s="397">
        <v>1.504524886877828</v>
      </c>
      <c r="M218" s="397">
        <v>665</v>
      </c>
      <c r="N218" s="397">
        <v>10</v>
      </c>
      <c r="O218" s="397">
        <v>6680</v>
      </c>
      <c r="P218" s="410">
        <v>1.2594268476621417</v>
      </c>
      <c r="Q218" s="398">
        <v>668</v>
      </c>
    </row>
    <row r="219" spans="1:17" ht="14.4" customHeight="1" x14ac:dyDescent="0.3">
      <c r="A219" s="393" t="s">
        <v>3281</v>
      </c>
      <c r="B219" s="394" t="s">
        <v>2929</v>
      </c>
      <c r="C219" s="394" t="s">
        <v>2805</v>
      </c>
      <c r="D219" s="394" t="s">
        <v>2854</v>
      </c>
      <c r="E219" s="394" t="s">
        <v>2855</v>
      </c>
      <c r="F219" s="397">
        <v>38</v>
      </c>
      <c r="G219" s="397">
        <v>12274</v>
      </c>
      <c r="H219" s="397">
        <v>1</v>
      </c>
      <c r="I219" s="397">
        <v>323</v>
      </c>
      <c r="J219" s="397">
        <v>29</v>
      </c>
      <c r="K219" s="397">
        <v>9396</v>
      </c>
      <c r="L219" s="397">
        <v>0.76552061267720384</v>
      </c>
      <c r="M219" s="397">
        <v>324</v>
      </c>
      <c r="N219" s="397">
        <v>35</v>
      </c>
      <c r="O219" s="397">
        <v>11375</v>
      </c>
      <c r="P219" s="410">
        <v>0.92675574384878601</v>
      </c>
      <c r="Q219" s="398">
        <v>325</v>
      </c>
    </row>
    <row r="220" spans="1:17" ht="14.4" customHeight="1" x14ac:dyDescent="0.3">
      <c r="A220" s="393" t="s">
        <v>3281</v>
      </c>
      <c r="B220" s="394" t="s">
        <v>2929</v>
      </c>
      <c r="C220" s="394" t="s">
        <v>2805</v>
      </c>
      <c r="D220" s="394" t="s">
        <v>3055</v>
      </c>
      <c r="E220" s="394" t="s">
        <v>3056</v>
      </c>
      <c r="F220" s="397">
        <v>542</v>
      </c>
      <c r="G220" s="397">
        <v>59620</v>
      </c>
      <c r="H220" s="397">
        <v>1</v>
      </c>
      <c r="I220" s="397">
        <v>110</v>
      </c>
      <c r="J220" s="397">
        <v>424</v>
      </c>
      <c r="K220" s="397">
        <v>47064</v>
      </c>
      <c r="L220" s="397">
        <v>0.78939953035893995</v>
      </c>
      <c r="M220" s="397">
        <v>111</v>
      </c>
      <c r="N220" s="397">
        <v>562</v>
      </c>
      <c r="O220" s="397">
        <v>62944</v>
      </c>
      <c r="P220" s="410">
        <v>1.0557531029855753</v>
      </c>
      <c r="Q220" s="398">
        <v>112</v>
      </c>
    </row>
    <row r="221" spans="1:17" ht="14.4" customHeight="1" x14ac:dyDescent="0.3">
      <c r="A221" s="393" t="s">
        <v>3281</v>
      </c>
      <c r="B221" s="394" t="s">
        <v>2929</v>
      </c>
      <c r="C221" s="394" t="s">
        <v>2805</v>
      </c>
      <c r="D221" s="394" t="s">
        <v>3286</v>
      </c>
      <c r="E221" s="394" t="s">
        <v>3287</v>
      </c>
      <c r="F221" s="397">
        <v>1</v>
      </c>
      <c r="G221" s="397">
        <v>482</v>
      </c>
      <c r="H221" s="397">
        <v>1</v>
      </c>
      <c r="I221" s="397">
        <v>482</v>
      </c>
      <c r="J221" s="397"/>
      <c r="K221" s="397"/>
      <c r="L221" s="397"/>
      <c r="M221" s="397"/>
      <c r="N221" s="397"/>
      <c r="O221" s="397"/>
      <c r="P221" s="410"/>
      <c r="Q221" s="398"/>
    </row>
    <row r="222" spans="1:17" ht="14.4" customHeight="1" x14ac:dyDescent="0.3">
      <c r="A222" s="393" t="s">
        <v>3281</v>
      </c>
      <c r="B222" s="394" t="s">
        <v>2929</v>
      </c>
      <c r="C222" s="394" t="s">
        <v>2805</v>
      </c>
      <c r="D222" s="394" t="s">
        <v>3059</v>
      </c>
      <c r="E222" s="394" t="s">
        <v>3060</v>
      </c>
      <c r="F222" s="397">
        <v>130</v>
      </c>
      <c r="G222" s="397">
        <v>87750</v>
      </c>
      <c r="H222" s="397">
        <v>1</v>
      </c>
      <c r="I222" s="397">
        <v>675</v>
      </c>
      <c r="J222" s="397">
        <v>144</v>
      </c>
      <c r="K222" s="397">
        <v>97344</v>
      </c>
      <c r="L222" s="397">
        <v>1.1093333333333333</v>
      </c>
      <c r="M222" s="397">
        <v>676</v>
      </c>
      <c r="N222" s="397">
        <v>120</v>
      </c>
      <c r="O222" s="397">
        <v>81240</v>
      </c>
      <c r="P222" s="410">
        <v>0.92581196581196579</v>
      </c>
      <c r="Q222" s="398">
        <v>677</v>
      </c>
    </row>
    <row r="223" spans="1:17" ht="14.4" customHeight="1" x14ac:dyDescent="0.3">
      <c r="A223" s="393" t="s">
        <v>3281</v>
      </c>
      <c r="B223" s="394" t="s">
        <v>2929</v>
      </c>
      <c r="C223" s="394" t="s">
        <v>2805</v>
      </c>
      <c r="D223" s="394" t="s">
        <v>3061</v>
      </c>
      <c r="E223" s="394" t="s">
        <v>3062</v>
      </c>
      <c r="F223" s="397">
        <v>130</v>
      </c>
      <c r="G223" s="397">
        <v>10400</v>
      </c>
      <c r="H223" s="397">
        <v>1</v>
      </c>
      <c r="I223" s="397">
        <v>80</v>
      </c>
      <c r="J223" s="397">
        <v>144</v>
      </c>
      <c r="K223" s="397">
        <v>11664</v>
      </c>
      <c r="L223" s="397">
        <v>1.1215384615384616</v>
      </c>
      <c r="M223" s="397">
        <v>81</v>
      </c>
      <c r="N223" s="397">
        <v>121</v>
      </c>
      <c r="O223" s="397">
        <v>9922</v>
      </c>
      <c r="P223" s="410">
        <v>0.9540384615384615</v>
      </c>
      <c r="Q223" s="398">
        <v>82</v>
      </c>
    </row>
    <row r="224" spans="1:17" ht="14.4" customHeight="1" x14ac:dyDescent="0.3">
      <c r="A224" s="393" t="s">
        <v>3281</v>
      </c>
      <c r="B224" s="394" t="s">
        <v>2929</v>
      </c>
      <c r="C224" s="394" t="s">
        <v>2805</v>
      </c>
      <c r="D224" s="394" t="s">
        <v>3063</v>
      </c>
      <c r="E224" s="394" t="s">
        <v>3064</v>
      </c>
      <c r="F224" s="397">
        <v>4</v>
      </c>
      <c r="G224" s="397">
        <v>1328</v>
      </c>
      <c r="H224" s="397">
        <v>1</v>
      </c>
      <c r="I224" s="397">
        <v>332</v>
      </c>
      <c r="J224" s="397">
        <v>5</v>
      </c>
      <c r="K224" s="397">
        <v>1665</v>
      </c>
      <c r="L224" s="397">
        <v>1.2537650602409638</v>
      </c>
      <c r="M224" s="397">
        <v>333</v>
      </c>
      <c r="N224" s="397">
        <v>13</v>
      </c>
      <c r="O224" s="397">
        <v>4355</v>
      </c>
      <c r="P224" s="410">
        <v>3.2793674698795181</v>
      </c>
      <c r="Q224" s="398">
        <v>335</v>
      </c>
    </row>
    <row r="225" spans="1:17" ht="14.4" customHeight="1" x14ac:dyDescent="0.3">
      <c r="A225" s="393" t="s">
        <v>3281</v>
      </c>
      <c r="B225" s="394" t="s">
        <v>2929</v>
      </c>
      <c r="C225" s="394" t="s">
        <v>2805</v>
      </c>
      <c r="D225" s="394" t="s">
        <v>3269</v>
      </c>
      <c r="E225" s="394" t="s">
        <v>3270</v>
      </c>
      <c r="F225" s="397"/>
      <c r="G225" s="397"/>
      <c r="H225" s="397"/>
      <c r="I225" s="397"/>
      <c r="J225" s="397">
        <v>1</v>
      </c>
      <c r="K225" s="397">
        <v>1364</v>
      </c>
      <c r="L225" s="397"/>
      <c r="M225" s="397">
        <v>1364</v>
      </c>
      <c r="N225" s="397"/>
      <c r="O225" s="397"/>
      <c r="P225" s="410"/>
      <c r="Q225" s="398"/>
    </row>
    <row r="226" spans="1:17" ht="14.4" customHeight="1" x14ac:dyDescent="0.3">
      <c r="A226" s="393" t="s">
        <v>3281</v>
      </c>
      <c r="B226" s="394" t="s">
        <v>2929</v>
      </c>
      <c r="C226" s="394" t="s">
        <v>2805</v>
      </c>
      <c r="D226" s="394" t="s">
        <v>3068</v>
      </c>
      <c r="E226" s="394" t="s">
        <v>3069</v>
      </c>
      <c r="F226" s="397">
        <v>12</v>
      </c>
      <c r="G226" s="397">
        <v>2052</v>
      </c>
      <c r="H226" s="397">
        <v>1</v>
      </c>
      <c r="I226" s="397">
        <v>171</v>
      </c>
      <c r="J226" s="397">
        <v>4</v>
      </c>
      <c r="K226" s="397">
        <v>688</v>
      </c>
      <c r="L226" s="397">
        <v>0.33528265107212474</v>
      </c>
      <c r="M226" s="397">
        <v>172</v>
      </c>
      <c r="N226" s="397">
        <v>7</v>
      </c>
      <c r="O226" s="397">
        <v>1204</v>
      </c>
      <c r="P226" s="410">
        <v>0.58674463937621835</v>
      </c>
      <c r="Q226" s="398">
        <v>172</v>
      </c>
    </row>
    <row r="227" spans="1:17" ht="14.4" customHeight="1" x14ac:dyDescent="0.3">
      <c r="A227" s="393" t="s">
        <v>3281</v>
      </c>
      <c r="B227" s="394" t="s">
        <v>2929</v>
      </c>
      <c r="C227" s="394" t="s">
        <v>2805</v>
      </c>
      <c r="D227" s="394" t="s">
        <v>3072</v>
      </c>
      <c r="E227" s="394" t="s">
        <v>3073</v>
      </c>
      <c r="F227" s="397">
        <v>20</v>
      </c>
      <c r="G227" s="397">
        <v>0</v>
      </c>
      <c r="H227" s="397"/>
      <c r="I227" s="397">
        <v>0</v>
      </c>
      <c r="J227" s="397">
        <v>24</v>
      </c>
      <c r="K227" s="397">
        <v>0</v>
      </c>
      <c r="L227" s="397"/>
      <c r="M227" s="397">
        <v>0</v>
      </c>
      <c r="N227" s="397">
        <v>4</v>
      </c>
      <c r="O227" s="397">
        <v>0</v>
      </c>
      <c r="P227" s="410"/>
      <c r="Q227" s="398">
        <v>0</v>
      </c>
    </row>
    <row r="228" spans="1:17" ht="14.4" customHeight="1" x14ac:dyDescent="0.3">
      <c r="A228" s="393" t="s">
        <v>3281</v>
      </c>
      <c r="B228" s="394" t="s">
        <v>3076</v>
      </c>
      <c r="C228" s="394" t="s">
        <v>2993</v>
      </c>
      <c r="D228" s="394" t="s">
        <v>3108</v>
      </c>
      <c r="E228" s="394" t="s">
        <v>3109</v>
      </c>
      <c r="F228" s="397"/>
      <c r="G228" s="397"/>
      <c r="H228" s="397"/>
      <c r="I228" s="397"/>
      <c r="J228" s="397"/>
      <c r="K228" s="397"/>
      <c r="L228" s="397"/>
      <c r="M228" s="397"/>
      <c r="N228" s="397">
        <v>1</v>
      </c>
      <c r="O228" s="397">
        <v>149</v>
      </c>
      <c r="P228" s="410"/>
      <c r="Q228" s="398">
        <v>149</v>
      </c>
    </row>
    <row r="229" spans="1:17" ht="14.4" customHeight="1" x14ac:dyDescent="0.3">
      <c r="A229" s="393" t="s">
        <v>3281</v>
      </c>
      <c r="B229" s="394" t="s">
        <v>3076</v>
      </c>
      <c r="C229" s="394" t="s">
        <v>2805</v>
      </c>
      <c r="D229" s="394" t="s">
        <v>2840</v>
      </c>
      <c r="E229" s="394" t="s">
        <v>2841</v>
      </c>
      <c r="F229" s="397">
        <v>2</v>
      </c>
      <c r="G229" s="397">
        <v>150</v>
      </c>
      <c r="H229" s="397">
        <v>1</v>
      </c>
      <c r="I229" s="397">
        <v>75</v>
      </c>
      <c r="J229" s="397">
        <v>7</v>
      </c>
      <c r="K229" s="397">
        <v>525</v>
      </c>
      <c r="L229" s="397">
        <v>3.5</v>
      </c>
      <c r="M229" s="397">
        <v>75</v>
      </c>
      <c r="N229" s="397">
        <v>5</v>
      </c>
      <c r="O229" s="397">
        <v>405</v>
      </c>
      <c r="P229" s="410">
        <v>2.7</v>
      </c>
      <c r="Q229" s="398">
        <v>81</v>
      </c>
    </row>
    <row r="230" spans="1:17" ht="14.4" customHeight="1" x14ac:dyDescent="0.3">
      <c r="A230" s="393" t="s">
        <v>3281</v>
      </c>
      <c r="B230" s="394" t="s">
        <v>3076</v>
      </c>
      <c r="C230" s="394" t="s">
        <v>2805</v>
      </c>
      <c r="D230" s="394" t="s">
        <v>2848</v>
      </c>
      <c r="E230" s="394" t="s">
        <v>2849</v>
      </c>
      <c r="F230" s="397">
        <v>1</v>
      </c>
      <c r="G230" s="397">
        <v>34</v>
      </c>
      <c r="H230" s="397">
        <v>1</v>
      </c>
      <c r="I230" s="397">
        <v>34</v>
      </c>
      <c r="J230" s="397"/>
      <c r="K230" s="397"/>
      <c r="L230" s="397"/>
      <c r="M230" s="397"/>
      <c r="N230" s="397"/>
      <c r="O230" s="397"/>
      <c r="P230" s="410"/>
      <c r="Q230" s="398"/>
    </row>
    <row r="231" spans="1:17" ht="14.4" customHeight="1" x14ac:dyDescent="0.3">
      <c r="A231" s="393" t="s">
        <v>3281</v>
      </c>
      <c r="B231" s="394" t="s">
        <v>3076</v>
      </c>
      <c r="C231" s="394" t="s">
        <v>2805</v>
      </c>
      <c r="D231" s="394" t="s">
        <v>2921</v>
      </c>
      <c r="E231" s="394" t="s">
        <v>2922</v>
      </c>
      <c r="F231" s="397"/>
      <c r="G231" s="397"/>
      <c r="H231" s="397"/>
      <c r="I231" s="397"/>
      <c r="J231" s="397"/>
      <c r="K231" s="397"/>
      <c r="L231" s="397"/>
      <c r="M231" s="397"/>
      <c r="N231" s="397">
        <v>3</v>
      </c>
      <c r="O231" s="397">
        <v>0</v>
      </c>
      <c r="P231" s="410"/>
      <c r="Q231" s="398">
        <v>0</v>
      </c>
    </row>
    <row r="232" spans="1:17" ht="14.4" customHeight="1" x14ac:dyDescent="0.3">
      <c r="A232" s="393" t="s">
        <v>3281</v>
      </c>
      <c r="B232" s="394" t="s">
        <v>3076</v>
      </c>
      <c r="C232" s="394" t="s">
        <v>2805</v>
      </c>
      <c r="D232" s="394" t="s">
        <v>3130</v>
      </c>
      <c r="E232" s="394" t="s">
        <v>3131</v>
      </c>
      <c r="F232" s="397">
        <v>15</v>
      </c>
      <c r="G232" s="397">
        <v>2595</v>
      </c>
      <c r="H232" s="397">
        <v>1</v>
      </c>
      <c r="I232" s="397">
        <v>173</v>
      </c>
      <c r="J232" s="397">
        <v>20</v>
      </c>
      <c r="K232" s="397">
        <v>3480</v>
      </c>
      <c r="L232" s="397">
        <v>1.3410404624277457</v>
      </c>
      <c r="M232" s="397">
        <v>174</v>
      </c>
      <c r="N232" s="397"/>
      <c r="O232" s="397"/>
      <c r="P232" s="410"/>
      <c r="Q232" s="398"/>
    </row>
    <row r="233" spans="1:17" ht="14.4" customHeight="1" x14ac:dyDescent="0.3">
      <c r="A233" s="393" t="s">
        <v>3281</v>
      </c>
      <c r="B233" s="394" t="s">
        <v>3076</v>
      </c>
      <c r="C233" s="394" t="s">
        <v>2805</v>
      </c>
      <c r="D233" s="394" t="s">
        <v>3011</v>
      </c>
      <c r="E233" s="394" t="s">
        <v>3012</v>
      </c>
      <c r="F233" s="397">
        <v>38</v>
      </c>
      <c r="G233" s="397">
        <v>9424</v>
      </c>
      <c r="H233" s="397">
        <v>1</v>
      </c>
      <c r="I233" s="397">
        <v>248</v>
      </c>
      <c r="J233" s="397">
        <v>36</v>
      </c>
      <c r="K233" s="397">
        <v>8964</v>
      </c>
      <c r="L233" s="397">
        <v>0.95118845500848892</v>
      </c>
      <c r="M233" s="397">
        <v>249</v>
      </c>
      <c r="N233" s="397">
        <v>8</v>
      </c>
      <c r="O233" s="397">
        <v>1856</v>
      </c>
      <c r="P233" s="410">
        <v>0.19694397283531409</v>
      </c>
      <c r="Q233" s="398">
        <v>232</v>
      </c>
    </row>
    <row r="234" spans="1:17" ht="14.4" customHeight="1" x14ac:dyDescent="0.3">
      <c r="A234" s="393" t="s">
        <v>3281</v>
      </c>
      <c r="B234" s="394" t="s">
        <v>3076</v>
      </c>
      <c r="C234" s="394" t="s">
        <v>2805</v>
      </c>
      <c r="D234" s="394" t="s">
        <v>3013</v>
      </c>
      <c r="E234" s="394" t="s">
        <v>3014</v>
      </c>
      <c r="F234" s="397"/>
      <c r="G234" s="397"/>
      <c r="H234" s="397"/>
      <c r="I234" s="397"/>
      <c r="J234" s="397">
        <v>2</v>
      </c>
      <c r="K234" s="397">
        <v>250</v>
      </c>
      <c r="L234" s="397"/>
      <c r="M234" s="397">
        <v>125</v>
      </c>
      <c r="N234" s="397"/>
      <c r="O234" s="397"/>
      <c r="P234" s="410"/>
      <c r="Q234" s="398"/>
    </row>
    <row r="235" spans="1:17" ht="14.4" customHeight="1" x14ac:dyDescent="0.3">
      <c r="A235" s="393" t="s">
        <v>3281</v>
      </c>
      <c r="B235" s="394" t="s">
        <v>3076</v>
      </c>
      <c r="C235" s="394" t="s">
        <v>2805</v>
      </c>
      <c r="D235" s="394" t="s">
        <v>3134</v>
      </c>
      <c r="E235" s="394" t="s">
        <v>3135</v>
      </c>
      <c r="F235" s="397"/>
      <c r="G235" s="397"/>
      <c r="H235" s="397"/>
      <c r="I235" s="397"/>
      <c r="J235" s="397">
        <v>1</v>
      </c>
      <c r="K235" s="397">
        <v>429</v>
      </c>
      <c r="L235" s="397"/>
      <c r="M235" s="397">
        <v>429</v>
      </c>
      <c r="N235" s="397"/>
      <c r="O235" s="397"/>
      <c r="P235" s="410"/>
      <c r="Q235" s="398"/>
    </row>
    <row r="236" spans="1:17" ht="14.4" customHeight="1" x14ac:dyDescent="0.3">
      <c r="A236" s="393" t="s">
        <v>3281</v>
      </c>
      <c r="B236" s="394" t="s">
        <v>3076</v>
      </c>
      <c r="C236" s="394" t="s">
        <v>2805</v>
      </c>
      <c r="D236" s="394" t="s">
        <v>3138</v>
      </c>
      <c r="E236" s="394" t="s">
        <v>3139</v>
      </c>
      <c r="F236" s="397">
        <v>1</v>
      </c>
      <c r="G236" s="397">
        <v>296</v>
      </c>
      <c r="H236" s="397">
        <v>1</v>
      </c>
      <c r="I236" s="397">
        <v>296</v>
      </c>
      <c r="J236" s="397"/>
      <c r="K236" s="397"/>
      <c r="L236" s="397"/>
      <c r="M236" s="397"/>
      <c r="N236" s="397">
        <v>1</v>
      </c>
      <c r="O236" s="397">
        <v>149</v>
      </c>
      <c r="P236" s="410">
        <v>0.5033783783783784</v>
      </c>
      <c r="Q236" s="398">
        <v>149</v>
      </c>
    </row>
    <row r="237" spans="1:17" ht="14.4" customHeight="1" x14ac:dyDescent="0.3">
      <c r="A237" s="393" t="s">
        <v>3281</v>
      </c>
      <c r="B237" s="394" t="s">
        <v>3076</v>
      </c>
      <c r="C237" s="394" t="s">
        <v>2805</v>
      </c>
      <c r="D237" s="394" t="s">
        <v>3030</v>
      </c>
      <c r="E237" s="394" t="s">
        <v>3031</v>
      </c>
      <c r="F237" s="397">
        <v>1</v>
      </c>
      <c r="G237" s="397">
        <v>90</v>
      </c>
      <c r="H237" s="397">
        <v>1</v>
      </c>
      <c r="I237" s="397">
        <v>90</v>
      </c>
      <c r="J237" s="397"/>
      <c r="K237" s="397"/>
      <c r="L237" s="397"/>
      <c r="M237" s="397"/>
      <c r="N237" s="397">
        <v>1</v>
      </c>
      <c r="O237" s="397">
        <v>91</v>
      </c>
      <c r="P237" s="410">
        <v>1.0111111111111111</v>
      </c>
      <c r="Q237" s="398">
        <v>91</v>
      </c>
    </row>
    <row r="238" spans="1:17" ht="14.4" customHeight="1" x14ac:dyDescent="0.3">
      <c r="A238" s="393" t="s">
        <v>3281</v>
      </c>
      <c r="B238" s="394" t="s">
        <v>3076</v>
      </c>
      <c r="C238" s="394" t="s">
        <v>2805</v>
      </c>
      <c r="D238" s="394" t="s">
        <v>3158</v>
      </c>
      <c r="E238" s="394" t="s">
        <v>3159</v>
      </c>
      <c r="F238" s="397"/>
      <c r="G238" s="397"/>
      <c r="H238" s="397"/>
      <c r="I238" s="397"/>
      <c r="J238" s="397"/>
      <c r="K238" s="397"/>
      <c r="L238" s="397"/>
      <c r="M238" s="397"/>
      <c r="N238" s="397">
        <v>65</v>
      </c>
      <c r="O238" s="397">
        <v>15080</v>
      </c>
      <c r="P238" s="410"/>
      <c r="Q238" s="398">
        <v>232</v>
      </c>
    </row>
    <row r="239" spans="1:17" ht="14.4" customHeight="1" x14ac:dyDescent="0.3">
      <c r="A239" s="393" t="s">
        <v>3281</v>
      </c>
      <c r="B239" s="394" t="s">
        <v>3076</v>
      </c>
      <c r="C239" s="394" t="s">
        <v>2805</v>
      </c>
      <c r="D239" s="394" t="s">
        <v>3160</v>
      </c>
      <c r="E239" s="394" t="s">
        <v>3161</v>
      </c>
      <c r="F239" s="397"/>
      <c r="G239" s="397"/>
      <c r="H239" s="397"/>
      <c r="I239" s="397"/>
      <c r="J239" s="397"/>
      <c r="K239" s="397"/>
      <c r="L239" s="397"/>
      <c r="M239" s="397"/>
      <c r="N239" s="397">
        <v>2</v>
      </c>
      <c r="O239" s="397">
        <v>232</v>
      </c>
      <c r="P239" s="410"/>
      <c r="Q239" s="398">
        <v>116</v>
      </c>
    </row>
    <row r="240" spans="1:17" ht="14.4" customHeight="1" x14ac:dyDescent="0.3">
      <c r="A240" s="393" t="s">
        <v>3281</v>
      </c>
      <c r="B240" s="394" t="s">
        <v>3076</v>
      </c>
      <c r="C240" s="394" t="s">
        <v>2805</v>
      </c>
      <c r="D240" s="394" t="s">
        <v>3038</v>
      </c>
      <c r="E240" s="394" t="s">
        <v>3039</v>
      </c>
      <c r="F240" s="397"/>
      <c r="G240" s="397"/>
      <c r="H240" s="397"/>
      <c r="I240" s="397"/>
      <c r="J240" s="397"/>
      <c r="K240" s="397"/>
      <c r="L240" s="397"/>
      <c r="M240" s="397"/>
      <c r="N240" s="397">
        <v>1</v>
      </c>
      <c r="O240" s="397">
        <v>527</v>
      </c>
      <c r="P240" s="410"/>
      <c r="Q240" s="398">
        <v>527</v>
      </c>
    </row>
    <row r="241" spans="1:17" ht="14.4" customHeight="1" x14ac:dyDescent="0.3">
      <c r="A241" s="393" t="s">
        <v>3281</v>
      </c>
      <c r="B241" s="394" t="s">
        <v>3076</v>
      </c>
      <c r="C241" s="394" t="s">
        <v>2805</v>
      </c>
      <c r="D241" s="394" t="s">
        <v>3040</v>
      </c>
      <c r="E241" s="394" t="s">
        <v>3039</v>
      </c>
      <c r="F241" s="397">
        <v>1</v>
      </c>
      <c r="G241" s="397">
        <v>663</v>
      </c>
      <c r="H241" s="397">
        <v>1</v>
      </c>
      <c r="I241" s="397">
        <v>663</v>
      </c>
      <c r="J241" s="397">
        <v>2</v>
      </c>
      <c r="K241" s="397">
        <v>1330</v>
      </c>
      <c r="L241" s="397">
        <v>2.0060331825037707</v>
      </c>
      <c r="M241" s="397">
        <v>665</v>
      </c>
      <c r="N241" s="397">
        <v>4</v>
      </c>
      <c r="O241" s="397">
        <v>2672</v>
      </c>
      <c r="P241" s="410">
        <v>4.0301659125188536</v>
      </c>
      <c r="Q241" s="398">
        <v>668</v>
      </c>
    </row>
    <row r="242" spans="1:17" ht="14.4" customHeight="1" x14ac:dyDescent="0.3">
      <c r="A242" s="393" t="s">
        <v>3281</v>
      </c>
      <c r="B242" s="394" t="s">
        <v>3076</v>
      </c>
      <c r="C242" s="394" t="s">
        <v>2805</v>
      </c>
      <c r="D242" s="394" t="s">
        <v>2911</v>
      </c>
      <c r="E242" s="394" t="s">
        <v>2912</v>
      </c>
      <c r="F242" s="397">
        <v>1</v>
      </c>
      <c r="G242" s="397">
        <v>0</v>
      </c>
      <c r="H242" s="397"/>
      <c r="I242" s="397">
        <v>0</v>
      </c>
      <c r="J242" s="397">
        <v>1</v>
      </c>
      <c r="K242" s="397">
        <v>0</v>
      </c>
      <c r="L242" s="397"/>
      <c r="M242" s="397">
        <v>0</v>
      </c>
      <c r="N242" s="397"/>
      <c r="O242" s="397"/>
      <c r="P242" s="410"/>
      <c r="Q242" s="398"/>
    </row>
    <row r="243" spans="1:17" ht="14.4" customHeight="1" x14ac:dyDescent="0.3">
      <c r="A243" s="393" t="s">
        <v>3281</v>
      </c>
      <c r="B243" s="394" t="s">
        <v>3076</v>
      </c>
      <c r="C243" s="394" t="s">
        <v>2805</v>
      </c>
      <c r="D243" s="394" t="s">
        <v>3072</v>
      </c>
      <c r="E243" s="394" t="s">
        <v>3073</v>
      </c>
      <c r="F243" s="397">
        <v>2</v>
      </c>
      <c r="G243" s="397">
        <v>0</v>
      </c>
      <c r="H243" s="397"/>
      <c r="I243" s="397">
        <v>0</v>
      </c>
      <c r="J243" s="397">
        <v>142</v>
      </c>
      <c r="K243" s="397">
        <v>0</v>
      </c>
      <c r="L243" s="397"/>
      <c r="M243" s="397">
        <v>0</v>
      </c>
      <c r="N243" s="397">
        <v>152</v>
      </c>
      <c r="O243" s="397">
        <v>0</v>
      </c>
      <c r="P243" s="410"/>
      <c r="Q243" s="398">
        <v>0</v>
      </c>
    </row>
    <row r="244" spans="1:17" ht="14.4" customHeight="1" x14ac:dyDescent="0.3">
      <c r="A244" s="393" t="s">
        <v>3281</v>
      </c>
      <c r="B244" s="394" t="s">
        <v>3194</v>
      </c>
      <c r="C244" s="394" t="s">
        <v>2805</v>
      </c>
      <c r="D244" s="394" t="s">
        <v>3209</v>
      </c>
      <c r="E244" s="394" t="s">
        <v>3210</v>
      </c>
      <c r="F244" s="397"/>
      <c r="G244" s="397"/>
      <c r="H244" s="397"/>
      <c r="I244" s="397"/>
      <c r="J244" s="397">
        <v>1</v>
      </c>
      <c r="K244" s="397">
        <v>234</v>
      </c>
      <c r="L244" s="397"/>
      <c r="M244" s="397">
        <v>234</v>
      </c>
      <c r="N244" s="397">
        <v>2</v>
      </c>
      <c r="O244" s="397">
        <v>464</v>
      </c>
      <c r="P244" s="410"/>
      <c r="Q244" s="398">
        <v>232</v>
      </c>
    </row>
    <row r="245" spans="1:17" ht="14.4" customHeight="1" x14ac:dyDescent="0.3">
      <c r="A245" s="393" t="s">
        <v>3288</v>
      </c>
      <c r="B245" s="394" t="s">
        <v>2862</v>
      </c>
      <c r="C245" s="394" t="s">
        <v>2805</v>
      </c>
      <c r="D245" s="394" t="s">
        <v>2907</v>
      </c>
      <c r="E245" s="394" t="s">
        <v>2908</v>
      </c>
      <c r="F245" s="397">
        <v>7</v>
      </c>
      <c r="G245" s="397">
        <v>3017</v>
      </c>
      <c r="H245" s="397">
        <v>1</v>
      </c>
      <c r="I245" s="397">
        <v>431</v>
      </c>
      <c r="J245" s="397">
        <v>4</v>
      </c>
      <c r="K245" s="397">
        <v>1732</v>
      </c>
      <c r="L245" s="397">
        <v>0.57408021213125626</v>
      </c>
      <c r="M245" s="397">
        <v>433</v>
      </c>
      <c r="N245" s="397">
        <v>6</v>
      </c>
      <c r="O245" s="397">
        <v>1962</v>
      </c>
      <c r="P245" s="410">
        <v>0.65031488233344381</v>
      </c>
      <c r="Q245" s="398">
        <v>327</v>
      </c>
    </row>
    <row r="246" spans="1:17" ht="14.4" customHeight="1" x14ac:dyDescent="0.3">
      <c r="A246" s="393" t="s">
        <v>3288</v>
      </c>
      <c r="B246" s="394" t="s">
        <v>2913</v>
      </c>
      <c r="C246" s="394" t="s">
        <v>2805</v>
      </c>
      <c r="D246" s="394" t="s">
        <v>2921</v>
      </c>
      <c r="E246" s="394" t="s">
        <v>2922</v>
      </c>
      <c r="F246" s="397"/>
      <c r="G246" s="397"/>
      <c r="H246" s="397"/>
      <c r="I246" s="397"/>
      <c r="J246" s="397"/>
      <c r="K246" s="397"/>
      <c r="L246" s="397"/>
      <c r="M246" s="397"/>
      <c r="N246" s="397">
        <v>1</v>
      </c>
      <c r="O246" s="397">
        <v>106</v>
      </c>
      <c r="P246" s="410"/>
      <c r="Q246" s="398">
        <v>106</v>
      </c>
    </row>
    <row r="247" spans="1:17" ht="14.4" customHeight="1" x14ac:dyDescent="0.3">
      <c r="A247" s="393" t="s">
        <v>3288</v>
      </c>
      <c r="B247" s="394" t="s">
        <v>2913</v>
      </c>
      <c r="C247" s="394" t="s">
        <v>2805</v>
      </c>
      <c r="D247" s="394" t="s">
        <v>2923</v>
      </c>
      <c r="E247" s="394" t="s">
        <v>2924</v>
      </c>
      <c r="F247" s="397">
        <v>16</v>
      </c>
      <c r="G247" s="397">
        <v>5200</v>
      </c>
      <c r="H247" s="397">
        <v>1</v>
      </c>
      <c r="I247" s="397">
        <v>325</v>
      </c>
      <c r="J247" s="397">
        <v>21</v>
      </c>
      <c r="K247" s="397">
        <v>6867</v>
      </c>
      <c r="L247" s="397">
        <v>1.3205769230769231</v>
      </c>
      <c r="M247" s="397">
        <v>327</v>
      </c>
      <c r="N247" s="397">
        <v>22</v>
      </c>
      <c r="O247" s="397">
        <v>7194</v>
      </c>
      <c r="P247" s="410">
        <v>1.3834615384615385</v>
      </c>
      <c r="Q247" s="398">
        <v>327</v>
      </c>
    </row>
    <row r="248" spans="1:17" ht="14.4" customHeight="1" x14ac:dyDescent="0.3">
      <c r="A248" s="393" t="s">
        <v>3288</v>
      </c>
      <c r="B248" s="394" t="s">
        <v>2929</v>
      </c>
      <c r="C248" s="394" t="s">
        <v>2689</v>
      </c>
      <c r="D248" s="394" t="s">
        <v>3282</v>
      </c>
      <c r="E248" s="394" t="s">
        <v>3283</v>
      </c>
      <c r="F248" s="397">
        <v>7</v>
      </c>
      <c r="G248" s="397">
        <v>27160.31</v>
      </c>
      <c r="H248" s="397">
        <v>1</v>
      </c>
      <c r="I248" s="397">
        <v>3880.0442857142857</v>
      </c>
      <c r="J248" s="397"/>
      <c r="K248" s="397"/>
      <c r="L248" s="397"/>
      <c r="M248" s="397"/>
      <c r="N248" s="397"/>
      <c r="O248" s="397"/>
      <c r="P248" s="410"/>
      <c r="Q248" s="398"/>
    </row>
    <row r="249" spans="1:17" ht="14.4" customHeight="1" x14ac:dyDescent="0.3">
      <c r="A249" s="393" t="s">
        <v>3288</v>
      </c>
      <c r="B249" s="394" t="s">
        <v>2929</v>
      </c>
      <c r="C249" s="394" t="s">
        <v>2689</v>
      </c>
      <c r="D249" s="394" t="s">
        <v>3289</v>
      </c>
      <c r="E249" s="394" t="s">
        <v>3290</v>
      </c>
      <c r="F249" s="397">
        <v>0</v>
      </c>
      <c r="G249" s="397">
        <v>0</v>
      </c>
      <c r="H249" s="397"/>
      <c r="I249" s="397"/>
      <c r="J249" s="397"/>
      <c r="K249" s="397"/>
      <c r="L249" s="397"/>
      <c r="M249" s="397"/>
      <c r="N249" s="397"/>
      <c r="O249" s="397"/>
      <c r="P249" s="410"/>
      <c r="Q249" s="398"/>
    </row>
    <row r="250" spans="1:17" ht="14.4" customHeight="1" x14ac:dyDescent="0.3">
      <c r="A250" s="393" t="s">
        <v>3288</v>
      </c>
      <c r="B250" s="394" t="s">
        <v>2929</v>
      </c>
      <c r="C250" s="394" t="s">
        <v>2689</v>
      </c>
      <c r="D250" s="394" t="s">
        <v>2916</v>
      </c>
      <c r="E250" s="394" t="s">
        <v>2917</v>
      </c>
      <c r="F250" s="397">
        <v>0.25</v>
      </c>
      <c r="G250" s="397">
        <v>167.96</v>
      </c>
      <c r="H250" s="397">
        <v>1</v>
      </c>
      <c r="I250" s="397">
        <v>671.84</v>
      </c>
      <c r="J250" s="397">
        <v>0.25</v>
      </c>
      <c r="K250" s="397">
        <v>174.35</v>
      </c>
      <c r="L250" s="397">
        <v>1.0380447725648962</v>
      </c>
      <c r="M250" s="397">
        <v>697.4</v>
      </c>
      <c r="N250" s="397"/>
      <c r="O250" s="397"/>
      <c r="P250" s="410"/>
      <c r="Q250" s="398"/>
    </row>
    <row r="251" spans="1:17" ht="14.4" customHeight="1" x14ac:dyDescent="0.3">
      <c r="A251" s="393" t="s">
        <v>3288</v>
      </c>
      <c r="B251" s="394" t="s">
        <v>2929</v>
      </c>
      <c r="C251" s="394" t="s">
        <v>2689</v>
      </c>
      <c r="D251" s="394" t="s">
        <v>3284</v>
      </c>
      <c r="E251" s="394" t="s">
        <v>3285</v>
      </c>
      <c r="F251" s="397">
        <v>2</v>
      </c>
      <c r="G251" s="397">
        <v>13190</v>
      </c>
      <c r="H251" s="397">
        <v>1</v>
      </c>
      <c r="I251" s="397">
        <v>6595</v>
      </c>
      <c r="J251" s="397"/>
      <c r="K251" s="397"/>
      <c r="L251" s="397"/>
      <c r="M251" s="397"/>
      <c r="N251" s="397"/>
      <c r="O251" s="397"/>
      <c r="P251" s="410"/>
      <c r="Q251" s="398"/>
    </row>
    <row r="252" spans="1:17" ht="14.4" customHeight="1" x14ac:dyDescent="0.3">
      <c r="A252" s="393" t="s">
        <v>3288</v>
      </c>
      <c r="B252" s="394" t="s">
        <v>2929</v>
      </c>
      <c r="C252" s="394" t="s">
        <v>2689</v>
      </c>
      <c r="D252" s="394" t="s">
        <v>2958</v>
      </c>
      <c r="E252" s="394" t="s">
        <v>2959</v>
      </c>
      <c r="F252" s="397"/>
      <c r="G252" s="397"/>
      <c r="H252" s="397"/>
      <c r="I252" s="397"/>
      <c r="J252" s="397">
        <v>0.2</v>
      </c>
      <c r="K252" s="397">
        <v>127.79</v>
      </c>
      <c r="L252" s="397"/>
      <c r="M252" s="397">
        <v>638.95000000000005</v>
      </c>
      <c r="N252" s="397"/>
      <c r="O252" s="397"/>
      <c r="P252" s="410"/>
      <c r="Q252" s="398"/>
    </row>
    <row r="253" spans="1:17" ht="14.4" customHeight="1" x14ac:dyDescent="0.3">
      <c r="A253" s="393" t="s">
        <v>3288</v>
      </c>
      <c r="B253" s="394" t="s">
        <v>2929</v>
      </c>
      <c r="C253" s="394" t="s">
        <v>2689</v>
      </c>
      <c r="D253" s="394" t="s">
        <v>3267</v>
      </c>
      <c r="E253" s="394" t="s">
        <v>3268</v>
      </c>
      <c r="F253" s="397">
        <v>2</v>
      </c>
      <c r="G253" s="397">
        <v>202.68</v>
      </c>
      <c r="H253" s="397">
        <v>1</v>
      </c>
      <c r="I253" s="397">
        <v>101.34</v>
      </c>
      <c r="J253" s="397"/>
      <c r="K253" s="397"/>
      <c r="L253" s="397"/>
      <c r="M253" s="397"/>
      <c r="N253" s="397"/>
      <c r="O253" s="397"/>
      <c r="P253" s="410"/>
      <c r="Q253" s="398"/>
    </row>
    <row r="254" spans="1:17" ht="14.4" customHeight="1" x14ac:dyDescent="0.3">
      <c r="A254" s="393" t="s">
        <v>3288</v>
      </c>
      <c r="B254" s="394" t="s">
        <v>2929</v>
      </c>
      <c r="C254" s="394" t="s">
        <v>2689</v>
      </c>
      <c r="D254" s="394" t="s">
        <v>3291</v>
      </c>
      <c r="E254" s="394" t="s">
        <v>3292</v>
      </c>
      <c r="F254" s="397"/>
      <c r="G254" s="397"/>
      <c r="H254" s="397"/>
      <c r="I254" s="397"/>
      <c r="J254" s="397">
        <v>0.1</v>
      </c>
      <c r="K254" s="397">
        <v>8.9</v>
      </c>
      <c r="L254" s="397"/>
      <c r="M254" s="397">
        <v>89</v>
      </c>
      <c r="N254" s="397"/>
      <c r="O254" s="397"/>
      <c r="P254" s="410"/>
      <c r="Q254" s="398"/>
    </row>
    <row r="255" spans="1:17" ht="14.4" customHeight="1" x14ac:dyDescent="0.3">
      <c r="A255" s="393" t="s">
        <v>3288</v>
      </c>
      <c r="B255" s="394" t="s">
        <v>2929</v>
      </c>
      <c r="C255" s="394" t="s">
        <v>2689</v>
      </c>
      <c r="D255" s="394" t="s">
        <v>2976</v>
      </c>
      <c r="E255" s="394" t="s">
        <v>2977</v>
      </c>
      <c r="F255" s="397">
        <v>0.4</v>
      </c>
      <c r="G255" s="397">
        <v>22.76</v>
      </c>
      <c r="H255" s="397">
        <v>1</v>
      </c>
      <c r="I255" s="397">
        <v>56.9</v>
      </c>
      <c r="J255" s="397"/>
      <c r="K255" s="397"/>
      <c r="L255" s="397"/>
      <c r="M255" s="397"/>
      <c r="N255" s="397"/>
      <c r="O255" s="397"/>
      <c r="P255" s="410"/>
      <c r="Q255" s="398"/>
    </row>
    <row r="256" spans="1:17" ht="14.4" customHeight="1" x14ac:dyDescent="0.3">
      <c r="A256" s="393" t="s">
        <v>3288</v>
      </c>
      <c r="B256" s="394" t="s">
        <v>2929</v>
      </c>
      <c r="C256" s="394" t="s">
        <v>2689</v>
      </c>
      <c r="D256" s="394" t="s">
        <v>3293</v>
      </c>
      <c r="E256" s="394" t="s">
        <v>3294</v>
      </c>
      <c r="F256" s="397">
        <v>0</v>
      </c>
      <c r="G256" s="397">
        <v>0</v>
      </c>
      <c r="H256" s="397"/>
      <c r="I256" s="397"/>
      <c r="J256" s="397"/>
      <c r="K256" s="397"/>
      <c r="L256" s="397"/>
      <c r="M256" s="397"/>
      <c r="N256" s="397"/>
      <c r="O256" s="397"/>
      <c r="P256" s="410"/>
      <c r="Q256" s="398"/>
    </row>
    <row r="257" spans="1:17" ht="14.4" customHeight="1" x14ac:dyDescent="0.3">
      <c r="A257" s="393" t="s">
        <v>3288</v>
      </c>
      <c r="B257" s="394" t="s">
        <v>2929</v>
      </c>
      <c r="C257" s="394" t="s">
        <v>2689</v>
      </c>
      <c r="D257" s="394" t="s">
        <v>2801</v>
      </c>
      <c r="E257" s="394" t="s">
        <v>2802</v>
      </c>
      <c r="F257" s="397">
        <v>0.7</v>
      </c>
      <c r="G257" s="397">
        <v>782.7700000000001</v>
      </c>
      <c r="H257" s="397">
        <v>1</v>
      </c>
      <c r="I257" s="397">
        <v>1118.2428571428572</v>
      </c>
      <c r="J257" s="397">
        <v>0.4</v>
      </c>
      <c r="K257" s="397">
        <v>300.12</v>
      </c>
      <c r="L257" s="397">
        <v>0.38340764209154665</v>
      </c>
      <c r="M257" s="397">
        <v>750.3</v>
      </c>
      <c r="N257" s="397"/>
      <c r="O257" s="397"/>
      <c r="P257" s="410"/>
      <c r="Q257" s="398"/>
    </row>
    <row r="258" spans="1:17" ht="14.4" customHeight="1" x14ac:dyDescent="0.3">
      <c r="A258" s="393" t="s">
        <v>3288</v>
      </c>
      <c r="B258" s="394" t="s">
        <v>2929</v>
      </c>
      <c r="C258" s="394" t="s">
        <v>2689</v>
      </c>
      <c r="D258" s="394" t="s">
        <v>3295</v>
      </c>
      <c r="E258" s="394" t="s">
        <v>3296</v>
      </c>
      <c r="F258" s="397"/>
      <c r="G258" s="397"/>
      <c r="H258" s="397"/>
      <c r="I258" s="397"/>
      <c r="J258" s="397">
        <v>2</v>
      </c>
      <c r="K258" s="397">
        <v>1506.6</v>
      </c>
      <c r="L258" s="397"/>
      <c r="M258" s="397">
        <v>753.3</v>
      </c>
      <c r="N258" s="397"/>
      <c r="O258" s="397"/>
      <c r="P258" s="410"/>
      <c r="Q258" s="398"/>
    </row>
    <row r="259" spans="1:17" ht="14.4" customHeight="1" x14ac:dyDescent="0.3">
      <c r="A259" s="393" t="s">
        <v>3288</v>
      </c>
      <c r="B259" s="394" t="s">
        <v>2929</v>
      </c>
      <c r="C259" s="394" t="s">
        <v>2988</v>
      </c>
      <c r="D259" s="394" t="s">
        <v>2989</v>
      </c>
      <c r="E259" s="394" t="s">
        <v>2990</v>
      </c>
      <c r="F259" s="397">
        <v>25</v>
      </c>
      <c r="G259" s="397">
        <v>44554</v>
      </c>
      <c r="H259" s="397">
        <v>1</v>
      </c>
      <c r="I259" s="397">
        <v>1782.16</v>
      </c>
      <c r="J259" s="397">
        <v>4</v>
      </c>
      <c r="K259" s="397">
        <v>7175.32</v>
      </c>
      <c r="L259" s="397">
        <v>0.16104771737666651</v>
      </c>
      <c r="M259" s="397">
        <v>1793.83</v>
      </c>
      <c r="N259" s="397">
        <v>22</v>
      </c>
      <c r="O259" s="397">
        <v>41042.759999999995</v>
      </c>
      <c r="P259" s="410">
        <v>0.92119136328949125</v>
      </c>
      <c r="Q259" s="398">
        <v>1865.5799999999997</v>
      </c>
    </row>
    <row r="260" spans="1:17" ht="14.4" customHeight="1" x14ac:dyDescent="0.3">
      <c r="A260" s="393" t="s">
        <v>3288</v>
      </c>
      <c r="B260" s="394" t="s">
        <v>2929</v>
      </c>
      <c r="C260" s="394" t="s">
        <v>2988</v>
      </c>
      <c r="D260" s="394" t="s">
        <v>3297</v>
      </c>
      <c r="E260" s="394" t="s">
        <v>3298</v>
      </c>
      <c r="F260" s="397"/>
      <c r="G260" s="397"/>
      <c r="H260" s="397"/>
      <c r="I260" s="397"/>
      <c r="J260" s="397">
        <v>1</v>
      </c>
      <c r="K260" s="397">
        <v>7804.21</v>
      </c>
      <c r="L260" s="397"/>
      <c r="M260" s="397">
        <v>7804.21</v>
      </c>
      <c r="N260" s="397"/>
      <c r="O260" s="397"/>
      <c r="P260" s="410"/>
      <c r="Q260" s="398"/>
    </row>
    <row r="261" spans="1:17" ht="14.4" customHeight="1" x14ac:dyDescent="0.3">
      <c r="A261" s="393" t="s">
        <v>3288</v>
      </c>
      <c r="B261" s="394" t="s">
        <v>2929</v>
      </c>
      <c r="C261" s="394" t="s">
        <v>2988</v>
      </c>
      <c r="D261" s="394" t="s">
        <v>2991</v>
      </c>
      <c r="E261" s="394" t="s">
        <v>2992</v>
      </c>
      <c r="F261" s="397">
        <v>13</v>
      </c>
      <c r="G261" s="397">
        <v>11176.36</v>
      </c>
      <c r="H261" s="397">
        <v>1</v>
      </c>
      <c r="I261" s="397">
        <v>859.72</v>
      </c>
      <c r="J261" s="397">
        <v>2</v>
      </c>
      <c r="K261" s="397">
        <v>1777.82</v>
      </c>
      <c r="L261" s="397">
        <v>0.15906967921577328</v>
      </c>
      <c r="M261" s="397">
        <v>888.91</v>
      </c>
      <c r="N261" s="397">
        <v>14</v>
      </c>
      <c r="O261" s="397">
        <v>12957.98</v>
      </c>
      <c r="P261" s="410">
        <v>1.1594096825800171</v>
      </c>
      <c r="Q261" s="398">
        <v>925.56999999999994</v>
      </c>
    </row>
    <row r="262" spans="1:17" ht="14.4" customHeight="1" x14ac:dyDescent="0.3">
      <c r="A262" s="393" t="s">
        <v>3288</v>
      </c>
      <c r="B262" s="394" t="s">
        <v>2929</v>
      </c>
      <c r="C262" s="394" t="s">
        <v>2805</v>
      </c>
      <c r="D262" s="394" t="s">
        <v>2999</v>
      </c>
      <c r="E262" s="394" t="s">
        <v>3000</v>
      </c>
      <c r="F262" s="397">
        <v>195</v>
      </c>
      <c r="G262" s="397">
        <v>36465</v>
      </c>
      <c r="H262" s="397">
        <v>1</v>
      </c>
      <c r="I262" s="397">
        <v>187</v>
      </c>
      <c r="J262" s="397">
        <v>185</v>
      </c>
      <c r="K262" s="397">
        <v>35705</v>
      </c>
      <c r="L262" s="397">
        <v>0.97915809680515564</v>
      </c>
      <c r="M262" s="397">
        <v>193</v>
      </c>
      <c r="N262" s="397">
        <v>122</v>
      </c>
      <c r="O262" s="397">
        <v>23668</v>
      </c>
      <c r="P262" s="410">
        <v>0.64906074317839024</v>
      </c>
      <c r="Q262" s="398">
        <v>194</v>
      </c>
    </row>
    <row r="263" spans="1:17" ht="14.4" customHeight="1" x14ac:dyDescent="0.3">
      <c r="A263" s="393" t="s">
        <v>3288</v>
      </c>
      <c r="B263" s="394" t="s">
        <v>2929</v>
      </c>
      <c r="C263" s="394" t="s">
        <v>2805</v>
      </c>
      <c r="D263" s="394" t="s">
        <v>2903</v>
      </c>
      <c r="E263" s="394" t="s">
        <v>2904</v>
      </c>
      <c r="F263" s="397">
        <v>13</v>
      </c>
      <c r="G263" s="397">
        <v>11050</v>
      </c>
      <c r="H263" s="397">
        <v>1</v>
      </c>
      <c r="I263" s="397">
        <v>850</v>
      </c>
      <c r="J263" s="397">
        <v>14</v>
      </c>
      <c r="K263" s="397">
        <v>11928</v>
      </c>
      <c r="L263" s="397">
        <v>1.0794570135746606</v>
      </c>
      <c r="M263" s="397">
        <v>852</v>
      </c>
      <c r="N263" s="397">
        <v>13</v>
      </c>
      <c r="O263" s="397">
        <v>9139</v>
      </c>
      <c r="P263" s="410">
        <v>0.82705882352941174</v>
      </c>
      <c r="Q263" s="398">
        <v>703</v>
      </c>
    </row>
    <row r="264" spans="1:17" ht="14.4" customHeight="1" x14ac:dyDescent="0.3">
      <c r="A264" s="393" t="s">
        <v>3288</v>
      </c>
      <c r="B264" s="394" t="s">
        <v>2929</v>
      </c>
      <c r="C264" s="394" t="s">
        <v>2805</v>
      </c>
      <c r="D264" s="394" t="s">
        <v>3003</v>
      </c>
      <c r="E264" s="394" t="s">
        <v>3004</v>
      </c>
      <c r="F264" s="397">
        <v>12</v>
      </c>
      <c r="G264" s="397">
        <v>2196</v>
      </c>
      <c r="H264" s="397">
        <v>1</v>
      </c>
      <c r="I264" s="397">
        <v>183</v>
      </c>
      <c r="J264" s="397">
        <v>11</v>
      </c>
      <c r="K264" s="397">
        <v>2035</v>
      </c>
      <c r="L264" s="397">
        <v>0.9266848816029144</v>
      </c>
      <c r="M264" s="397">
        <v>185</v>
      </c>
      <c r="N264" s="397">
        <v>7</v>
      </c>
      <c r="O264" s="397">
        <v>1295</v>
      </c>
      <c r="P264" s="410">
        <v>0.58970856102003644</v>
      </c>
      <c r="Q264" s="398">
        <v>185</v>
      </c>
    </row>
    <row r="265" spans="1:17" ht="14.4" customHeight="1" x14ac:dyDescent="0.3">
      <c r="A265" s="393" t="s">
        <v>3288</v>
      </c>
      <c r="B265" s="394" t="s">
        <v>2929</v>
      </c>
      <c r="C265" s="394" t="s">
        <v>2805</v>
      </c>
      <c r="D265" s="394" t="s">
        <v>3264</v>
      </c>
      <c r="E265" s="394" t="s">
        <v>3265</v>
      </c>
      <c r="F265" s="397">
        <v>6</v>
      </c>
      <c r="G265" s="397">
        <v>6546</v>
      </c>
      <c r="H265" s="397">
        <v>1</v>
      </c>
      <c r="I265" s="397">
        <v>1091</v>
      </c>
      <c r="J265" s="397">
        <v>4</v>
      </c>
      <c r="K265" s="397">
        <v>4372</v>
      </c>
      <c r="L265" s="397">
        <v>0.66788878704552401</v>
      </c>
      <c r="M265" s="397">
        <v>1093</v>
      </c>
      <c r="N265" s="397">
        <v>7</v>
      </c>
      <c r="O265" s="397">
        <v>7938</v>
      </c>
      <c r="P265" s="410">
        <v>1.2126489459211733</v>
      </c>
      <c r="Q265" s="398">
        <v>1134</v>
      </c>
    </row>
    <row r="266" spans="1:17" ht="14.4" customHeight="1" x14ac:dyDescent="0.3">
      <c r="A266" s="393" t="s">
        <v>3288</v>
      </c>
      <c r="B266" s="394" t="s">
        <v>2929</v>
      </c>
      <c r="C266" s="394" t="s">
        <v>2805</v>
      </c>
      <c r="D266" s="394" t="s">
        <v>2840</v>
      </c>
      <c r="E266" s="394" t="s">
        <v>2841</v>
      </c>
      <c r="F266" s="397">
        <v>2</v>
      </c>
      <c r="G266" s="397">
        <v>150</v>
      </c>
      <c r="H266" s="397">
        <v>1</v>
      </c>
      <c r="I266" s="397">
        <v>75</v>
      </c>
      <c r="J266" s="397">
        <v>2</v>
      </c>
      <c r="K266" s="397">
        <v>150</v>
      </c>
      <c r="L266" s="397">
        <v>1</v>
      </c>
      <c r="M266" s="397">
        <v>75</v>
      </c>
      <c r="N266" s="397">
        <v>1</v>
      </c>
      <c r="O266" s="397">
        <v>81</v>
      </c>
      <c r="P266" s="410">
        <v>0.54</v>
      </c>
      <c r="Q266" s="398">
        <v>81</v>
      </c>
    </row>
    <row r="267" spans="1:17" ht="14.4" customHeight="1" x14ac:dyDescent="0.3">
      <c r="A267" s="393" t="s">
        <v>3288</v>
      </c>
      <c r="B267" s="394" t="s">
        <v>2929</v>
      </c>
      <c r="C267" s="394" t="s">
        <v>2805</v>
      </c>
      <c r="D267" s="394" t="s">
        <v>2844</v>
      </c>
      <c r="E267" s="394" t="s">
        <v>2845</v>
      </c>
      <c r="F267" s="397">
        <v>19</v>
      </c>
      <c r="G267" s="397">
        <v>1102</v>
      </c>
      <c r="H267" s="397">
        <v>1</v>
      </c>
      <c r="I267" s="397">
        <v>58</v>
      </c>
      <c r="J267" s="397">
        <v>21</v>
      </c>
      <c r="K267" s="397">
        <v>1218</v>
      </c>
      <c r="L267" s="397">
        <v>1.1052631578947369</v>
      </c>
      <c r="M267" s="397">
        <v>58</v>
      </c>
      <c r="N267" s="397">
        <v>23</v>
      </c>
      <c r="O267" s="397">
        <v>1288</v>
      </c>
      <c r="P267" s="410">
        <v>1.1687840290381126</v>
      </c>
      <c r="Q267" s="398">
        <v>56</v>
      </c>
    </row>
    <row r="268" spans="1:17" ht="14.4" customHeight="1" x14ac:dyDescent="0.3">
      <c r="A268" s="393" t="s">
        <v>3288</v>
      </c>
      <c r="B268" s="394" t="s">
        <v>2929</v>
      </c>
      <c r="C268" s="394" t="s">
        <v>2805</v>
      </c>
      <c r="D268" s="394" t="s">
        <v>2848</v>
      </c>
      <c r="E268" s="394" t="s">
        <v>2849</v>
      </c>
      <c r="F268" s="397">
        <v>5</v>
      </c>
      <c r="G268" s="397">
        <v>170</v>
      </c>
      <c r="H268" s="397">
        <v>1</v>
      </c>
      <c r="I268" s="397">
        <v>34</v>
      </c>
      <c r="J268" s="397">
        <v>1</v>
      </c>
      <c r="K268" s="397">
        <v>34</v>
      </c>
      <c r="L268" s="397">
        <v>0.2</v>
      </c>
      <c r="M268" s="397">
        <v>34</v>
      </c>
      <c r="N268" s="397">
        <v>4</v>
      </c>
      <c r="O268" s="397">
        <v>136</v>
      </c>
      <c r="P268" s="410">
        <v>0.8</v>
      </c>
      <c r="Q268" s="398">
        <v>34</v>
      </c>
    </row>
    <row r="269" spans="1:17" ht="14.4" customHeight="1" x14ac:dyDescent="0.3">
      <c r="A269" s="393" t="s">
        <v>3288</v>
      </c>
      <c r="B269" s="394" t="s">
        <v>2929</v>
      </c>
      <c r="C269" s="394" t="s">
        <v>2805</v>
      </c>
      <c r="D269" s="394" t="s">
        <v>2925</v>
      </c>
      <c r="E269" s="394" t="s">
        <v>2926</v>
      </c>
      <c r="F269" s="397">
        <v>2</v>
      </c>
      <c r="G269" s="397">
        <v>554</v>
      </c>
      <c r="H269" s="397">
        <v>1</v>
      </c>
      <c r="I269" s="397">
        <v>277</v>
      </c>
      <c r="J269" s="397"/>
      <c r="K269" s="397"/>
      <c r="L269" s="397"/>
      <c r="M269" s="397"/>
      <c r="N269" s="397"/>
      <c r="O269" s="397"/>
      <c r="P269" s="410"/>
      <c r="Q269" s="398"/>
    </row>
    <row r="270" spans="1:17" ht="14.4" customHeight="1" x14ac:dyDescent="0.3">
      <c r="A270" s="393" t="s">
        <v>3288</v>
      </c>
      <c r="B270" s="394" t="s">
        <v>2929</v>
      </c>
      <c r="C270" s="394" t="s">
        <v>2805</v>
      </c>
      <c r="D270" s="394" t="s">
        <v>3011</v>
      </c>
      <c r="E270" s="394" t="s">
        <v>3012</v>
      </c>
      <c r="F270" s="397">
        <v>83</v>
      </c>
      <c r="G270" s="397">
        <v>20584</v>
      </c>
      <c r="H270" s="397">
        <v>1</v>
      </c>
      <c r="I270" s="397">
        <v>248</v>
      </c>
      <c r="J270" s="397">
        <v>82</v>
      </c>
      <c r="K270" s="397">
        <v>20418</v>
      </c>
      <c r="L270" s="397">
        <v>0.99193548387096775</v>
      </c>
      <c r="M270" s="397">
        <v>249</v>
      </c>
      <c r="N270" s="397">
        <v>88</v>
      </c>
      <c r="O270" s="397">
        <v>20416</v>
      </c>
      <c r="P270" s="410">
        <v>0.99183832102603964</v>
      </c>
      <c r="Q270" s="398">
        <v>232</v>
      </c>
    </row>
    <row r="271" spans="1:17" ht="14.4" customHeight="1" x14ac:dyDescent="0.3">
      <c r="A271" s="393" t="s">
        <v>3288</v>
      </c>
      <c r="B271" s="394" t="s">
        <v>2929</v>
      </c>
      <c r="C271" s="394" t="s">
        <v>2805</v>
      </c>
      <c r="D271" s="394" t="s">
        <v>3026</v>
      </c>
      <c r="E271" s="394" t="s">
        <v>3027</v>
      </c>
      <c r="F271" s="397">
        <v>1</v>
      </c>
      <c r="G271" s="397">
        <v>197</v>
      </c>
      <c r="H271" s="397">
        <v>1</v>
      </c>
      <c r="I271" s="397">
        <v>197</v>
      </c>
      <c r="J271" s="397"/>
      <c r="K271" s="397"/>
      <c r="L271" s="397"/>
      <c r="M271" s="397"/>
      <c r="N271" s="397"/>
      <c r="O271" s="397"/>
      <c r="P271" s="410"/>
      <c r="Q271" s="398"/>
    </row>
    <row r="272" spans="1:17" ht="14.4" customHeight="1" x14ac:dyDescent="0.3">
      <c r="A272" s="393" t="s">
        <v>3288</v>
      </c>
      <c r="B272" s="394" t="s">
        <v>2929</v>
      </c>
      <c r="C272" s="394" t="s">
        <v>2805</v>
      </c>
      <c r="D272" s="394" t="s">
        <v>3138</v>
      </c>
      <c r="E272" s="394" t="s">
        <v>3139</v>
      </c>
      <c r="F272" s="397"/>
      <c r="G272" s="397"/>
      <c r="H272" s="397"/>
      <c r="I272" s="397"/>
      <c r="J272" s="397">
        <v>1</v>
      </c>
      <c r="K272" s="397">
        <v>148</v>
      </c>
      <c r="L272" s="397"/>
      <c r="M272" s="397">
        <v>148</v>
      </c>
      <c r="N272" s="397"/>
      <c r="O272" s="397"/>
      <c r="P272" s="410"/>
      <c r="Q272" s="398"/>
    </row>
    <row r="273" spans="1:17" ht="14.4" customHeight="1" x14ac:dyDescent="0.3">
      <c r="A273" s="393" t="s">
        <v>3288</v>
      </c>
      <c r="B273" s="394" t="s">
        <v>2929</v>
      </c>
      <c r="C273" s="394" t="s">
        <v>2805</v>
      </c>
      <c r="D273" s="394" t="s">
        <v>3142</v>
      </c>
      <c r="E273" s="394" t="s">
        <v>3143</v>
      </c>
      <c r="F273" s="397"/>
      <c r="G273" s="397"/>
      <c r="H273" s="397"/>
      <c r="I273" s="397"/>
      <c r="J273" s="397">
        <v>1</v>
      </c>
      <c r="K273" s="397">
        <v>222</v>
      </c>
      <c r="L273" s="397"/>
      <c r="M273" s="397">
        <v>222</v>
      </c>
      <c r="N273" s="397"/>
      <c r="O273" s="397"/>
      <c r="P273" s="410"/>
      <c r="Q273" s="398"/>
    </row>
    <row r="274" spans="1:17" ht="14.4" customHeight="1" x14ac:dyDescent="0.3">
      <c r="A274" s="393" t="s">
        <v>3288</v>
      </c>
      <c r="B274" s="394" t="s">
        <v>2929</v>
      </c>
      <c r="C274" s="394" t="s">
        <v>2805</v>
      </c>
      <c r="D274" s="394" t="s">
        <v>3271</v>
      </c>
      <c r="E274" s="394" t="s">
        <v>3272</v>
      </c>
      <c r="F274" s="397"/>
      <c r="G274" s="397"/>
      <c r="H274" s="397"/>
      <c r="I274" s="397"/>
      <c r="J274" s="397">
        <v>1</v>
      </c>
      <c r="K274" s="397">
        <v>111</v>
      </c>
      <c r="L274" s="397"/>
      <c r="M274" s="397">
        <v>111</v>
      </c>
      <c r="N274" s="397"/>
      <c r="O274" s="397"/>
      <c r="P274" s="410"/>
      <c r="Q274" s="398"/>
    </row>
    <row r="275" spans="1:17" ht="14.4" customHeight="1" x14ac:dyDescent="0.3">
      <c r="A275" s="393" t="s">
        <v>3288</v>
      </c>
      <c r="B275" s="394" t="s">
        <v>2929</v>
      </c>
      <c r="C275" s="394" t="s">
        <v>2805</v>
      </c>
      <c r="D275" s="394" t="s">
        <v>3036</v>
      </c>
      <c r="E275" s="394" t="s">
        <v>3037</v>
      </c>
      <c r="F275" s="397">
        <v>3</v>
      </c>
      <c r="G275" s="397">
        <v>1227</v>
      </c>
      <c r="H275" s="397">
        <v>1</v>
      </c>
      <c r="I275" s="397">
        <v>409</v>
      </c>
      <c r="J275" s="397">
        <v>1</v>
      </c>
      <c r="K275" s="397">
        <v>410</v>
      </c>
      <c r="L275" s="397">
        <v>0.33414832925835369</v>
      </c>
      <c r="M275" s="397">
        <v>410</v>
      </c>
      <c r="N275" s="397">
        <v>2</v>
      </c>
      <c r="O275" s="397">
        <v>822</v>
      </c>
      <c r="P275" s="410">
        <v>0.66992665036674814</v>
      </c>
      <c r="Q275" s="398">
        <v>411</v>
      </c>
    </row>
    <row r="276" spans="1:17" ht="14.4" customHeight="1" x14ac:dyDescent="0.3">
      <c r="A276" s="393" t="s">
        <v>3288</v>
      </c>
      <c r="B276" s="394" t="s">
        <v>2929</v>
      </c>
      <c r="C276" s="394" t="s">
        <v>2805</v>
      </c>
      <c r="D276" s="394" t="s">
        <v>3040</v>
      </c>
      <c r="E276" s="394" t="s">
        <v>3039</v>
      </c>
      <c r="F276" s="397">
        <v>2</v>
      </c>
      <c r="G276" s="397">
        <v>1326</v>
      </c>
      <c r="H276" s="397">
        <v>1</v>
      </c>
      <c r="I276" s="397">
        <v>663</v>
      </c>
      <c r="J276" s="397">
        <v>7</v>
      </c>
      <c r="K276" s="397">
        <v>4655</v>
      </c>
      <c r="L276" s="397">
        <v>3.5105580693815988</v>
      </c>
      <c r="M276" s="397">
        <v>665</v>
      </c>
      <c r="N276" s="397">
        <v>5</v>
      </c>
      <c r="O276" s="397">
        <v>3340</v>
      </c>
      <c r="P276" s="410">
        <v>2.5188536953242835</v>
      </c>
      <c r="Q276" s="398">
        <v>668</v>
      </c>
    </row>
    <row r="277" spans="1:17" ht="14.4" customHeight="1" x14ac:dyDescent="0.3">
      <c r="A277" s="393" t="s">
        <v>3288</v>
      </c>
      <c r="B277" s="394" t="s">
        <v>2929</v>
      </c>
      <c r="C277" s="394" t="s">
        <v>2805</v>
      </c>
      <c r="D277" s="394" t="s">
        <v>2854</v>
      </c>
      <c r="E277" s="394" t="s">
        <v>2855</v>
      </c>
      <c r="F277" s="397">
        <v>27</v>
      </c>
      <c r="G277" s="397">
        <v>8721</v>
      </c>
      <c r="H277" s="397">
        <v>1</v>
      </c>
      <c r="I277" s="397">
        <v>323</v>
      </c>
      <c r="J277" s="397">
        <v>26</v>
      </c>
      <c r="K277" s="397">
        <v>8424</v>
      </c>
      <c r="L277" s="397">
        <v>0.96594427244582048</v>
      </c>
      <c r="M277" s="397">
        <v>324</v>
      </c>
      <c r="N277" s="397">
        <v>34</v>
      </c>
      <c r="O277" s="397">
        <v>11050</v>
      </c>
      <c r="P277" s="410">
        <v>1.267056530214425</v>
      </c>
      <c r="Q277" s="398">
        <v>325</v>
      </c>
    </row>
    <row r="278" spans="1:17" ht="14.4" customHeight="1" x14ac:dyDescent="0.3">
      <c r="A278" s="393" t="s">
        <v>3288</v>
      </c>
      <c r="B278" s="394" t="s">
        <v>2929</v>
      </c>
      <c r="C278" s="394" t="s">
        <v>2805</v>
      </c>
      <c r="D278" s="394" t="s">
        <v>3055</v>
      </c>
      <c r="E278" s="394" t="s">
        <v>3056</v>
      </c>
      <c r="F278" s="397">
        <v>530</v>
      </c>
      <c r="G278" s="397">
        <v>58300</v>
      </c>
      <c r="H278" s="397">
        <v>1</v>
      </c>
      <c r="I278" s="397">
        <v>110</v>
      </c>
      <c r="J278" s="397">
        <v>516</v>
      </c>
      <c r="K278" s="397">
        <v>57276</v>
      </c>
      <c r="L278" s="397">
        <v>0.98243567753001715</v>
      </c>
      <c r="M278" s="397">
        <v>111</v>
      </c>
      <c r="N278" s="397">
        <v>479</v>
      </c>
      <c r="O278" s="397">
        <v>53648</v>
      </c>
      <c r="P278" s="410">
        <v>0.92020583190394512</v>
      </c>
      <c r="Q278" s="398">
        <v>112</v>
      </c>
    </row>
    <row r="279" spans="1:17" ht="14.4" customHeight="1" x14ac:dyDescent="0.3">
      <c r="A279" s="393" t="s">
        <v>3288</v>
      </c>
      <c r="B279" s="394" t="s">
        <v>2929</v>
      </c>
      <c r="C279" s="394" t="s">
        <v>2805</v>
      </c>
      <c r="D279" s="394" t="s">
        <v>3057</v>
      </c>
      <c r="E279" s="394" t="s">
        <v>3058</v>
      </c>
      <c r="F279" s="397">
        <v>1</v>
      </c>
      <c r="G279" s="397">
        <v>294</v>
      </c>
      <c r="H279" s="397">
        <v>1</v>
      </c>
      <c r="I279" s="397">
        <v>294</v>
      </c>
      <c r="J279" s="397"/>
      <c r="K279" s="397"/>
      <c r="L279" s="397"/>
      <c r="M279" s="397"/>
      <c r="N279" s="397">
        <v>4</v>
      </c>
      <c r="O279" s="397">
        <v>1184</v>
      </c>
      <c r="P279" s="410">
        <v>4.0272108843537415</v>
      </c>
      <c r="Q279" s="398">
        <v>296</v>
      </c>
    </row>
    <row r="280" spans="1:17" ht="14.4" customHeight="1" x14ac:dyDescent="0.3">
      <c r="A280" s="393" t="s">
        <v>3288</v>
      </c>
      <c r="B280" s="394" t="s">
        <v>2929</v>
      </c>
      <c r="C280" s="394" t="s">
        <v>2805</v>
      </c>
      <c r="D280" s="394" t="s">
        <v>3059</v>
      </c>
      <c r="E280" s="394" t="s">
        <v>3060</v>
      </c>
      <c r="F280" s="397">
        <v>358</v>
      </c>
      <c r="G280" s="397">
        <v>241650</v>
      </c>
      <c r="H280" s="397">
        <v>1</v>
      </c>
      <c r="I280" s="397">
        <v>675</v>
      </c>
      <c r="J280" s="397">
        <v>351</v>
      </c>
      <c r="K280" s="397">
        <v>237276</v>
      </c>
      <c r="L280" s="397">
        <v>0.98189944134078211</v>
      </c>
      <c r="M280" s="397">
        <v>676</v>
      </c>
      <c r="N280" s="397">
        <v>403</v>
      </c>
      <c r="O280" s="397">
        <v>272831</v>
      </c>
      <c r="P280" s="410">
        <v>1.1290337264638941</v>
      </c>
      <c r="Q280" s="398">
        <v>677</v>
      </c>
    </row>
    <row r="281" spans="1:17" ht="14.4" customHeight="1" x14ac:dyDescent="0.3">
      <c r="A281" s="393" t="s">
        <v>3288</v>
      </c>
      <c r="B281" s="394" t="s">
        <v>2929</v>
      </c>
      <c r="C281" s="394" t="s">
        <v>2805</v>
      </c>
      <c r="D281" s="394" t="s">
        <v>3061</v>
      </c>
      <c r="E281" s="394" t="s">
        <v>3062</v>
      </c>
      <c r="F281" s="397">
        <v>365</v>
      </c>
      <c r="G281" s="397">
        <v>29200</v>
      </c>
      <c r="H281" s="397">
        <v>1</v>
      </c>
      <c r="I281" s="397">
        <v>80</v>
      </c>
      <c r="J281" s="397">
        <v>359</v>
      </c>
      <c r="K281" s="397">
        <v>29079</v>
      </c>
      <c r="L281" s="397">
        <v>0.99585616438356162</v>
      </c>
      <c r="M281" s="397">
        <v>81</v>
      </c>
      <c r="N281" s="397">
        <v>417</v>
      </c>
      <c r="O281" s="397">
        <v>34194</v>
      </c>
      <c r="P281" s="410">
        <v>1.171027397260274</v>
      </c>
      <c r="Q281" s="398">
        <v>82</v>
      </c>
    </row>
    <row r="282" spans="1:17" ht="14.4" customHeight="1" x14ac:dyDescent="0.3">
      <c r="A282" s="393" t="s">
        <v>3288</v>
      </c>
      <c r="B282" s="394" t="s">
        <v>2929</v>
      </c>
      <c r="C282" s="394" t="s">
        <v>2805</v>
      </c>
      <c r="D282" s="394" t="s">
        <v>3063</v>
      </c>
      <c r="E282" s="394" t="s">
        <v>3064</v>
      </c>
      <c r="F282" s="397">
        <v>1</v>
      </c>
      <c r="G282" s="397">
        <v>332</v>
      </c>
      <c r="H282" s="397">
        <v>1</v>
      </c>
      <c r="I282" s="397">
        <v>332</v>
      </c>
      <c r="J282" s="397">
        <v>4</v>
      </c>
      <c r="K282" s="397">
        <v>1332</v>
      </c>
      <c r="L282" s="397">
        <v>4.0120481927710845</v>
      </c>
      <c r="M282" s="397">
        <v>333</v>
      </c>
      <c r="N282" s="397"/>
      <c r="O282" s="397"/>
      <c r="P282" s="410"/>
      <c r="Q282" s="398"/>
    </row>
    <row r="283" spans="1:17" ht="14.4" customHeight="1" x14ac:dyDescent="0.3">
      <c r="A283" s="393" t="s">
        <v>3288</v>
      </c>
      <c r="B283" s="394" t="s">
        <v>2929</v>
      </c>
      <c r="C283" s="394" t="s">
        <v>2805</v>
      </c>
      <c r="D283" s="394" t="s">
        <v>3065</v>
      </c>
      <c r="E283" s="394" t="s">
        <v>3066</v>
      </c>
      <c r="F283" s="397">
        <v>10</v>
      </c>
      <c r="G283" s="397">
        <v>6030</v>
      </c>
      <c r="H283" s="397">
        <v>1</v>
      </c>
      <c r="I283" s="397">
        <v>603</v>
      </c>
      <c r="J283" s="397">
        <v>6</v>
      </c>
      <c r="K283" s="397">
        <v>3624</v>
      </c>
      <c r="L283" s="397">
        <v>0.60099502487562184</v>
      </c>
      <c r="M283" s="397">
        <v>604</v>
      </c>
      <c r="N283" s="397">
        <v>4</v>
      </c>
      <c r="O283" s="397">
        <v>2424</v>
      </c>
      <c r="P283" s="410">
        <v>0.40199004975124381</v>
      </c>
      <c r="Q283" s="398">
        <v>606</v>
      </c>
    </row>
    <row r="284" spans="1:17" ht="14.4" customHeight="1" x14ac:dyDescent="0.3">
      <c r="A284" s="393" t="s">
        <v>3288</v>
      </c>
      <c r="B284" s="394" t="s">
        <v>2929</v>
      </c>
      <c r="C284" s="394" t="s">
        <v>2805</v>
      </c>
      <c r="D284" s="394" t="s">
        <v>3067</v>
      </c>
      <c r="E284" s="394" t="s">
        <v>3066</v>
      </c>
      <c r="F284" s="397">
        <v>1</v>
      </c>
      <c r="G284" s="397">
        <v>517</v>
      </c>
      <c r="H284" s="397">
        <v>1</v>
      </c>
      <c r="I284" s="397">
        <v>517</v>
      </c>
      <c r="J284" s="397">
        <v>2</v>
      </c>
      <c r="K284" s="397">
        <v>1036</v>
      </c>
      <c r="L284" s="397">
        <v>2.0038684719535782</v>
      </c>
      <c r="M284" s="397">
        <v>518</v>
      </c>
      <c r="N284" s="397"/>
      <c r="O284" s="397"/>
      <c r="P284" s="410"/>
      <c r="Q284" s="398"/>
    </row>
    <row r="285" spans="1:17" ht="14.4" customHeight="1" x14ac:dyDescent="0.3">
      <c r="A285" s="393" t="s">
        <v>3288</v>
      </c>
      <c r="B285" s="394" t="s">
        <v>2929</v>
      </c>
      <c r="C285" s="394" t="s">
        <v>2805</v>
      </c>
      <c r="D285" s="394" t="s">
        <v>3269</v>
      </c>
      <c r="E285" s="394" t="s">
        <v>3270</v>
      </c>
      <c r="F285" s="397">
        <v>1</v>
      </c>
      <c r="G285" s="397">
        <v>1363</v>
      </c>
      <c r="H285" s="397">
        <v>1</v>
      </c>
      <c r="I285" s="397">
        <v>1363</v>
      </c>
      <c r="J285" s="397">
        <v>2</v>
      </c>
      <c r="K285" s="397">
        <v>2728</v>
      </c>
      <c r="L285" s="397">
        <v>2.0014673514306676</v>
      </c>
      <c r="M285" s="397">
        <v>1364</v>
      </c>
      <c r="N285" s="397">
        <v>2</v>
      </c>
      <c r="O285" s="397">
        <v>2732</v>
      </c>
      <c r="P285" s="410">
        <v>2.0044020542920031</v>
      </c>
      <c r="Q285" s="398">
        <v>1366</v>
      </c>
    </row>
    <row r="286" spans="1:17" ht="14.4" customHeight="1" x14ac:dyDescent="0.3">
      <c r="A286" s="393" t="s">
        <v>3288</v>
      </c>
      <c r="B286" s="394" t="s">
        <v>2929</v>
      </c>
      <c r="C286" s="394" t="s">
        <v>2805</v>
      </c>
      <c r="D286" s="394" t="s">
        <v>3068</v>
      </c>
      <c r="E286" s="394" t="s">
        <v>3069</v>
      </c>
      <c r="F286" s="397">
        <v>28</v>
      </c>
      <c r="G286" s="397">
        <v>4788</v>
      </c>
      <c r="H286" s="397">
        <v>1</v>
      </c>
      <c r="I286" s="397">
        <v>171</v>
      </c>
      <c r="J286" s="397">
        <v>29</v>
      </c>
      <c r="K286" s="397">
        <v>4988</v>
      </c>
      <c r="L286" s="397">
        <v>1.0417710944026735</v>
      </c>
      <c r="M286" s="397">
        <v>172</v>
      </c>
      <c r="N286" s="397">
        <v>31</v>
      </c>
      <c r="O286" s="397">
        <v>5332</v>
      </c>
      <c r="P286" s="410">
        <v>1.1136173767752715</v>
      </c>
      <c r="Q286" s="398">
        <v>172</v>
      </c>
    </row>
    <row r="287" spans="1:17" ht="14.4" customHeight="1" x14ac:dyDescent="0.3">
      <c r="A287" s="393" t="s">
        <v>3288</v>
      </c>
      <c r="B287" s="394" t="s">
        <v>2929</v>
      </c>
      <c r="C287" s="394" t="s">
        <v>2805</v>
      </c>
      <c r="D287" s="394" t="s">
        <v>3072</v>
      </c>
      <c r="E287" s="394" t="s">
        <v>3073</v>
      </c>
      <c r="F287" s="397">
        <v>13</v>
      </c>
      <c r="G287" s="397">
        <v>0</v>
      </c>
      <c r="H287" s="397"/>
      <c r="I287" s="397">
        <v>0</v>
      </c>
      <c r="J287" s="397">
        <v>19</v>
      </c>
      <c r="K287" s="397">
        <v>0</v>
      </c>
      <c r="L287" s="397"/>
      <c r="M287" s="397">
        <v>0</v>
      </c>
      <c r="N287" s="397">
        <v>4</v>
      </c>
      <c r="O287" s="397">
        <v>0</v>
      </c>
      <c r="P287" s="410"/>
      <c r="Q287" s="398">
        <v>0</v>
      </c>
    </row>
    <row r="288" spans="1:17" ht="14.4" customHeight="1" x14ac:dyDescent="0.3">
      <c r="A288" s="393" t="s">
        <v>3288</v>
      </c>
      <c r="B288" s="394" t="s">
        <v>3076</v>
      </c>
      <c r="C288" s="394" t="s">
        <v>2805</v>
      </c>
      <c r="D288" s="394" t="s">
        <v>2848</v>
      </c>
      <c r="E288" s="394" t="s">
        <v>2849</v>
      </c>
      <c r="F288" s="397"/>
      <c r="G288" s="397"/>
      <c r="H288" s="397"/>
      <c r="I288" s="397"/>
      <c r="J288" s="397">
        <v>1</v>
      </c>
      <c r="K288" s="397">
        <v>34</v>
      </c>
      <c r="L288" s="397"/>
      <c r="M288" s="397">
        <v>34</v>
      </c>
      <c r="N288" s="397"/>
      <c r="O288" s="397"/>
      <c r="P288" s="410"/>
      <c r="Q288" s="398"/>
    </row>
    <row r="289" spans="1:17" ht="14.4" customHeight="1" x14ac:dyDescent="0.3">
      <c r="A289" s="393" t="s">
        <v>3288</v>
      </c>
      <c r="B289" s="394" t="s">
        <v>3076</v>
      </c>
      <c r="C289" s="394" t="s">
        <v>2805</v>
      </c>
      <c r="D289" s="394" t="s">
        <v>2921</v>
      </c>
      <c r="E289" s="394" t="s">
        <v>2922</v>
      </c>
      <c r="F289" s="397"/>
      <c r="G289" s="397"/>
      <c r="H289" s="397"/>
      <c r="I289" s="397"/>
      <c r="J289" s="397"/>
      <c r="K289" s="397"/>
      <c r="L289" s="397"/>
      <c r="M289" s="397"/>
      <c r="N289" s="397">
        <v>1</v>
      </c>
      <c r="O289" s="397">
        <v>106</v>
      </c>
      <c r="P289" s="410"/>
      <c r="Q289" s="398">
        <v>106</v>
      </c>
    </row>
    <row r="290" spans="1:17" ht="14.4" customHeight="1" x14ac:dyDescent="0.3">
      <c r="A290" s="393" t="s">
        <v>3288</v>
      </c>
      <c r="B290" s="394" t="s">
        <v>3076</v>
      </c>
      <c r="C290" s="394" t="s">
        <v>2805</v>
      </c>
      <c r="D290" s="394" t="s">
        <v>3011</v>
      </c>
      <c r="E290" s="394" t="s">
        <v>3012</v>
      </c>
      <c r="F290" s="397">
        <v>5</v>
      </c>
      <c r="G290" s="397">
        <v>1240</v>
      </c>
      <c r="H290" s="397">
        <v>1</v>
      </c>
      <c r="I290" s="397">
        <v>248</v>
      </c>
      <c r="J290" s="397">
        <v>3</v>
      </c>
      <c r="K290" s="397">
        <v>747</v>
      </c>
      <c r="L290" s="397">
        <v>0.60241935483870968</v>
      </c>
      <c r="M290" s="397">
        <v>249</v>
      </c>
      <c r="N290" s="397">
        <v>1</v>
      </c>
      <c r="O290" s="397">
        <v>232</v>
      </c>
      <c r="P290" s="410">
        <v>0.18709677419354839</v>
      </c>
      <c r="Q290" s="398">
        <v>232</v>
      </c>
    </row>
    <row r="291" spans="1:17" ht="14.4" customHeight="1" x14ac:dyDescent="0.3">
      <c r="A291" s="393" t="s">
        <v>3288</v>
      </c>
      <c r="B291" s="394" t="s">
        <v>3076</v>
      </c>
      <c r="C291" s="394" t="s">
        <v>2805</v>
      </c>
      <c r="D291" s="394" t="s">
        <v>3013</v>
      </c>
      <c r="E291" s="394" t="s">
        <v>3014</v>
      </c>
      <c r="F291" s="397"/>
      <c r="G291" s="397"/>
      <c r="H291" s="397"/>
      <c r="I291" s="397"/>
      <c r="J291" s="397">
        <v>1</v>
      </c>
      <c r="K291" s="397">
        <v>125</v>
      </c>
      <c r="L291" s="397"/>
      <c r="M291" s="397">
        <v>125</v>
      </c>
      <c r="N291" s="397"/>
      <c r="O291" s="397"/>
      <c r="P291" s="410"/>
      <c r="Q291" s="398"/>
    </row>
    <row r="292" spans="1:17" ht="14.4" customHeight="1" x14ac:dyDescent="0.3">
      <c r="A292" s="393" t="s">
        <v>3288</v>
      </c>
      <c r="B292" s="394" t="s">
        <v>3076</v>
      </c>
      <c r="C292" s="394" t="s">
        <v>2805</v>
      </c>
      <c r="D292" s="394" t="s">
        <v>3158</v>
      </c>
      <c r="E292" s="394" t="s">
        <v>3159</v>
      </c>
      <c r="F292" s="397"/>
      <c r="G292" s="397"/>
      <c r="H292" s="397"/>
      <c r="I292" s="397"/>
      <c r="J292" s="397"/>
      <c r="K292" s="397"/>
      <c r="L292" s="397"/>
      <c r="M292" s="397"/>
      <c r="N292" s="397">
        <v>5</v>
      </c>
      <c r="O292" s="397">
        <v>1160</v>
      </c>
      <c r="P292" s="410"/>
      <c r="Q292" s="398">
        <v>232</v>
      </c>
    </row>
    <row r="293" spans="1:17" ht="14.4" customHeight="1" x14ac:dyDescent="0.3">
      <c r="A293" s="393" t="s">
        <v>3288</v>
      </c>
      <c r="B293" s="394" t="s">
        <v>3076</v>
      </c>
      <c r="C293" s="394" t="s">
        <v>2805</v>
      </c>
      <c r="D293" s="394" t="s">
        <v>3160</v>
      </c>
      <c r="E293" s="394" t="s">
        <v>3161</v>
      </c>
      <c r="F293" s="397"/>
      <c r="G293" s="397"/>
      <c r="H293" s="397"/>
      <c r="I293" s="397"/>
      <c r="J293" s="397"/>
      <c r="K293" s="397"/>
      <c r="L293" s="397"/>
      <c r="M293" s="397"/>
      <c r="N293" s="397">
        <v>1</v>
      </c>
      <c r="O293" s="397">
        <v>116</v>
      </c>
      <c r="P293" s="410"/>
      <c r="Q293" s="398">
        <v>116</v>
      </c>
    </row>
    <row r="294" spans="1:17" ht="14.4" customHeight="1" x14ac:dyDescent="0.3">
      <c r="A294" s="393" t="s">
        <v>3288</v>
      </c>
      <c r="B294" s="394" t="s">
        <v>3076</v>
      </c>
      <c r="C294" s="394" t="s">
        <v>2805</v>
      </c>
      <c r="D294" s="394" t="s">
        <v>3072</v>
      </c>
      <c r="E294" s="394" t="s">
        <v>3073</v>
      </c>
      <c r="F294" s="397">
        <v>4</v>
      </c>
      <c r="G294" s="397">
        <v>0</v>
      </c>
      <c r="H294" s="397"/>
      <c r="I294" s="397">
        <v>0</v>
      </c>
      <c r="J294" s="397">
        <v>31</v>
      </c>
      <c r="K294" s="397">
        <v>0</v>
      </c>
      <c r="L294" s="397"/>
      <c r="M294" s="397">
        <v>0</v>
      </c>
      <c r="N294" s="397">
        <v>27</v>
      </c>
      <c r="O294" s="397">
        <v>0</v>
      </c>
      <c r="P294" s="410"/>
      <c r="Q294" s="398">
        <v>0</v>
      </c>
    </row>
    <row r="295" spans="1:17" ht="14.4" customHeight="1" x14ac:dyDescent="0.3">
      <c r="A295" s="393" t="s">
        <v>3288</v>
      </c>
      <c r="B295" s="394" t="s">
        <v>3194</v>
      </c>
      <c r="C295" s="394" t="s">
        <v>2805</v>
      </c>
      <c r="D295" s="394" t="s">
        <v>2921</v>
      </c>
      <c r="E295" s="394" t="s">
        <v>2922</v>
      </c>
      <c r="F295" s="397"/>
      <c r="G295" s="397"/>
      <c r="H295" s="397"/>
      <c r="I295" s="397"/>
      <c r="J295" s="397"/>
      <c r="K295" s="397"/>
      <c r="L295" s="397"/>
      <c r="M295" s="397"/>
      <c r="N295" s="397">
        <v>2</v>
      </c>
      <c r="O295" s="397">
        <v>106</v>
      </c>
      <c r="P295" s="410"/>
      <c r="Q295" s="398">
        <v>53</v>
      </c>
    </row>
    <row r="296" spans="1:17" ht="14.4" customHeight="1" x14ac:dyDescent="0.3">
      <c r="A296" s="393" t="s">
        <v>3288</v>
      </c>
      <c r="B296" s="394" t="s">
        <v>3194</v>
      </c>
      <c r="C296" s="394" t="s">
        <v>2805</v>
      </c>
      <c r="D296" s="394" t="s">
        <v>3209</v>
      </c>
      <c r="E296" s="394" t="s">
        <v>3210</v>
      </c>
      <c r="F296" s="397">
        <v>2</v>
      </c>
      <c r="G296" s="397">
        <v>466</v>
      </c>
      <c r="H296" s="397">
        <v>1</v>
      </c>
      <c r="I296" s="397">
        <v>233</v>
      </c>
      <c r="J296" s="397">
        <v>4</v>
      </c>
      <c r="K296" s="397">
        <v>936</v>
      </c>
      <c r="L296" s="397">
        <v>2.0085836909871246</v>
      </c>
      <c r="M296" s="397">
        <v>234</v>
      </c>
      <c r="N296" s="397">
        <v>2</v>
      </c>
      <c r="O296" s="397">
        <v>464</v>
      </c>
      <c r="P296" s="410">
        <v>0.99570815450643779</v>
      </c>
      <c r="Q296" s="398">
        <v>232</v>
      </c>
    </row>
    <row r="297" spans="1:17" ht="14.4" customHeight="1" x14ac:dyDescent="0.3">
      <c r="A297" s="393" t="s">
        <v>3288</v>
      </c>
      <c r="B297" s="394" t="s">
        <v>3194</v>
      </c>
      <c r="C297" s="394" t="s">
        <v>2805</v>
      </c>
      <c r="D297" s="394" t="s">
        <v>2854</v>
      </c>
      <c r="E297" s="394" t="s">
        <v>2855</v>
      </c>
      <c r="F297" s="397"/>
      <c r="G297" s="397"/>
      <c r="H297" s="397"/>
      <c r="I297" s="397"/>
      <c r="J297" s="397">
        <v>1</v>
      </c>
      <c r="K297" s="397">
        <v>324</v>
      </c>
      <c r="L297" s="397"/>
      <c r="M297" s="397">
        <v>324</v>
      </c>
      <c r="N297" s="397"/>
      <c r="O297" s="397"/>
      <c r="P297" s="410"/>
      <c r="Q297" s="398"/>
    </row>
    <row r="298" spans="1:17" ht="14.4" customHeight="1" x14ac:dyDescent="0.3">
      <c r="A298" s="393" t="s">
        <v>3299</v>
      </c>
      <c r="B298" s="394" t="s">
        <v>2862</v>
      </c>
      <c r="C298" s="394" t="s">
        <v>2805</v>
      </c>
      <c r="D298" s="394" t="s">
        <v>2848</v>
      </c>
      <c r="E298" s="394" t="s">
        <v>2849</v>
      </c>
      <c r="F298" s="397"/>
      <c r="G298" s="397"/>
      <c r="H298" s="397"/>
      <c r="I298" s="397"/>
      <c r="J298" s="397">
        <v>1</v>
      </c>
      <c r="K298" s="397">
        <v>34</v>
      </c>
      <c r="L298" s="397"/>
      <c r="M298" s="397">
        <v>34</v>
      </c>
      <c r="N298" s="397"/>
      <c r="O298" s="397"/>
      <c r="P298" s="410"/>
      <c r="Q298" s="398"/>
    </row>
    <row r="299" spans="1:17" ht="14.4" customHeight="1" x14ac:dyDescent="0.3">
      <c r="A299" s="393" t="s">
        <v>3299</v>
      </c>
      <c r="B299" s="394" t="s">
        <v>2862</v>
      </c>
      <c r="C299" s="394" t="s">
        <v>2805</v>
      </c>
      <c r="D299" s="394" t="s">
        <v>2907</v>
      </c>
      <c r="E299" s="394" t="s">
        <v>2908</v>
      </c>
      <c r="F299" s="397">
        <v>21</v>
      </c>
      <c r="G299" s="397">
        <v>9051</v>
      </c>
      <c r="H299" s="397">
        <v>1</v>
      </c>
      <c r="I299" s="397">
        <v>431</v>
      </c>
      <c r="J299" s="397">
        <v>18</v>
      </c>
      <c r="K299" s="397">
        <v>7794</v>
      </c>
      <c r="L299" s="397">
        <v>0.86112031819688428</v>
      </c>
      <c r="M299" s="397">
        <v>433</v>
      </c>
      <c r="N299" s="397">
        <v>7</v>
      </c>
      <c r="O299" s="397">
        <v>2289</v>
      </c>
      <c r="P299" s="410">
        <v>0.25290023201856149</v>
      </c>
      <c r="Q299" s="398">
        <v>327</v>
      </c>
    </row>
    <row r="300" spans="1:17" ht="14.4" customHeight="1" x14ac:dyDescent="0.3">
      <c r="A300" s="393" t="s">
        <v>3299</v>
      </c>
      <c r="B300" s="394" t="s">
        <v>2862</v>
      </c>
      <c r="C300" s="394" t="s">
        <v>2805</v>
      </c>
      <c r="D300" s="394" t="s">
        <v>3300</v>
      </c>
      <c r="E300" s="394" t="s">
        <v>3301</v>
      </c>
      <c r="F300" s="397">
        <v>1</v>
      </c>
      <c r="G300" s="397">
        <v>216</v>
      </c>
      <c r="H300" s="397">
        <v>1</v>
      </c>
      <c r="I300" s="397">
        <v>216</v>
      </c>
      <c r="J300" s="397"/>
      <c r="K300" s="397"/>
      <c r="L300" s="397"/>
      <c r="M300" s="397"/>
      <c r="N300" s="397"/>
      <c r="O300" s="397"/>
      <c r="P300" s="410"/>
      <c r="Q300" s="398"/>
    </row>
    <row r="301" spans="1:17" ht="14.4" customHeight="1" x14ac:dyDescent="0.3">
      <c r="A301" s="393" t="s">
        <v>3299</v>
      </c>
      <c r="B301" s="394" t="s">
        <v>2862</v>
      </c>
      <c r="C301" s="394" t="s">
        <v>2805</v>
      </c>
      <c r="D301" s="394" t="s">
        <v>2911</v>
      </c>
      <c r="E301" s="394" t="s">
        <v>2912</v>
      </c>
      <c r="F301" s="397"/>
      <c r="G301" s="397"/>
      <c r="H301" s="397"/>
      <c r="I301" s="397"/>
      <c r="J301" s="397">
        <v>1</v>
      </c>
      <c r="K301" s="397">
        <v>0</v>
      </c>
      <c r="L301" s="397"/>
      <c r="M301" s="397">
        <v>0</v>
      </c>
      <c r="N301" s="397"/>
      <c r="O301" s="397"/>
      <c r="P301" s="410"/>
      <c r="Q301" s="398"/>
    </row>
    <row r="302" spans="1:17" ht="14.4" customHeight="1" x14ac:dyDescent="0.3">
      <c r="A302" s="393" t="s">
        <v>3299</v>
      </c>
      <c r="B302" s="394" t="s">
        <v>2913</v>
      </c>
      <c r="C302" s="394" t="s">
        <v>2805</v>
      </c>
      <c r="D302" s="394" t="s">
        <v>2848</v>
      </c>
      <c r="E302" s="394" t="s">
        <v>2849</v>
      </c>
      <c r="F302" s="397"/>
      <c r="G302" s="397"/>
      <c r="H302" s="397"/>
      <c r="I302" s="397"/>
      <c r="J302" s="397">
        <v>1</v>
      </c>
      <c r="K302" s="397">
        <v>34</v>
      </c>
      <c r="L302" s="397"/>
      <c r="M302" s="397">
        <v>34</v>
      </c>
      <c r="N302" s="397"/>
      <c r="O302" s="397"/>
      <c r="P302" s="410"/>
      <c r="Q302" s="398"/>
    </row>
    <row r="303" spans="1:17" ht="14.4" customHeight="1" x14ac:dyDescent="0.3">
      <c r="A303" s="393" t="s">
        <v>3299</v>
      </c>
      <c r="B303" s="394" t="s">
        <v>2913</v>
      </c>
      <c r="C303" s="394" t="s">
        <v>2805</v>
      </c>
      <c r="D303" s="394" t="s">
        <v>2921</v>
      </c>
      <c r="E303" s="394" t="s">
        <v>2922</v>
      </c>
      <c r="F303" s="397"/>
      <c r="G303" s="397"/>
      <c r="H303" s="397"/>
      <c r="I303" s="397"/>
      <c r="J303" s="397"/>
      <c r="K303" s="397"/>
      <c r="L303" s="397"/>
      <c r="M303" s="397"/>
      <c r="N303" s="397">
        <v>2</v>
      </c>
      <c r="O303" s="397">
        <v>0</v>
      </c>
      <c r="P303" s="410"/>
      <c r="Q303" s="398">
        <v>0</v>
      </c>
    </row>
    <row r="304" spans="1:17" ht="14.4" customHeight="1" x14ac:dyDescent="0.3">
      <c r="A304" s="393" t="s">
        <v>3299</v>
      </c>
      <c r="B304" s="394" t="s">
        <v>2913</v>
      </c>
      <c r="C304" s="394" t="s">
        <v>2805</v>
      </c>
      <c r="D304" s="394" t="s">
        <v>2923</v>
      </c>
      <c r="E304" s="394" t="s">
        <v>2924</v>
      </c>
      <c r="F304" s="397">
        <v>5</v>
      </c>
      <c r="G304" s="397">
        <v>1625</v>
      </c>
      <c r="H304" s="397">
        <v>1</v>
      </c>
      <c r="I304" s="397">
        <v>325</v>
      </c>
      <c r="J304" s="397">
        <v>6</v>
      </c>
      <c r="K304" s="397">
        <v>1962</v>
      </c>
      <c r="L304" s="397">
        <v>1.2073846153846153</v>
      </c>
      <c r="M304" s="397">
        <v>327</v>
      </c>
      <c r="N304" s="397">
        <v>11</v>
      </c>
      <c r="O304" s="397">
        <v>3597</v>
      </c>
      <c r="P304" s="410">
        <v>2.2135384615384615</v>
      </c>
      <c r="Q304" s="398">
        <v>327</v>
      </c>
    </row>
    <row r="305" spans="1:17" ht="14.4" customHeight="1" x14ac:dyDescent="0.3">
      <c r="A305" s="393" t="s">
        <v>3299</v>
      </c>
      <c r="B305" s="394" t="s">
        <v>2929</v>
      </c>
      <c r="C305" s="394" t="s">
        <v>2805</v>
      </c>
      <c r="D305" s="394" t="s">
        <v>2999</v>
      </c>
      <c r="E305" s="394" t="s">
        <v>3000</v>
      </c>
      <c r="F305" s="397">
        <v>1</v>
      </c>
      <c r="G305" s="397">
        <v>187</v>
      </c>
      <c r="H305" s="397">
        <v>1</v>
      </c>
      <c r="I305" s="397">
        <v>187</v>
      </c>
      <c r="J305" s="397"/>
      <c r="K305" s="397"/>
      <c r="L305" s="397"/>
      <c r="M305" s="397"/>
      <c r="N305" s="397">
        <v>1</v>
      </c>
      <c r="O305" s="397">
        <v>194</v>
      </c>
      <c r="P305" s="410">
        <v>1.0374331550802138</v>
      </c>
      <c r="Q305" s="398">
        <v>194</v>
      </c>
    </row>
    <row r="306" spans="1:17" ht="14.4" customHeight="1" x14ac:dyDescent="0.3">
      <c r="A306" s="393" t="s">
        <v>3299</v>
      </c>
      <c r="B306" s="394" t="s">
        <v>2929</v>
      </c>
      <c r="C306" s="394" t="s">
        <v>2805</v>
      </c>
      <c r="D306" s="394" t="s">
        <v>2848</v>
      </c>
      <c r="E306" s="394" t="s">
        <v>2849</v>
      </c>
      <c r="F306" s="397">
        <v>2</v>
      </c>
      <c r="G306" s="397">
        <v>68</v>
      </c>
      <c r="H306" s="397">
        <v>1</v>
      </c>
      <c r="I306" s="397">
        <v>34</v>
      </c>
      <c r="J306" s="397"/>
      <c r="K306" s="397"/>
      <c r="L306" s="397"/>
      <c r="M306" s="397"/>
      <c r="N306" s="397">
        <v>4</v>
      </c>
      <c r="O306" s="397">
        <v>136</v>
      </c>
      <c r="P306" s="410">
        <v>2</v>
      </c>
      <c r="Q306" s="398">
        <v>34</v>
      </c>
    </row>
    <row r="307" spans="1:17" ht="14.4" customHeight="1" x14ac:dyDescent="0.3">
      <c r="A307" s="393" t="s">
        <v>3299</v>
      </c>
      <c r="B307" s="394" t="s">
        <v>2929</v>
      </c>
      <c r="C307" s="394" t="s">
        <v>2805</v>
      </c>
      <c r="D307" s="394" t="s">
        <v>3011</v>
      </c>
      <c r="E307" s="394" t="s">
        <v>3012</v>
      </c>
      <c r="F307" s="397">
        <v>21</v>
      </c>
      <c r="G307" s="397">
        <v>5208</v>
      </c>
      <c r="H307" s="397">
        <v>1</v>
      </c>
      <c r="I307" s="397">
        <v>248</v>
      </c>
      <c r="J307" s="397">
        <v>9</v>
      </c>
      <c r="K307" s="397">
        <v>2241</v>
      </c>
      <c r="L307" s="397">
        <v>0.4302995391705069</v>
      </c>
      <c r="M307" s="397">
        <v>249</v>
      </c>
      <c r="N307" s="397">
        <v>21</v>
      </c>
      <c r="O307" s="397">
        <v>4872</v>
      </c>
      <c r="P307" s="410">
        <v>0.93548387096774188</v>
      </c>
      <c r="Q307" s="398">
        <v>232</v>
      </c>
    </row>
    <row r="308" spans="1:17" ht="14.4" customHeight="1" x14ac:dyDescent="0.3">
      <c r="A308" s="393" t="s">
        <v>3299</v>
      </c>
      <c r="B308" s="394" t="s">
        <v>2929</v>
      </c>
      <c r="C308" s="394" t="s">
        <v>2805</v>
      </c>
      <c r="D308" s="394" t="s">
        <v>3013</v>
      </c>
      <c r="E308" s="394" t="s">
        <v>3014</v>
      </c>
      <c r="F308" s="397">
        <v>1</v>
      </c>
      <c r="G308" s="397">
        <v>124</v>
      </c>
      <c r="H308" s="397">
        <v>1</v>
      </c>
      <c r="I308" s="397">
        <v>124</v>
      </c>
      <c r="J308" s="397"/>
      <c r="K308" s="397"/>
      <c r="L308" s="397"/>
      <c r="M308" s="397"/>
      <c r="N308" s="397"/>
      <c r="O308" s="397"/>
      <c r="P308" s="410"/>
      <c r="Q308" s="398"/>
    </row>
    <row r="309" spans="1:17" ht="14.4" customHeight="1" x14ac:dyDescent="0.3">
      <c r="A309" s="393" t="s">
        <v>3299</v>
      </c>
      <c r="B309" s="394" t="s">
        <v>2929</v>
      </c>
      <c r="C309" s="394" t="s">
        <v>2805</v>
      </c>
      <c r="D309" s="394" t="s">
        <v>2854</v>
      </c>
      <c r="E309" s="394" t="s">
        <v>2855</v>
      </c>
      <c r="F309" s="397">
        <v>1</v>
      </c>
      <c r="G309" s="397">
        <v>323</v>
      </c>
      <c r="H309" s="397">
        <v>1</v>
      </c>
      <c r="I309" s="397">
        <v>323</v>
      </c>
      <c r="J309" s="397"/>
      <c r="K309" s="397"/>
      <c r="L309" s="397"/>
      <c r="M309" s="397"/>
      <c r="N309" s="397"/>
      <c r="O309" s="397"/>
      <c r="P309" s="410"/>
      <c r="Q309" s="398"/>
    </row>
    <row r="310" spans="1:17" ht="14.4" customHeight="1" x14ac:dyDescent="0.3">
      <c r="A310" s="393" t="s">
        <v>3299</v>
      </c>
      <c r="B310" s="394" t="s">
        <v>2929</v>
      </c>
      <c r="C310" s="394" t="s">
        <v>2805</v>
      </c>
      <c r="D310" s="394" t="s">
        <v>3055</v>
      </c>
      <c r="E310" s="394" t="s">
        <v>3056</v>
      </c>
      <c r="F310" s="397"/>
      <c r="G310" s="397"/>
      <c r="H310" s="397"/>
      <c r="I310" s="397"/>
      <c r="J310" s="397">
        <v>2</v>
      </c>
      <c r="K310" s="397">
        <v>222</v>
      </c>
      <c r="L310" s="397"/>
      <c r="M310" s="397">
        <v>111</v>
      </c>
      <c r="N310" s="397">
        <v>2</v>
      </c>
      <c r="O310" s="397">
        <v>224</v>
      </c>
      <c r="P310" s="410"/>
      <c r="Q310" s="398">
        <v>112</v>
      </c>
    </row>
    <row r="311" spans="1:17" ht="14.4" customHeight="1" x14ac:dyDescent="0.3">
      <c r="A311" s="393" t="s">
        <v>3299</v>
      </c>
      <c r="B311" s="394" t="s">
        <v>3076</v>
      </c>
      <c r="C311" s="394" t="s">
        <v>2805</v>
      </c>
      <c r="D311" s="394" t="s">
        <v>2840</v>
      </c>
      <c r="E311" s="394" t="s">
        <v>2841</v>
      </c>
      <c r="F311" s="397"/>
      <c r="G311" s="397"/>
      <c r="H311" s="397"/>
      <c r="I311" s="397"/>
      <c r="J311" s="397">
        <v>1</v>
      </c>
      <c r="K311" s="397">
        <v>75</v>
      </c>
      <c r="L311" s="397"/>
      <c r="M311" s="397">
        <v>75</v>
      </c>
      <c r="N311" s="397"/>
      <c r="O311" s="397"/>
      <c r="P311" s="410"/>
      <c r="Q311" s="398"/>
    </row>
    <row r="312" spans="1:17" ht="14.4" customHeight="1" x14ac:dyDescent="0.3">
      <c r="A312" s="393" t="s">
        <v>3299</v>
      </c>
      <c r="B312" s="394" t="s">
        <v>3076</v>
      </c>
      <c r="C312" s="394" t="s">
        <v>2805</v>
      </c>
      <c r="D312" s="394" t="s">
        <v>2848</v>
      </c>
      <c r="E312" s="394" t="s">
        <v>2849</v>
      </c>
      <c r="F312" s="397"/>
      <c r="G312" s="397"/>
      <c r="H312" s="397"/>
      <c r="I312" s="397"/>
      <c r="J312" s="397">
        <v>1</v>
      </c>
      <c r="K312" s="397">
        <v>34</v>
      </c>
      <c r="L312" s="397"/>
      <c r="M312" s="397">
        <v>34</v>
      </c>
      <c r="N312" s="397"/>
      <c r="O312" s="397"/>
      <c r="P312" s="410"/>
      <c r="Q312" s="398"/>
    </row>
    <row r="313" spans="1:17" ht="14.4" customHeight="1" x14ac:dyDescent="0.3">
      <c r="A313" s="393" t="s">
        <v>3299</v>
      </c>
      <c r="B313" s="394" t="s">
        <v>3076</v>
      </c>
      <c r="C313" s="394" t="s">
        <v>2805</v>
      </c>
      <c r="D313" s="394" t="s">
        <v>3130</v>
      </c>
      <c r="E313" s="394" t="s">
        <v>3131</v>
      </c>
      <c r="F313" s="397">
        <v>1</v>
      </c>
      <c r="G313" s="397">
        <v>173</v>
      </c>
      <c r="H313" s="397">
        <v>1</v>
      </c>
      <c r="I313" s="397">
        <v>173</v>
      </c>
      <c r="J313" s="397"/>
      <c r="K313" s="397"/>
      <c r="L313" s="397"/>
      <c r="M313" s="397"/>
      <c r="N313" s="397"/>
      <c r="O313" s="397"/>
      <c r="P313" s="410"/>
      <c r="Q313" s="398"/>
    </row>
    <row r="314" spans="1:17" ht="14.4" customHeight="1" x14ac:dyDescent="0.3">
      <c r="A314" s="393" t="s">
        <v>3299</v>
      </c>
      <c r="B314" s="394" t="s">
        <v>3076</v>
      </c>
      <c r="C314" s="394" t="s">
        <v>2805</v>
      </c>
      <c r="D314" s="394" t="s">
        <v>3011</v>
      </c>
      <c r="E314" s="394" t="s">
        <v>3012</v>
      </c>
      <c r="F314" s="397">
        <v>2</v>
      </c>
      <c r="G314" s="397">
        <v>496</v>
      </c>
      <c r="H314" s="397">
        <v>1</v>
      </c>
      <c r="I314" s="397">
        <v>248</v>
      </c>
      <c r="J314" s="397"/>
      <c r="K314" s="397"/>
      <c r="L314" s="397"/>
      <c r="M314" s="397"/>
      <c r="N314" s="397">
        <v>1</v>
      </c>
      <c r="O314" s="397">
        <v>232</v>
      </c>
      <c r="P314" s="410">
        <v>0.46774193548387094</v>
      </c>
      <c r="Q314" s="398">
        <v>232</v>
      </c>
    </row>
    <row r="315" spans="1:17" ht="14.4" customHeight="1" x14ac:dyDescent="0.3">
      <c r="A315" s="393" t="s">
        <v>3299</v>
      </c>
      <c r="B315" s="394" t="s">
        <v>3076</v>
      </c>
      <c r="C315" s="394" t="s">
        <v>2805</v>
      </c>
      <c r="D315" s="394" t="s">
        <v>3030</v>
      </c>
      <c r="E315" s="394" t="s">
        <v>3031</v>
      </c>
      <c r="F315" s="397">
        <v>1</v>
      </c>
      <c r="G315" s="397">
        <v>90</v>
      </c>
      <c r="H315" s="397">
        <v>1</v>
      </c>
      <c r="I315" s="397">
        <v>90</v>
      </c>
      <c r="J315" s="397"/>
      <c r="K315" s="397"/>
      <c r="L315" s="397"/>
      <c r="M315" s="397"/>
      <c r="N315" s="397"/>
      <c r="O315" s="397"/>
      <c r="P315" s="410"/>
      <c r="Q315" s="398"/>
    </row>
    <row r="316" spans="1:17" ht="14.4" customHeight="1" x14ac:dyDescent="0.3">
      <c r="A316" s="393" t="s">
        <v>3299</v>
      </c>
      <c r="B316" s="394" t="s">
        <v>3194</v>
      </c>
      <c r="C316" s="394" t="s">
        <v>2805</v>
      </c>
      <c r="D316" s="394" t="s">
        <v>2921</v>
      </c>
      <c r="E316" s="394" t="s">
        <v>2922</v>
      </c>
      <c r="F316" s="397"/>
      <c r="G316" s="397"/>
      <c r="H316" s="397"/>
      <c r="I316" s="397"/>
      <c r="J316" s="397"/>
      <c r="K316" s="397"/>
      <c r="L316" s="397"/>
      <c r="M316" s="397"/>
      <c r="N316" s="397">
        <v>2</v>
      </c>
      <c r="O316" s="397">
        <v>0</v>
      </c>
      <c r="P316" s="410"/>
      <c r="Q316" s="398">
        <v>0</v>
      </c>
    </row>
    <row r="317" spans="1:17" ht="14.4" customHeight="1" x14ac:dyDescent="0.3">
      <c r="A317" s="393" t="s">
        <v>3299</v>
      </c>
      <c r="B317" s="394" t="s">
        <v>3194</v>
      </c>
      <c r="C317" s="394" t="s">
        <v>2805</v>
      </c>
      <c r="D317" s="394" t="s">
        <v>3209</v>
      </c>
      <c r="E317" s="394" t="s">
        <v>3210</v>
      </c>
      <c r="F317" s="397">
        <v>19</v>
      </c>
      <c r="G317" s="397">
        <v>4427</v>
      </c>
      <c r="H317" s="397">
        <v>1</v>
      </c>
      <c r="I317" s="397">
        <v>233</v>
      </c>
      <c r="J317" s="397">
        <v>11</v>
      </c>
      <c r="K317" s="397">
        <v>2574</v>
      </c>
      <c r="L317" s="397">
        <v>0.58143212107522024</v>
      </c>
      <c r="M317" s="397">
        <v>234</v>
      </c>
      <c r="N317" s="397">
        <v>25</v>
      </c>
      <c r="O317" s="397">
        <v>5800</v>
      </c>
      <c r="P317" s="410">
        <v>1.3101423085611024</v>
      </c>
      <c r="Q317" s="398">
        <v>232</v>
      </c>
    </row>
    <row r="318" spans="1:17" ht="14.4" customHeight="1" x14ac:dyDescent="0.3">
      <c r="A318" s="393" t="s">
        <v>3299</v>
      </c>
      <c r="B318" s="394" t="s">
        <v>3194</v>
      </c>
      <c r="C318" s="394" t="s">
        <v>2805</v>
      </c>
      <c r="D318" s="394" t="s">
        <v>2854</v>
      </c>
      <c r="E318" s="394" t="s">
        <v>2855</v>
      </c>
      <c r="F318" s="397">
        <v>1</v>
      </c>
      <c r="G318" s="397">
        <v>323</v>
      </c>
      <c r="H318" s="397">
        <v>1</v>
      </c>
      <c r="I318" s="397">
        <v>323</v>
      </c>
      <c r="J318" s="397"/>
      <c r="K318" s="397"/>
      <c r="L318" s="397"/>
      <c r="M318" s="397"/>
      <c r="N318" s="397">
        <v>1</v>
      </c>
      <c r="O318" s="397">
        <v>325</v>
      </c>
      <c r="P318" s="410">
        <v>1.0061919504643964</v>
      </c>
      <c r="Q318" s="398">
        <v>325</v>
      </c>
    </row>
    <row r="319" spans="1:17" ht="14.4" customHeight="1" x14ac:dyDescent="0.3">
      <c r="A319" s="393" t="s">
        <v>3299</v>
      </c>
      <c r="B319" s="394" t="s">
        <v>3194</v>
      </c>
      <c r="C319" s="394" t="s">
        <v>2805</v>
      </c>
      <c r="D319" s="394" t="s">
        <v>2858</v>
      </c>
      <c r="E319" s="394" t="s">
        <v>2859</v>
      </c>
      <c r="F319" s="397">
        <v>1</v>
      </c>
      <c r="G319" s="397">
        <v>0</v>
      </c>
      <c r="H319" s="397"/>
      <c r="I319" s="397">
        <v>0</v>
      </c>
      <c r="J319" s="397"/>
      <c r="K319" s="397"/>
      <c r="L319" s="397"/>
      <c r="M319" s="397"/>
      <c r="N319" s="397"/>
      <c r="O319" s="397"/>
      <c r="P319" s="410"/>
      <c r="Q319" s="398"/>
    </row>
    <row r="320" spans="1:17" ht="14.4" customHeight="1" x14ac:dyDescent="0.3">
      <c r="A320" s="393" t="s">
        <v>3302</v>
      </c>
      <c r="B320" s="394" t="s">
        <v>2862</v>
      </c>
      <c r="C320" s="394" t="s">
        <v>2805</v>
      </c>
      <c r="D320" s="394" t="s">
        <v>2848</v>
      </c>
      <c r="E320" s="394" t="s">
        <v>2849</v>
      </c>
      <c r="F320" s="397">
        <v>1</v>
      </c>
      <c r="G320" s="397">
        <v>34</v>
      </c>
      <c r="H320" s="397">
        <v>1</v>
      </c>
      <c r="I320" s="397">
        <v>34</v>
      </c>
      <c r="J320" s="397"/>
      <c r="K320" s="397"/>
      <c r="L320" s="397"/>
      <c r="M320" s="397"/>
      <c r="N320" s="397"/>
      <c r="O320" s="397"/>
      <c r="P320" s="410"/>
      <c r="Q320" s="398"/>
    </row>
    <row r="321" spans="1:17" ht="14.4" customHeight="1" x14ac:dyDescent="0.3">
      <c r="A321" s="393" t="s">
        <v>3302</v>
      </c>
      <c r="B321" s="394" t="s">
        <v>2929</v>
      </c>
      <c r="C321" s="394" t="s">
        <v>2805</v>
      </c>
      <c r="D321" s="394" t="s">
        <v>2999</v>
      </c>
      <c r="E321" s="394" t="s">
        <v>3000</v>
      </c>
      <c r="F321" s="397">
        <v>1</v>
      </c>
      <c r="G321" s="397">
        <v>187</v>
      </c>
      <c r="H321" s="397">
        <v>1</v>
      </c>
      <c r="I321" s="397">
        <v>187</v>
      </c>
      <c r="J321" s="397"/>
      <c r="K321" s="397"/>
      <c r="L321" s="397"/>
      <c r="M321" s="397"/>
      <c r="N321" s="397"/>
      <c r="O321" s="397"/>
      <c r="P321" s="410"/>
      <c r="Q321" s="398"/>
    </row>
    <row r="322" spans="1:17" ht="14.4" customHeight="1" x14ac:dyDescent="0.3">
      <c r="A322" s="393" t="s">
        <v>3302</v>
      </c>
      <c r="B322" s="394" t="s">
        <v>3076</v>
      </c>
      <c r="C322" s="394" t="s">
        <v>2805</v>
      </c>
      <c r="D322" s="394" t="s">
        <v>3013</v>
      </c>
      <c r="E322" s="394" t="s">
        <v>3014</v>
      </c>
      <c r="F322" s="397"/>
      <c r="G322" s="397"/>
      <c r="H322" s="397"/>
      <c r="I322" s="397"/>
      <c r="J322" s="397">
        <v>1</v>
      </c>
      <c r="K322" s="397">
        <v>125</v>
      </c>
      <c r="L322" s="397"/>
      <c r="M322" s="397">
        <v>125</v>
      </c>
      <c r="N322" s="397"/>
      <c r="O322" s="397"/>
      <c r="P322" s="410"/>
      <c r="Q322" s="398"/>
    </row>
    <row r="323" spans="1:17" ht="14.4" customHeight="1" x14ac:dyDescent="0.3">
      <c r="A323" s="393" t="s">
        <v>3302</v>
      </c>
      <c r="B323" s="394" t="s">
        <v>3194</v>
      </c>
      <c r="C323" s="394" t="s">
        <v>2805</v>
      </c>
      <c r="D323" s="394" t="s">
        <v>3209</v>
      </c>
      <c r="E323" s="394" t="s">
        <v>3210</v>
      </c>
      <c r="F323" s="397">
        <v>1</v>
      </c>
      <c r="G323" s="397">
        <v>233</v>
      </c>
      <c r="H323" s="397">
        <v>1</v>
      </c>
      <c r="I323" s="397">
        <v>233</v>
      </c>
      <c r="J323" s="397"/>
      <c r="K323" s="397"/>
      <c r="L323" s="397"/>
      <c r="M323" s="397"/>
      <c r="N323" s="397"/>
      <c r="O323" s="397"/>
      <c r="P323" s="410"/>
      <c r="Q323" s="398"/>
    </row>
    <row r="324" spans="1:17" ht="14.4" customHeight="1" x14ac:dyDescent="0.3">
      <c r="A324" s="393" t="s">
        <v>3303</v>
      </c>
      <c r="B324" s="394" t="s">
        <v>2862</v>
      </c>
      <c r="C324" s="394" t="s">
        <v>2805</v>
      </c>
      <c r="D324" s="394" t="s">
        <v>2907</v>
      </c>
      <c r="E324" s="394" t="s">
        <v>2908</v>
      </c>
      <c r="F324" s="397">
        <v>3</v>
      </c>
      <c r="G324" s="397">
        <v>1293</v>
      </c>
      <c r="H324" s="397">
        <v>1</v>
      </c>
      <c r="I324" s="397">
        <v>431</v>
      </c>
      <c r="J324" s="397">
        <v>2</v>
      </c>
      <c r="K324" s="397">
        <v>866</v>
      </c>
      <c r="L324" s="397">
        <v>0.66976024748646557</v>
      </c>
      <c r="M324" s="397">
        <v>433</v>
      </c>
      <c r="N324" s="397"/>
      <c r="O324" s="397"/>
      <c r="P324" s="410"/>
      <c r="Q324" s="398"/>
    </row>
    <row r="325" spans="1:17" ht="14.4" customHeight="1" x14ac:dyDescent="0.3">
      <c r="A325" s="393" t="s">
        <v>3303</v>
      </c>
      <c r="B325" s="394" t="s">
        <v>2862</v>
      </c>
      <c r="C325" s="394" t="s">
        <v>2805</v>
      </c>
      <c r="D325" s="394" t="s">
        <v>2860</v>
      </c>
      <c r="E325" s="394" t="s">
        <v>2861</v>
      </c>
      <c r="F325" s="397">
        <v>1</v>
      </c>
      <c r="G325" s="397">
        <v>0</v>
      </c>
      <c r="H325" s="397"/>
      <c r="I325" s="397">
        <v>0</v>
      </c>
      <c r="J325" s="397"/>
      <c r="K325" s="397"/>
      <c r="L325" s="397"/>
      <c r="M325" s="397"/>
      <c r="N325" s="397"/>
      <c r="O325" s="397"/>
      <c r="P325" s="410"/>
      <c r="Q325" s="398"/>
    </row>
    <row r="326" spans="1:17" ht="14.4" customHeight="1" x14ac:dyDescent="0.3">
      <c r="A326" s="393" t="s">
        <v>3303</v>
      </c>
      <c r="B326" s="394" t="s">
        <v>2913</v>
      </c>
      <c r="C326" s="394" t="s">
        <v>2805</v>
      </c>
      <c r="D326" s="394" t="s">
        <v>2921</v>
      </c>
      <c r="E326" s="394" t="s">
        <v>2922</v>
      </c>
      <c r="F326" s="397"/>
      <c r="G326" s="397"/>
      <c r="H326" s="397"/>
      <c r="I326" s="397"/>
      <c r="J326" s="397"/>
      <c r="K326" s="397"/>
      <c r="L326" s="397"/>
      <c r="M326" s="397"/>
      <c r="N326" s="397">
        <v>33</v>
      </c>
      <c r="O326" s="397">
        <v>1696</v>
      </c>
      <c r="P326" s="410"/>
      <c r="Q326" s="398">
        <v>51.393939393939391</v>
      </c>
    </row>
    <row r="327" spans="1:17" ht="14.4" customHeight="1" x14ac:dyDescent="0.3">
      <c r="A327" s="393" t="s">
        <v>3303</v>
      </c>
      <c r="B327" s="394" t="s">
        <v>2913</v>
      </c>
      <c r="C327" s="394" t="s">
        <v>2805</v>
      </c>
      <c r="D327" s="394" t="s">
        <v>2923</v>
      </c>
      <c r="E327" s="394" t="s">
        <v>2924</v>
      </c>
      <c r="F327" s="397">
        <v>69</v>
      </c>
      <c r="G327" s="397">
        <v>22425</v>
      </c>
      <c r="H327" s="397">
        <v>1</v>
      </c>
      <c r="I327" s="397">
        <v>325</v>
      </c>
      <c r="J327" s="397">
        <v>71</v>
      </c>
      <c r="K327" s="397">
        <v>23217</v>
      </c>
      <c r="L327" s="397">
        <v>1.0353177257525084</v>
      </c>
      <c r="M327" s="397">
        <v>327</v>
      </c>
      <c r="N327" s="397">
        <v>108</v>
      </c>
      <c r="O327" s="397">
        <v>35316</v>
      </c>
      <c r="P327" s="410">
        <v>1.5748494983277592</v>
      </c>
      <c r="Q327" s="398">
        <v>327</v>
      </c>
    </row>
    <row r="328" spans="1:17" ht="14.4" customHeight="1" x14ac:dyDescent="0.3">
      <c r="A328" s="393" t="s">
        <v>3303</v>
      </c>
      <c r="B328" s="394" t="s">
        <v>2929</v>
      </c>
      <c r="C328" s="394" t="s">
        <v>2689</v>
      </c>
      <c r="D328" s="394" t="s">
        <v>3289</v>
      </c>
      <c r="E328" s="394" t="s">
        <v>3290</v>
      </c>
      <c r="F328" s="397"/>
      <c r="G328" s="397"/>
      <c r="H328" s="397"/>
      <c r="I328" s="397"/>
      <c r="J328" s="397">
        <v>1</v>
      </c>
      <c r="K328" s="397">
        <v>137.94</v>
      </c>
      <c r="L328" s="397"/>
      <c r="M328" s="397">
        <v>137.94</v>
      </c>
      <c r="N328" s="397"/>
      <c r="O328" s="397"/>
      <c r="P328" s="410"/>
      <c r="Q328" s="398"/>
    </row>
    <row r="329" spans="1:17" ht="14.4" customHeight="1" x14ac:dyDescent="0.3">
      <c r="A329" s="393" t="s">
        <v>3303</v>
      </c>
      <c r="B329" s="394" t="s">
        <v>2929</v>
      </c>
      <c r="C329" s="394" t="s">
        <v>2993</v>
      </c>
      <c r="D329" s="394" t="s">
        <v>3108</v>
      </c>
      <c r="E329" s="394" t="s">
        <v>3109</v>
      </c>
      <c r="F329" s="397"/>
      <c r="G329" s="397"/>
      <c r="H329" s="397"/>
      <c r="I329" s="397"/>
      <c r="J329" s="397"/>
      <c r="K329" s="397"/>
      <c r="L329" s="397"/>
      <c r="M329" s="397"/>
      <c r="N329" s="397">
        <v>1</v>
      </c>
      <c r="O329" s="397">
        <v>149</v>
      </c>
      <c r="P329" s="410"/>
      <c r="Q329" s="398">
        <v>149</v>
      </c>
    </row>
    <row r="330" spans="1:17" ht="14.4" customHeight="1" x14ac:dyDescent="0.3">
      <c r="A330" s="393" t="s">
        <v>3303</v>
      </c>
      <c r="B330" s="394" t="s">
        <v>2929</v>
      </c>
      <c r="C330" s="394" t="s">
        <v>2805</v>
      </c>
      <c r="D330" s="394" t="s">
        <v>2999</v>
      </c>
      <c r="E330" s="394" t="s">
        <v>3000</v>
      </c>
      <c r="F330" s="397">
        <v>427</v>
      </c>
      <c r="G330" s="397">
        <v>79849</v>
      </c>
      <c r="H330" s="397">
        <v>1</v>
      </c>
      <c r="I330" s="397">
        <v>187</v>
      </c>
      <c r="J330" s="397">
        <v>466</v>
      </c>
      <c r="K330" s="397">
        <v>89938</v>
      </c>
      <c r="L330" s="397">
        <v>1.1263509874888853</v>
      </c>
      <c r="M330" s="397">
        <v>193</v>
      </c>
      <c r="N330" s="397">
        <v>248</v>
      </c>
      <c r="O330" s="397">
        <v>48112</v>
      </c>
      <c r="P330" s="410">
        <v>0.60253728913323901</v>
      </c>
      <c r="Q330" s="398">
        <v>194</v>
      </c>
    </row>
    <row r="331" spans="1:17" ht="14.4" customHeight="1" x14ac:dyDescent="0.3">
      <c r="A331" s="393" t="s">
        <v>3303</v>
      </c>
      <c r="B331" s="394" t="s">
        <v>2929</v>
      </c>
      <c r="C331" s="394" t="s">
        <v>2805</v>
      </c>
      <c r="D331" s="394" t="s">
        <v>2903</v>
      </c>
      <c r="E331" s="394" t="s">
        <v>2904</v>
      </c>
      <c r="F331" s="397"/>
      <c r="G331" s="397"/>
      <c r="H331" s="397"/>
      <c r="I331" s="397"/>
      <c r="J331" s="397">
        <v>1</v>
      </c>
      <c r="K331" s="397">
        <v>852</v>
      </c>
      <c r="L331" s="397"/>
      <c r="M331" s="397">
        <v>852</v>
      </c>
      <c r="N331" s="397"/>
      <c r="O331" s="397"/>
      <c r="P331" s="410"/>
      <c r="Q331" s="398"/>
    </row>
    <row r="332" spans="1:17" ht="14.4" customHeight="1" x14ac:dyDescent="0.3">
      <c r="A332" s="393" t="s">
        <v>3303</v>
      </c>
      <c r="B332" s="394" t="s">
        <v>2929</v>
      </c>
      <c r="C332" s="394" t="s">
        <v>2805</v>
      </c>
      <c r="D332" s="394" t="s">
        <v>2840</v>
      </c>
      <c r="E332" s="394" t="s">
        <v>2841</v>
      </c>
      <c r="F332" s="397">
        <v>1</v>
      </c>
      <c r="G332" s="397">
        <v>75</v>
      </c>
      <c r="H332" s="397">
        <v>1</v>
      </c>
      <c r="I332" s="397">
        <v>75</v>
      </c>
      <c r="J332" s="397">
        <v>4</v>
      </c>
      <c r="K332" s="397">
        <v>300</v>
      </c>
      <c r="L332" s="397">
        <v>4</v>
      </c>
      <c r="M332" s="397">
        <v>75</v>
      </c>
      <c r="N332" s="397">
        <v>6</v>
      </c>
      <c r="O332" s="397">
        <v>486</v>
      </c>
      <c r="P332" s="410">
        <v>6.48</v>
      </c>
      <c r="Q332" s="398">
        <v>81</v>
      </c>
    </row>
    <row r="333" spans="1:17" ht="14.4" customHeight="1" x14ac:dyDescent="0.3">
      <c r="A333" s="393" t="s">
        <v>3303</v>
      </c>
      <c r="B333" s="394" t="s">
        <v>2929</v>
      </c>
      <c r="C333" s="394" t="s">
        <v>2805</v>
      </c>
      <c r="D333" s="394" t="s">
        <v>2844</v>
      </c>
      <c r="E333" s="394" t="s">
        <v>2845</v>
      </c>
      <c r="F333" s="397"/>
      <c r="G333" s="397"/>
      <c r="H333" s="397"/>
      <c r="I333" s="397"/>
      <c r="J333" s="397">
        <v>2</v>
      </c>
      <c r="K333" s="397">
        <v>116</v>
      </c>
      <c r="L333" s="397"/>
      <c r="M333" s="397">
        <v>58</v>
      </c>
      <c r="N333" s="397"/>
      <c r="O333" s="397"/>
      <c r="P333" s="410"/>
      <c r="Q333" s="398"/>
    </row>
    <row r="334" spans="1:17" ht="14.4" customHeight="1" x14ac:dyDescent="0.3">
      <c r="A334" s="393" t="s">
        <v>3303</v>
      </c>
      <c r="B334" s="394" t="s">
        <v>2929</v>
      </c>
      <c r="C334" s="394" t="s">
        <v>2805</v>
      </c>
      <c r="D334" s="394" t="s">
        <v>2848</v>
      </c>
      <c r="E334" s="394" t="s">
        <v>2849</v>
      </c>
      <c r="F334" s="397">
        <v>5</v>
      </c>
      <c r="G334" s="397">
        <v>170</v>
      </c>
      <c r="H334" s="397">
        <v>1</v>
      </c>
      <c r="I334" s="397">
        <v>34</v>
      </c>
      <c r="J334" s="397">
        <v>1</v>
      </c>
      <c r="K334" s="397">
        <v>34</v>
      </c>
      <c r="L334" s="397">
        <v>0.2</v>
      </c>
      <c r="M334" s="397">
        <v>34</v>
      </c>
      <c r="N334" s="397">
        <v>13</v>
      </c>
      <c r="O334" s="397">
        <v>442</v>
      </c>
      <c r="P334" s="410">
        <v>2.6</v>
      </c>
      <c r="Q334" s="398">
        <v>34</v>
      </c>
    </row>
    <row r="335" spans="1:17" ht="14.4" customHeight="1" x14ac:dyDescent="0.3">
      <c r="A335" s="393" t="s">
        <v>3303</v>
      </c>
      <c r="B335" s="394" t="s">
        <v>2929</v>
      </c>
      <c r="C335" s="394" t="s">
        <v>2805</v>
      </c>
      <c r="D335" s="394" t="s">
        <v>3011</v>
      </c>
      <c r="E335" s="394" t="s">
        <v>3012</v>
      </c>
      <c r="F335" s="397">
        <v>144</v>
      </c>
      <c r="G335" s="397">
        <v>35712</v>
      </c>
      <c r="H335" s="397">
        <v>1</v>
      </c>
      <c r="I335" s="397">
        <v>248</v>
      </c>
      <c r="J335" s="397">
        <v>163</v>
      </c>
      <c r="K335" s="397">
        <v>40587</v>
      </c>
      <c r="L335" s="397">
        <v>1.1365087365591398</v>
      </c>
      <c r="M335" s="397">
        <v>249</v>
      </c>
      <c r="N335" s="397">
        <v>247</v>
      </c>
      <c r="O335" s="397">
        <v>57304</v>
      </c>
      <c r="P335" s="410">
        <v>1.6046146953405018</v>
      </c>
      <c r="Q335" s="398">
        <v>232</v>
      </c>
    </row>
    <row r="336" spans="1:17" ht="14.4" customHeight="1" x14ac:dyDescent="0.3">
      <c r="A336" s="393" t="s">
        <v>3303</v>
      </c>
      <c r="B336" s="394" t="s">
        <v>2929</v>
      </c>
      <c r="C336" s="394" t="s">
        <v>2805</v>
      </c>
      <c r="D336" s="394" t="s">
        <v>3013</v>
      </c>
      <c r="E336" s="394" t="s">
        <v>3014</v>
      </c>
      <c r="F336" s="397">
        <v>4</v>
      </c>
      <c r="G336" s="397">
        <v>496</v>
      </c>
      <c r="H336" s="397">
        <v>1</v>
      </c>
      <c r="I336" s="397">
        <v>124</v>
      </c>
      <c r="J336" s="397">
        <v>1</v>
      </c>
      <c r="K336" s="397">
        <v>125</v>
      </c>
      <c r="L336" s="397">
        <v>0.25201612903225806</v>
      </c>
      <c r="M336" s="397">
        <v>125</v>
      </c>
      <c r="N336" s="397"/>
      <c r="O336" s="397"/>
      <c r="P336" s="410"/>
      <c r="Q336" s="398"/>
    </row>
    <row r="337" spans="1:17" ht="14.4" customHeight="1" x14ac:dyDescent="0.3">
      <c r="A337" s="393" t="s">
        <v>3303</v>
      </c>
      <c r="B337" s="394" t="s">
        <v>2929</v>
      </c>
      <c r="C337" s="394" t="s">
        <v>2805</v>
      </c>
      <c r="D337" s="394" t="s">
        <v>3017</v>
      </c>
      <c r="E337" s="394" t="s">
        <v>3018</v>
      </c>
      <c r="F337" s="397"/>
      <c r="G337" s="397"/>
      <c r="H337" s="397"/>
      <c r="I337" s="397"/>
      <c r="J337" s="397"/>
      <c r="K337" s="397"/>
      <c r="L337" s="397"/>
      <c r="M337" s="397"/>
      <c r="N337" s="397">
        <v>1</v>
      </c>
      <c r="O337" s="397">
        <v>177</v>
      </c>
      <c r="P337" s="410"/>
      <c r="Q337" s="398">
        <v>177</v>
      </c>
    </row>
    <row r="338" spans="1:17" ht="14.4" customHeight="1" x14ac:dyDescent="0.3">
      <c r="A338" s="393" t="s">
        <v>3303</v>
      </c>
      <c r="B338" s="394" t="s">
        <v>2929</v>
      </c>
      <c r="C338" s="394" t="s">
        <v>2805</v>
      </c>
      <c r="D338" s="394" t="s">
        <v>3026</v>
      </c>
      <c r="E338" s="394" t="s">
        <v>3027</v>
      </c>
      <c r="F338" s="397"/>
      <c r="G338" s="397"/>
      <c r="H338" s="397"/>
      <c r="I338" s="397"/>
      <c r="J338" s="397">
        <v>1</v>
      </c>
      <c r="K338" s="397">
        <v>123</v>
      </c>
      <c r="L338" s="397"/>
      <c r="M338" s="397">
        <v>123</v>
      </c>
      <c r="N338" s="397"/>
      <c r="O338" s="397"/>
      <c r="P338" s="410"/>
      <c r="Q338" s="398"/>
    </row>
    <row r="339" spans="1:17" ht="14.4" customHeight="1" x14ac:dyDescent="0.3">
      <c r="A339" s="393" t="s">
        <v>3303</v>
      </c>
      <c r="B339" s="394" t="s">
        <v>2929</v>
      </c>
      <c r="C339" s="394" t="s">
        <v>2805</v>
      </c>
      <c r="D339" s="394" t="s">
        <v>3028</v>
      </c>
      <c r="E339" s="394" t="s">
        <v>3029</v>
      </c>
      <c r="F339" s="397"/>
      <c r="G339" s="397"/>
      <c r="H339" s="397"/>
      <c r="I339" s="397"/>
      <c r="J339" s="397">
        <v>1</v>
      </c>
      <c r="K339" s="397">
        <v>160</v>
      </c>
      <c r="L339" s="397"/>
      <c r="M339" s="397">
        <v>160</v>
      </c>
      <c r="N339" s="397"/>
      <c r="O339" s="397"/>
      <c r="P339" s="410"/>
      <c r="Q339" s="398"/>
    </row>
    <row r="340" spans="1:17" ht="14.4" customHeight="1" x14ac:dyDescent="0.3">
      <c r="A340" s="393" t="s">
        <v>3303</v>
      </c>
      <c r="B340" s="394" t="s">
        <v>2929</v>
      </c>
      <c r="C340" s="394" t="s">
        <v>2805</v>
      </c>
      <c r="D340" s="394" t="s">
        <v>3138</v>
      </c>
      <c r="E340" s="394" t="s">
        <v>3139</v>
      </c>
      <c r="F340" s="397"/>
      <c r="G340" s="397"/>
      <c r="H340" s="397"/>
      <c r="I340" s="397"/>
      <c r="J340" s="397"/>
      <c r="K340" s="397"/>
      <c r="L340" s="397"/>
      <c r="M340" s="397"/>
      <c r="N340" s="397">
        <v>1</v>
      </c>
      <c r="O340" s="397">
        <v>149</v>
      </c>
      <c r="P340" s="410"/>
      <c r="Q340" s="398">
        <v>149</v>
      </c>
    </row>
    <row r="341" spans="1:17" ht="14.4" customHeight="1" x14ac:dyDescent="0.3">
      <c r="A341" s="393" t="s">
        <v>3303</v>
      </c>
      <c r="B341" s="394" t="s">
        <v>2929</v>
      </c>
      <c r="C341" s="394" t="s">
        <v>2805</v>
      </c>
      <c r="D341" s="394" t="s">
        <v>3030</v>
      </c>
      <c r="E341" s="394" t="s">
        <v>3031</v>
      </c>
      <c r="F341" s="397"/>
      <c r="G341" s="397"/>
      <c r="H341" s="397"/>
      <c r="I341" s="397"/>
      <c r="J341" s="397">
        <v>2</v>
      </c>
      <c r="K341" s="397">
        <v>182</v>
      </c>
      <c r="L341" s="397"/>
      <c r="M341" s="397">
        <v>91</v>
      </c>
      <c r="N341" s="397"/>
      <c r="O341" s="397"/>
      <c r="P341" s="410"/>
      <c r="Q341" s="398"/>
    </row>
    <row r="342" spans="1:17" ht="14.4" customHeight="1" x14ac:dyDescent="0.3">
      <c r="A342" s="393" t="s">
        <v>3303</v>
      </c>
      <c r="B342" s="394" t="s">
        <v>2929</v>
      </c>
      <c r="C342" s="394" t="s">
        <v>2805</v>
      </c>
      <c r="D342" s="394" t="s">
        <v>3040</v>
      </c>
      <c r="E342" s="394" t="s">
        <v>3039</v>
      </c>
      <c r="F342" s="397">
        <v>3</v>
      </c>
      <c r="G342" s="397">
        <v>1989</v>
      </c>
      <c r="H342" s="397">
        <v>1</v>
      </c>
      <c r="I342" s="397">
        <v>663</v>
      </c>
      <c r="J342" s="397">
        <v>3</v>
      </c>
      <c r="K342" s="397">
        <v>1995</v>
      </c>
      <c r="L342" s="397">
        <v>1.0030165912518854</v>
      </c>
      <c r="M342" s="397">
        <v>665</v>
      </c>
      <c r="N342" s="397">
        <v>4</v>
      </c>
      <c r="O342" s="397">
        <v>2672</v>
      </c>
      <c r="P342" s="410">
        <v>1.3433886375062845</v>
      </c>
      <c r="Q342" s="398">
        <v>668</v>
      </c>
    </row>
    <row r="343" spans="1:17" ht="14.4" customHeight="1" x14ac:dyDescent="0.3">
      <c r="A343" s="393" t="s">
        <v>3303</v>
      </c>
      <c r="B343" s="394" t="s">
        <v>2929</v>
      </c>
      <c r="C343" s="394" t="s">
        <v>2805</v>
      </c>
      <c r="D343" s="394" t="s">
        <v>3041</v>
      </c>
      <c r="E343" s="394" t="s">
        <v>3042</v>
      </c>
      <c r="F343" s="397"/>
      <c r="G343" s="397"/>
      <c r="H343" s="397"/>
      <c r="I343" s="397"/>
      <c r="J343" s="397">
        <v>3</v>
      </c>
      <c r="K343" s="397">
        <v>1692</v>
      </c>
      <c r="L343" s="397"/>
      <c r="M343" s="397">
        <v>564</v>
      </c>
      <c r="N343" s="397">
        <v>1</v>
      </c>
      <c r="O343" s="397">
        <v>567</v>
      </c>
      <c r="P343" s="410"/>
      <c r="Q343" s="398">
        <v>567</v>
      </c>
    </row>
    <row r="344" spans="1:17" ht="14.4" customHeight="1" x14ac:dyDescent="0.3">
      <c r="A344" s="393" t="s">
        <v>3303</v>
      </c>
      <c r="B344" s="394" t="s">
        <v>2929</v>
      </c>
      <c r="C344" s="394" t="s">
        <v>2805</v>
      </c>
      <c r="D344" s="394" t="s">
        <v>3043</v>
      </c>
      <c r="E344" s="394" t="s">
        <v>3044</v>
      </c>
      <c r="F344" s="397"/>
      <c r="G344" s="397"/>
      <c r="H344" s="397"/>
      <c r="I344" s="397"/>
      <c r="J344" s="397">
        <v>1</v>
      </c>
      <c r="K344" s="397">
        <v>64</v>
      </c>
      <c r="L344" s="397"/>
      <c r="M344" s="397">
        <v>64</v>
      </c>
      <c r="N344" s="397"/>
      <c r="O344" s="397"/>
      <c r="P344" s="410"/>
      <c r="Q344" s="398"/>
    </row>
    <row r="345" spans="1:17" ht="14.4" customHeight="1" x14ac:dyDescent="0.3">
      <c r="A345" s="393" t="s">
        <v>3303</v>
      </c>
      <c r="B345" s="394" t="s">
        <v>2929</v>
      </c>
      <c r="C345" s="394" t="s">
        <v>2805</v>
      </c>
      <c r="D345" s="394" t="s">
        <v>3045</v>
      </c>
      <c r="E345" s="394" t="s">
        <v>3046</v>
      </c>
      <c r="F345" s="397"/>
      <c r="G345" s="397"/>
      <c r="H345" s="397"/>
      <c r="I345" s="397"/>
      <c r="J345" s="397">
        <v>1</v>
      </c>
      <c r="K345" s="397">
        <v>199</v>
      </c>
      <c r="L345" s="397"/>
      <c r="M345" s="397">
        <v>199</v>
      </c>
      <c r="N345" s="397"/>
      <c r="O345" s="397"/>
      <c r="P345" s="410"/>
      <c r="Q345" s="398"/>
    </row>
    <row r="346" spans="1:17" ht="14.4" customHeight="1" x14ac:dyDescent="0.3">
      <c r="A346" s="393" t="s">
        <v>3303</v>
      </c>
      <c r="B346" s="394" t="s">
        <v>2929</v>
      </c>
      <c r="C346" s="394" t="s">
        <v>2805</v>
      </c>
      <c r="D346" s="394" t="s">
        <v>3047</v>
      </c>
      <c r="E346" s="394" t="s">
        <v>3048</v>
      </c>
      <c r="F346" s="397"/>
      <c r="G346" s="397"/>
      <c r="H346" s="397"/>
      <c r="I346" s="397"/>
      <c r="J346" s="397">
        <v>3</v>
      </c>
      <c r="K346" s="397">
        <v>1446</v>
      </c>
      <c r="L346" s="397"/>
      <c r="M346" s="397">
        <v>482</v>
      </c>
      <c r="N346" s="397">
        <v>4</v>
      </c>
      <c r="O346" s="397">
        <v>1940</v>
      </c>
      <c r="P346" s="410"/>
      <c r="Q346" s="398">
        <v>485</v>
      </c>
    </row>
    <row r="347" spans="1:17" ht="14.4" customHeight="1" x14ac:dyDescent="0.3">
      <c r="A347" s="393" t="s">
        <v>3303</v>
      </c>
      <c r="B347" s="394" t="s">
        <v>2929</v>
      </c>
      <c r="C347" s="394" t="s">
        <v>2805</v>
      </c>
      <c r="D347" s="394" t="s">
        <v>3049</v>
      </c>
      <c r="E347" s="394" t="s">
        <v>3050</v>
      </c>
      <c r="F347" s="397">
        <v>2</v>
      </c>
      <c r="G347" s="397">
        <v>2022</v>
      </c>
      <c r="H347" s="397">
        <v>1</v>
      </c>
      <c r="I347" s="397">
        <v>1011</v>
      </c>
      <c r="J347" s="397">
        <v>2</v>
      </c>
      <c r="K347" s="397">
        <v>2026</v>
      </c>
      <c r="L347" s="397">
        <v>1.0019782393669634</v>
      </c>
      <c r="M347" s="397">
        <v>1013</v>
      </c>
      <c r="N347" s="397">
        <v>1</v>
      </c>
      <c r="O347" s="397">
        <v>1017</v>
      </c>
      <c r="P347" s="410">
        <v>0.5029673590504451</v>
      </c>
      <c r="Q347" s="398">
        <v>1017</v>
      </c>
    </row>
    <row r="348" spans="1:17" ht="14.4" customHeight="1" x14ac:dyDescent="0.3">
      <c r="A348" s="393" t="s">
        <v>3303</v>
      </c>
      <c r="B348" s="394" t="s">
        <v>2929</v>
      </c>
      <c r="C348" s="394" t="s">
        <v>2805</v>
      </c>
      <c r="D348" s="394" t="s">
        <v>2854</v>
      </c>
      <c r="E348" s="394" t="s">
        <v>2855</v>
      </c>
      <c r="F348" s="397">
        <v>1</v>
      </c>
      <c r="G348" s="397">
        <v>323</v>
      </c>
      <c r="H348" s="397">
        <v>1</v>
      </c>
      <c r="I348" s="397">
        <v>323</v>
      </c>
      <c r="J348" s="397">
        <v>2</v>
      </c>
      <c r="K348" s="397">
        <v>648</v>
      </c>
      <c r="L348" s="397">
        <v>2.0061919504643964</v>
      </c>
      <c r="M348" s="397">
        <v>324</v>
      </c>
      <c r="N348" s="397">
        <v>3</v>
      </c>
      <c r="O348" s="397">
        <v>975</v>
      </c>
      <c r="P348" s="410">
        <v>3.0185758513931891</v>
      </c>
      <c r="Q348" s="398">
        <v>325</v>
      </c>
    </row>
    <row r="349" spans="1:17" ht="14.4" customHeight="1" x14ac:dyDescent="0.3">
      <c r="A349" s="393" t="s">
        <v>3303</v>
      </c>
      <c r="B349" s="394" t="s">
        <v>2929</v>
      </c>
      <c r="C349" s="394" t="s">
        <v>2805</v>
      </c>
      <c r="D349" s="394" t="s">
        <v>3055</v>
      </c>
      <c r="E349" s="394" t="s">
        <v>3056</v>
      </c>
      <c r="F349" s="397">
        <v>95</v>
      </c>
      <c r="G349" s="397">
        <v>10450</v>
      </c>
      <c r="H349" s="397">
        <v>1</v>
      </c>
      <c r="I349" s="397">
        <v>110</v>
      </c>
      <c r="J349" s="397">
        <v>151</v>
      </c>
      <c r="K349" s="397">
        <v>16761</v>
      </c>
      <c r="L349" s="397">
        <v>1.6039234449760766</v>
      </c>
      <c r="M349" s="397">
        <v>111</v>
      </c>
      <c r="N349" s="397">
        <v>249</v>
      </c>
      <c r="O349" s="397">
        <v>27888</v>
      </c>
      <c r="P349" s="410">
        <v>2.6687081339712919</v>
      </c>
      <c r="Q349" s="398">
        <v>112</v>
      </c>
    </row>
    <row r="350" spans="1:17" ht="14.4" customHeight="1" x14ac:dyDescent="0.3">
      <c r="A350" s="393" t="s">
        <v>3303</v>
      </c>
      <c r="B350" s="394" t="s">
        <v>2929</v>
      </c>
      <c r="C350" s="394" t="s">
        <v>2805</v>
      </c>
      <c r="D350" s="394" t="s">
        <v>3059</v>
      </c>
      <c r="E350" s="394" t="s">
        <v>3060</v>
      </c>
      <c r="F350" s="397">
        <v>9</v>
      </c>
      <c r="G350" s="397">
        <v>6075</v>
      </c>
      <c r="H350" s="397">
        <v>1</v>
      </c>
      <c r="I350" s="397">
        <v>675</v>
      </c>
      <c r="J350" s="397">
        <v>4</v>
      </c>
      <c r="K350" s="397">
        <v>2704</v>
      </c>
      <c r="L350" s="397">
        <v>0.44510288065843623</v>
      </c>
      <c r="M350" s="397">
        <v>676</v>
      </c>
      <c r="N350" s="397">
        <v>6</v>
      </c>
      <c r="O350" s="397">
        <v>4062</v>
      </c>
      <c r="P350" s="410">
        <v>0.668641975308642</v>
      </c>
      <c r="Q350" s="398">
        <v>677</v>
      </c>
    </row>
    <row r="351" spans="1:17" ht="14.4" customHeight="1" x14ac:dyDescent="0.3">
      <c r="A351" s="393" t="s">
        <v>3303</v>
      </c>
      <c r="B351" s="394" t="s">
        <v>2929</v>
      </c>
      <c r="C351" s="394" t="s">
        <v>2805</v>
      </c>
      <c r="D351" s="394" t="s">
        <v>3061</v>
      </c>
      <c r="E351" s="394" t="s">
        <v>3062</v>
      </c>
      <c r="F351" s="397">
        <v>9</v>
      </c>
      <c r="G351" s="397">
        <v>720</v>
      </c>
      <c r="H351" s="397">
        <v>1</v>
      </c>
      <c r="I351" s="397">
        <v>80</v>
      </c>
      <c r="J351" s="397">
        <v>4</v>
      </c>
      <c r="K351" s="397">
        <v>324</v>
      </c>
      <c r="L351" s="397">
        <v>0.45</v>
      </c>
      <c r="M351" s="397">
        <v>81</v>
      </c>
      <c r="N351" s="397">
        <v>6</v>
      </c>
      <c r="O351" s="397">
        <v>492</v>
      </c>
      <c r="P351" s="410">
        <v>0.68333333333333335</v>
      </c>
      <c r="Q351" s="398">
        <v>82</v>
      </c>
    </row>
    <row r="352" spans="1:17" ht="14.4" customHeight="1" x14ac:dyDescent="0.3">
      <c r="A352" s="393" t="s">
        <v>3303</v>
      </c>
      <c r="B352" s="394" t="s">
        <v>2929</v>
      </c>
      <c r="C352" s="394" t="s">
        <v>2805</v>
      </c>
      <c r="D352" s="394" t="s">
        <v>3063</v>
      </c>
      <c r="E352" s="394" t="s">
        <v>3064</v>
      </c>
      <c r="F352" s="397">
        <v>2</v>
      </c>
      <c r="G352" s="397">
        <v>664</v>
      </c>
      <c r="H352" s="397">
        <v>1</v>
      </c>
      <c r="I352" s="397">
        <v>332</v>
      </c>
      <c r="J352" s="397">
        <v>1</v>
      </c>
      <c r="K352" s="397">
        <v>333</v>
      </c>
      <c r="L352" s="397">
        <v>0.50150602409638556</v>
      </c>
      <c r="M352" s="397">
        <v>333</v>
      </c>
      <c r="N352" s="397">
        <v>5</v>
      </c>
      <c r="O352" s="397">
        <v>1675</v>
      </c>
      <c r="P352" s="410">
        <v>2.5225903614457832</v>
      </c>
      <c r="Q352" s="398">
        <v>335</v>
      </c>
    </row>
    <row r="353" spans="1:17" ht="14.4" customHeight="1" x14ac:dyDescent="0.3">
      <c r="A353" s="393" t="s">
        <v>3303</v>
      </c>
      <c r="B353" s="394" t="s">
        <v>2929</v>
      </c>
      <c r="C353" s="394" t="s">
        <v>2805</v>
      </c>
      <c r="D353" s="394" t="s">
        <v>2858</v>
      </c>
      <c r="E353" s="394" t="s">
        <v>2859</v>
      </c>
      <c r="F353" s="397"/>
      <c r="G353" s="397"/>
      <c r="H353" s="397"/>
      <c r="I353" s="397"/>
      <c r="J353" s="397">
        <v>1</v>
      </c>
      <c r="K353" s="397">
        <v>0</v>
      </c>
      <c r="L353" s="397"/>
      <c r="M353" s="397">
        <v>0</v>
      </c>
      <c r="N353" s="397"/>
      <c r="O353" s="397"/>
      <c r="P353" s="410"/>
      <c r="Q353" s="398"/>
    </row>
    <row r="354" spans="1:17" ht="14.4" customHeight="1" x14ac:dyDescent="0.3">
      <c r="A354" s="393" t="s">
        <v>3303</v>
      </c>
      <c r="B354" s="394" t="s">
        <v>2929</v>
      </c>
      <c r="C354" s="394" t="s">
        <v>2805</v>
      </c>
      <c r="D354" s="394" t="s">
        <v>3072</v>
      </c>
      <c r="E354" s="394" t="s">
        <v>3073</v>
      </c>
      <c r="F354" s="397">
        <v>2</v>
      </c>
      <c r="G354" s="397">
        <v>0</v>
      </c>
      <c r="H354" s="397"/>
      <c r="I354" s="397">
        <v>0</v>
      </c>
      <c r="J354" s="397">
        <v>2</v>
      </c>
      <c r="K354" s="397">
        <v>0</v>
      </c>
      <c r="L354" s="397"/>
      <c r="M354" s="397">
        <v>0</v>
      </c>
      <c r="N354" s="397"/>
      <c r="O354" s="397"/>
      <c r="P354" s="410"/>
      <c r="Q354" s="398"/>
    </row>
    <row r="355" spans="1:17" ht="14.4" customHeight="1" x14ac:dyDescent="0.3">
      <c r="A355" s="393" t="s">
        <v>3303</v>
      </c>
      <c r="B355" s="394" t="s">
        <v>3076</v>
      </c>
      <c r="C355" s="394" t="s">
        <v>2993</v>
      </c>
      <c r="D355" s="394" t="s">
        <v>3098</v>
      </c>
      <c r="E355" s="394" t="s">
        <v>3099</v>
      </c>
      <c r="F355" s="397"/>
      <c r="G355" s="397"/>
      <c r="H355" s="397"/>
      <c r="I355" s="397"/>
      <c r="J355" s="397">
        <v>2</v>
      </c>
      <c r="K355" s="397">
        <v>140</v>
      </c>
      <c r="L355" s="397"/>
      <c r="M355" s="397">
        <v>70</v>
      </c>
      <c r="N355" s="397"/>
      <c r="O355" s="397"/>
      <c r="P355" s="410"/>
      <c r="Q355" s="398"/>
    </row>
    <row r="356" spans="1:17" ht="14.4" customHeight="1" x14ac:dyDescent="0.3">
      <c r="A356" s="393" t="s">
        <v>3303</v>
      </c>
      <c r="B356" s="394" t="s">
        <v>3076</v>
      </c>
      <c r="C356" s="394" t="s">
        <v>2993</v>
      </c>
      <c r="D356" s="394" t="s">
        <v>2994</v>
      </c>
      <c r="E356" s="394" t="s">
        <v>2995</v>
      </c>
      <c r="F356" s="397"/>
      <c r="G356" s="397"/>
      <c r="H356" s="397"/>
      <c r="I356" s="397"/>
      <c r="J356" s="397">
        <v>7</v>
      </c>
      <c r="K356" s="397">
        <v>1029</v>
      </c>
      <c r="L356" s="397"/>
      <c r="M356" s="397">
        <v>147</v>
      </c>
      <c r="N356" s="397">
        <v>4</v>
      </c>
      <c r="O356" s="397">
        <v>588</v>
      </c>
      <c r="P356" s="410"/>
      <c r="Q356" s="398">
        <v>147</v>
      </c>
    </row>
    <row r="357" spans="1:17" ht="14.4" customHeight="1" x14ac:dyDescent="0.3">
      <c r="A357" s="393" t="s">
        <v>3303</v>
      </c>
      <c r="B357" s="394" t="s">
        <v>3076</v>
      </c>
      <c r="C357" s="394" t="s">
        <v>2993</v>
      </c>
      <c r="D357" s="394" t="s">
        <v>3108</v>
      </c>
      <c r="E357" s="394" t="s">
        <v>3109</v>
      </c>
      <c r="F357" s="397"/>
      <c r="G357" s="397"/>
      <c r="H357" s="397"/>
      <c r="I357" s="397"/>
      <c r="J357" s="397">
        <v>2</v>
      </c>
      <c r="K357" s="397">
        <v>298</v>
      </c>
      <c r="L357" s="397"/>
      <c r="M357" s="397">
        <v>149</v>
      </c>
      <c r="N357" s="397">
        <v>2</v>
      </c>
      <c r="O357" s="397">
        <v>298</v>
      </c>
      <c r="P357" s="410"/>
      <c r="Q357" s="398">
        <v>149</v>
      </c>
    </row>
    <row r="358" spans="1:17" ht="14.4" customHeight="1" x14ac:dyDescent="0.3">
      <c r="A358" s="393" t="s">
        <v>3303</v>
      </c>
      <c r="B358" s="394" t="s">
        <v>3076</v>
      </c>
      <c r="C358" s="394" t="s">
        <v>2993</v>
      </c>
      <c r="D358" s="394" t="s">
        <v>3114</v>
      </c>
      <c r="E358" s="394" t="s">
        <v>3115</v>
      </c>
      <c r="F358" s="397"/>
      <c r="G358" s="397"/>
      <c r="H358" s="397"/>
      <c r="I358" s="397"/>
      <c r="J358" s="397">
        <v>2</v>
      </c>
      <c r="K358" s="397">
        <v>494</v>
      </c>
      <c r="L358" s="397"/>
      <c r="M358" s="397">
        <v>247</v>
      </c>
      <c r="N358" s="397">
        <v>1</v>
      </c>
      <c r="O358" s="397">
        <v>247</v>
      </c>
      <c r="P358" s="410"/>
      <c r="Q358" s="398">
        <v>247</v>
      </c>
    </row>
    <row r="359" spans="1:17" ht="14.4" customHeight="1" x14ac:dyDescent="0.3">
      <c r="A359" s="393" t="s">
        <v>3303</v>
      </c>
      <c r="B359" s="394" t="s">
        <v>3076</v>
      </c>
      <c r="C359" s="394" t="s">
        <v>2993</v>
      </c>
      <c r="D359" s="394" t="s">
        <v>3118</v>
      </c>
      <c r="E359" s="394" t="s">
        <v>3119</v>
      </c>
      <c r="F359" s="397"/>
      <c r="G359" s="397"/>
      <c r="H359" s="397"/>
      <c r="I359" s="397"/>
      <c r="J359" s="397">
        <v>1</v>
      </c>
      <c r="K359" s="397">
        <v>290</v>
      </c>
      <c r="L359" s="397"/>
      <c r="M359" s="397">
        <v>290</v>
      </c>
      <c r="N359" s="397"/>
      <c r="O359" s="397"/>
      <c r="P359" s="410"/>
      <c r="Q359" s="398"/>
    </row>
    <row r="360" spans="1:17" ht="14.4" customHeight="1" x14ac:dyDescent="0.3">
      <c r="A360" s="393" t="s">
        <v>3303</v>
      </c>
      <c r="B360" s="394" t="s">
        <v>3076</v>
      </c>
      <c r="C360" s="394" t="s">
        <v>2805</v>
      </c>
      <c r="D360" s="394" t="s">
        <v>2840</v>
      </c>
      <c r="E360" s="394" t="s">
        <v>2841</v>
      </c>
      <c r="F360" s="397">
        <v>11</v>
      </c>
      <c r="G360" s="397">
        <v>825</v>
      </c>
      <c r="H360" s="397">
        <v>1</v>
      </c>
      <c r="I360" s="397">
        <v>75</v>
      </c>
      <c r="J360" s="397">
        <v>5</v>
      </c>
      <c r="K360" s="397">
        <v>375</v>
      </c>
      <c r="L360" s="397">
        <v>0.45454545454545453</v>
      </c>
      <c r="M360" s="397">
        <v>75</v>
      </c>
      <c r="N360" s="397">
        <v>6</v>
      </c>
      <c r="O360" s="397">
        <v>486</v>
      </c>
      <c r="P360" s="410">
        <v>0.58909090909090911</v>
      </c>
      <c r="Q360" s="398">
        <v>81</v>
      </c>
    </row>
    <row r="361" spans="1:17" ht="14.4" customHeight="1" x14ac:dyDescent="0.3">
      <c r="A361" s="393" t="s">
        <v>3303</v>
      </c>
      <c r="B361" s="394" t="s">
        <v>3076</v>
      </c>
      <c r="C361" s="394" t="s">
        <v>2805</v>
      </c>
      <c r="D361" s="394" t="s">
        <v>2848</v>
      </c>
      <c r="E361" s="394" t="s">
        <v>2849</v>
      </c>
      <c r="F361" s="397">
        <v>12</v>
      </c>
      <c r="G361" s="397">
        <v>408</v>
      </c>
      <c r="H361" s="397">
        <v>1</v>
      </c>
      <c r="I361" s="397">
        <v>34</v>
      </c>
      <c r="J361" s="397">
        <v>9</v>
      </c>
      <c r="K361" s="397">
        <v>306</v>
      </c>
      <c r="L361" s="397">
        <v>0.75</v>
      </c>
      <c r="M361" s="397">
        <v>34</v>
      </c>
      <c r="N361" s="397">
        <v>10</v>
      </c>
      <c r="O361" s="397">
        <v>340</v>
      </c>
      <c r="P361" s="410">
        <v>0.83333333333333337</v>
      </c>
      <c r="Q361" s="398">
        <v>34</v>
      </c>
    </row>
    <row r="362" spans="1:17" ht="14.4" customHeight="1" x14ac:dyDescent="0.3">
      <c r="A362" s="393" t="s">
        <v>3303</v>
      </c>
      <c r="B362" s="394" t="s">
        <v>3076</v>
      </c>
      <c r="C362" s="394" t="s">
        <v>2805</v>
      </c>
      <c r="D362" s="394" t="s">
        <v>2921</v>
      </c>
      <c r="E362" s="394" t="s">
        <v>2922</v>
      </c>
      <c r="F362" s="397"/>
      <c r="G362" s="397"/>
      <c r="H362" s="397"/>
      <c r="I362" s="397"/>
      <c r="J362" s="397"/>
      <c r="K362" s="397"/>
      <c r="L362" s="397"/>
      <c r="M362" s="397"/>
      <c r="N362" s="397">
        <v>58</v>
      </c>
      <c r="O362" s="397">
        <v>3604</v>
      </c>
      <c r="P362" s="410"/>
      <c r="Q362" s="398">
        <v>62.137931034482762</v>
      </c>
    </row>
    <row r="363" spans="1:17" ht="14.4" customHeight="1" x14ac:dyDescent="0.3">
      <c r="A363" s="393" t="s">
        <v>3303</v>
      </c>
      <c r="B363" s="394" t="s">
        <v>3076</v>
      </c>
      <c r="C363" s="394" t="s">
        <v>2805</v>
      </c>
      <c r="D363" s="394" t="s">
        <v>3130</v>
      </c>
      <c r="E363" s="394" t="s">
        <v>3131</v>
      </c>
      <c r="F363" s="397">
        <v>64</v>
      </c>
      <c r="G363" s="397">
        <v>11072</v>
      </c>
      <c r="H363" s="397">
        <v>1</v>
      </c>
      <c r="I363" s="397">
        <v>173</v>
      </c>
      <c r="J363" s="397">
        <v>81</v>
      </c>
      <c r="K363" s="397">
        <v>14094</v>
      </c>
      <c r="L363" s="397">
        <v>1.2729407514450868</v>
      </c>
      <c r="M363" s="397">
        <v>174</v>
      </c>
      <c r="N363" s="397"/>
      <c r="O363" s="397"/>
      <c r="P363" s="410"/>
      <c r="Q363" s="398"/>
    </row>
    <row r="364" spans="1:17" ht="14.4" customHeight="1" x14ac:dyDescent="0.3">
      <c r="A364" s="393" t="s">
        <v>3303</v>
      </c>
      <c r="B364" s="394" t="s">
        <v>3076</v>
      </c>
      <c r="C364" s="394" t="s">
        <v>2805</v>
      </c>
      <c r="D364" s="394" t="s">
        <v>3304</v>
      </c>
      <c r="E364" s="394" t="s">
        <v>3131</v>
      </c>
      <c r="F364" s="397"/>
      <c r="G364" s="397"/>
      <c r="H364" s="397"/>
      <c r="I364" s="397"/>
      <c r="J364" s="397">
        <v>1</v>
      </c>
      <c r="K364" s="397">
        <v>87</v>
      </c>
      <c r="L364" s="397"/>
      <c r="M364" s="397">
        <v>87</v>
      </c>
      <c r="N364" s="397"/>
      <c r="O364" s="397"/>
      <c r="P364" s="410"/>
      <c r="Q364" s="398"/>
    </row>
    <row r="365" spans="1:17" ht="14.4" customHeight="1" x14ac:dyDescent="0.3">
      <c r="A365" s="393" t="s">
        <v>3303</v>
      </c>
      <c r="B365" s="394" t="s">
        <v>3076</v>
      </c>
      <c r="C365" s="394" t="s">
        <v>2805</v>
      </c>
      <c r="D365" s="394" t="s">
        <v>3011</v>
      </c>
      <c r="E365" s="394" t="s">
        <v>3012</v>
      </c>
      <c r="F365" s="397">
        <v>92</v>
      </c>
      <c r="G365" s="397">
        <v>22816</v>
      </c>
      <c r="H365" s="397">
        <v>1</v>
      </c>
      <c r="I365" s="397">
        <v>248</v>
      </c>
      <c r="J365" s="397">
        <v>116</v>
      </c>
      <c r="K365" s="397">
        <v>28884</v>
      </c>
      <c r="L365" s="397">
        <v>1.2659537166900421</v>
      </c>
      <c r="M365" s="397">
        <v>249</v>
      </c>
      <c r="N365" s="397">
        <v>29</v>
      </c>
      <c r="O365" s="397">
        <v>6728</v>
      </c>
      <c r="P365" s="410">
        <v>0.29488078541374474</v>
      </c>
      <c r="Q365" s="398">
        <v>232</v>
      </c>
    </row>
    <row r="366" spans="1:17" ht="14.4" customHeight="1" x14ac:dyDescent="0.3">
      <c r="A366" s="393" t="s">
        <v>3303</v>
      </c>
      <c r="B366" s="394" t="s">
        <v>3076</v>
      </c>
      <c r="C366" s="394" t="s">
        <v>2805</v>
      </c>
      <c r="D366" s="394" t="s">
        <v>3013</v>
      </c>
      <c r="E366" s="394" t="s">
        <v>3014</v>
      </c>
      <c r="F366" s="397">
        <v>18</v>
      </c>
      <c r="G366" s="397">
        <v>2232</v>
      </c>
      <c r="H366" s="397">
        <v>1</v>
      </c>
      <c r="I366" s="397">
        <v>124</v>
      </c>
      <c r="J366" s="397">
        <v>13</v>
      </c>
      <c r="K366" s="397">
        <v>1625</v>
      </c>
      <c r="L366" s="397">
        <v>0.7280465949820788</v>
      </c>
      <c r="M366" s="397">
        <v>125</v>
      </c>
      <c r="N366" s="397">
        <v>3</v>
      </c>
      <c r="O366" s="397">
        <v>348</v>
      </c>
      <c r="P366" s="410">
        <v>0.15591397849462366</v>
      </c>
      <c r="Q366" s="398">
        <v>116</v>
      </c>
    </row>
    <row r="367" spans="1:17" ht="14.4" customHeight="1" x14ac:dyDescent="0.3">
      <c r="A367" s="393" t="s">
        <v>3303</v>
      </c>
      <c r="B367" s="394" t="s">
        <v>3076</v>
      </c>
      <c r="C367" s="394" t="s">
        <v>2805</v>
      </c>
      <c r="D367" s="394" t="s">
        <v>3026</v>
      </c>
      <c r="E367" s="394" t="s">
        <v>3027</v>
      </c>
      <c r="F367" s="397"/>
      <c r="G367" s="397"/>
      <c r="H367" s="397"/>
      <c r="I367" s="397"/>
      <c r="J367" s="397">
        <v>1</v>
      </c>
      <c r="K367" s="397">
        <v>123</v>
      </c>
      <c r="L367" s="397"/>
      <c r="M367" s="397">
        <v>123</v>
      </c>
      <c r="N367" s="397">
        <v>1</v>
      </c>
      <c r="O367" s="397">
        <v>124</v>
      </c>
      <c r="P367" s="410"/>
      <c r="Q367" s="398">
        <v>124</v>
      </c>
    </row>
    <row r="368" spans="1:17" ht="14.4" customHeight="1" x14ac:dyDescent="0.3">
      <c r="A368" s="393" t="s">
        <v>3303</v>
      </c>
      <c r="B368" s="394" t="s">
        <v>3076</v>
      </c>
      <c r="C368" s="394" t="s">
        <v>2805</v>
      </c>
      <c r="D368" s="394" t="s">
        <v>3028</v>
      </c>
      <c r="E368" s="394" t="s">
        <v>3029</v>
      </c>
      <c r="F368" s="397">
        <v>9</v>
      </c>
      <c r="G368" s="397">
        <v>2754</v>
      </c>
      <c r="H368" s="397">
        <v>1</v>
      </c>
      <c r="I368" s="397">
        <v>306</v>
      </c>
      <c r="J368" s="397">
        <v>9</v>
      </c>
      <c r="K368" s="397">
        <v>1440</v>
      </c>
      <c r="L368" s="397">
        <v>0.52287581699346408</v>
      </c>
      <c r="M368" s="397">
        <v>160</v>
      </c>
      <c r="N368" s="397">
        <v>5</v>
      </c>
      <c r="O368" s="397">
        <v>805</v>
      </c>
      <c r="P368" s="410">
        <v>0.29230210602759621</v>
      </c>
      <c r="Q368" s="398">
        <v>161</v>
      </c>
    </row>
    <row r="369" spans="1:17" ht="14.4" customHeight="1" x14ac:dyDescent="0.3">
      <c r="A369" s="393" t="s">
        <v>3303</v>
      </c>
      <c r="B369" s="394" t="s">
        <v>3076</v>
      </c>
      <c r="C369" s="394" t="s">
        <v>2805</v>
      </c>
      <c r="D369" s="394" t="s">
        <v>3138</v>
      </c>
      <c r="E369" s="394" t="s">
        <v>3139</v>
      </c>
      <c r="F369" s="397"/>
      <c r="G369" s="397"/>
      <c r="H369" s="397"/>
      <c r="I369" s="397"/>
      <c r="J369" s="397">
        <v>2</v>
      </c>
      <c r="K369" s="397">
        <v>296</v>
      </c>
      <c r="L369" s="397"/>
      <c r="M369" s="397">
        <v>148</v>
      </c>
      <c r="N369" s="397">
        <v>3</v>
      </c>
      <c r="O369" s="397">
        <v>447</v>
      </c>
      <c r="P369" s="410"/>
      <c r="Q369" s="398">
        <v>149</v>
      </c>
    </row>
    <row r="370" spans="1:17" ht="14.4" customHeight="1" x14ac:dyDescent="0.3">
      <c r="A370" s="393" t="s">
        <v>3303</v>
      </c>
      <c r="B370" s="394" t="s">
        <v>3076</v>
      </c>
      <c r="C370" s="394" t="s">
        <v>2805</v>
      </c>
      <c r="D370" s="394" t="s">
        <v>3142</v>
      </c>
      <c r="E370" s="394" t="s">
        <v>3143</v>
      </c>
      <c r="F370" s="397">
        <v>3</v>
      </c>
      <c r="G370" s="397">
        <v>1404</v>
      </c>
      <c r="H370" s="397">
        <v>1</v>
      </c>
      <c r="I370" s="397">
        <v>468</v>
      </c>
      <c r="J370" s="397">
        <v>2</v>
      </c>
      <c r="K370" s="397">
        <v>444</v>
      </c>
      <c r="L370" s="397">
        <v>0.31623931623931623</v>
      </c>
      <c r="M370" s="397">
        <v>222</v>
      </c>
      <c r="N370" s="397">
        <v>2</v>
      </c>
      <c r="O370" s="397">
        <v>448</v>
      </c>
      <c r="P370" s="410">
        <v>0.31908831908831908</v>
      </c>
      <c r="Q370" s="398">
        <v>224</v>
      </c>
    </row>
    <row r="371" spans="1:17" ht="14.4" customHeight="1" x14ac:dyDescent="0.3">
      <c r="A371" s="393" t="s">
        <v>3303</v>
      </c>
      <c r="B371" s="394" t="s">
        <v>3076</v>
      </c>
      <c r="C371" s="394" t="s">
        <v>2805</v>
      </c>
      <c r="D371" s="394" t="s">
        <v>3144</v>
      </c>
      <c r="E371" s="394" t="s">
        <v>3145</v>
      </c>
      <c r="F371" s="397"/>
      <c r="G371" s="397"/>
      <c r="H371" s="397"/>
      <c r="I371" s="397"/>
      <c r="J371" s="397">
        <v>1</v>
      </c>
      <c r="K371" s="397">
        <v>295</v>
      </c>
      <c r="L371" s="397"/>
      <c r="M371" s="397">
        <v>295</v>
      </c>
      <c r="N371" s="397"/>
      <c r="O371" s="397"/>
      <c r="P371" s="410"/>
      <c r="Q371" s="398"/>
    </row>
    <row r="372" spans="1:17" ht="14.4" customHeight="1" x14ac:dyDescent="0.3">
      <c r="A372" s="393" t="s">
        <v>3303</v>
      </c>
      <c r="B372" s="394" t="s">
        <v>3076</v>
      </c>
      <c r="C372" s="394" t="s">
        <v>2805</v>
      </c>
      <c r="D372" s="394" t="s">
        <v>3030</v>
      </c>
      <c r="E372" s="394" t="s">
        <v>3031</v>
      </c>
      <c r="F372" s="397">
        <v>2</v>
      </c>
      <c r="G372" s="397">
        <v>180</v>
      </c>
      <c r="H372" s="397">
        <v>1</v>
      </c>
      <c r="I372" s="397">
        <v>90</v>
      </c>
      <c r="J372" s="397">
        <v>4</v>
      </c>
      <c r="K372" s="397">
        <v>364</v>
      </c>
      <c r="L372" s="397">
        <v>2.0222222222222221</v>
      </c>
      <c r="M372" s="397">
        <v>91</v>
      </c>
      <c r="N372" s="397">
        <v>2</v>
      </c>
      <c r="O372" s="397">
        <v>182</v>
      </c>
      <c r="P372" s="410">
        <v>1.0111111111111111</v>
      </c>
      <c r="Q372" s="398">
        <v>91</v>
      </c>
    </row>
    <row r="373" spans="1:17" ht="14.4" customHeight="1" x14ac:dyDescent="0.3">
      <c r="A373" s="393" t="s">
        <v>3303</v>
      </c>
      <c r="B373" s="394" t="s">
        <v>3076</v>
      </c>
      <c r="C373" s="394" t="s">
        <v>2805</v>
      </c>
      <c r="D373" s="394" t="s">
        <v>3158</v>
      </c>
      <c r="E373" s="394" t="s">
        <v>3159</v>
      </c>
      <c r="F373" s="397"/>
      <c r="G373" s="397"/>
      <c r="H373" s="397"/>
      <c r="I373" s="397"/>
      <c r="J373" s="397"/>
      <c r="K373" s="397"/>
      <c r="L373" s="397"/>
      <c r="M373" s="397"/>
      <c r="N373" s="397">
        <v>171</v>
      </c>
      <c r="O373" s="397">
        <v>39672</v>
      </c>
      <c r="P373" s="410"/>
      <c r="Q373" s="398">
        <v>232</v>
      </c>
    </row>
    <row r="374" spans="1:17" ht="14.4" customHeight="1" x14ac:dyDescent="0.3">
      <c r="A374" s="393" t="s">
        <v>3303</v>
      </c>
      <c r="B374" s="394" t="s">
        <v>3076</v>
      </c>
      <c r="C374" s="394" t="s">
        <v>2805</v>
      </c>
      <c r="D374" s="394" t="s">
        <v>3160</v>
      </c>
      <c r="E374" s="394" t="s">
        <v>3161</v>
      </c>
      <c r="F374" s="397"/>
      <c r="G374" s="397"/>
      <c r="H374" s="397"/>
      <c r="I374" s="397"/>
      <c r="J374" s="397"/>
      <c r="K374" s="397"/>
      <c r="L374" s="397"/>
      <c r="M374" s="397"/>
      <c r="N374" s="397">
        <v>13</v>
      </c>
      <c r="O374" s="397">
        <v>1508</v>
      </c>
      <c r="P374" s="410"/>
      <c r="Q374" s="398">
        <v>116</v>
      </c>
    </row>
    <row r="375" spans="1:17" ht="14.4" customHeight="1" x14ac:dyDescent="0.3">
      <c r="A375" s="393" t="s">
        <v>3303</v>
      </c>
      <c r="B375" s="394" t="s">
        <v>3076</v>
      </c>
      <c r="C375" s="394" t="s">
        <v>2805</v>
      </c>
      <c r="D375" s="394" t="s">
        <v>3032</v>
      </c>
      <c r="E375" s="394" t="s">
        <v>3033</v>
      </c>
      <c r="F375" s="397">
        <v>3</v>
      </c>
      <c r="G375" s="397">
        <v>330</v>
      </c>
      <c r="H375" s="397">
        <v>1</v>
      </c>
      <c r="I375" s="397">
        <v>110</v>
      </c>
      <c r="J375" s="397">
        <v>1</v>
      </c>
      <c r="K375" s="397">
        <v>111</v>
      </c>
      <c r="L375" s="397">
        <v>0.33636363636363636</v>
      </c>
      <c r="M375" s="397">
        <v>111</v>
      </c>
      <c r="N375" s="397"/>
      <c r="O375" s="397"/>
      <c r="P375" s="410"/>
      <c r="Q375" s="398"/>
    </row>
    <row r="376" spans="1:17" ht="14.4" customHeight="1" x14ac:dyDescent="0.3">
      <c r="A376" s="393" t="s">
        <v>3303</v>
      </c>
      <c r="B376" s="394" t="s">
        <v>3076</v>
      </c>
      <c r="C376" s="394" t="s">
        <v>2805</v>
      </c>
      <c r="D376" s="394" t="s">
        <v>3166</v>
      </c>
      <c r="E376" s="394" t="s">
        <v>3167</v>
      </c>
      <c r="F376" s="397"/>
      <c r="G376" s="397"/>
      <c r="H376" s="397"/>
      <c r="I376" s="397"/>
      <c r="J376" s="397"/>
      <c r="K376" s="397"/>
      <c r="L376" s="397"/>
      <c r="M376" s="397"/>
      <c r="N376" s="397">
        <v>1</v>
      </c>
      <c r="O376" s="397">
        <v>112</v>
      </c>
      <c r="P376" s="410"/>
      <c r="Q376" s="398">
        <v>112</v>
      </c>
    </row>
    <row r="377" spans="1:17" ht="14.4" customHeight="1" x14ac:dyDescent="0.3">
      <c r="A377" s="393" t="s">
        <v>3303</v>
      </c>
      <c r="B377" s="394" t="s">
        <v>3076</v>
      </c>
      <c r="C377" s="394" t="s">
        <v>2805</v>
      </c>
      <c r="D377" s="394" t="s">
        <v>3271</v>
      </c>
      <c r="E377" s="394" t="s">
        <v>3272</v>
      </c>
      <c r="F377" s="397"/>
      <c r="G377" s="397"/>
      <c r="H377" s="397"/>
      <c r="I377" s="397"/>
      <c r="J377" s="397">
        <v>1</v>
      </c>
      <c r="K377" s="397">
        <v>111</v>
      </c>
      <c r="L377" s="397"/>
      <c r="M377" s="397">
        <v>111</v>
      </c>
      <c r="N377" s="397"/>
      <c r="O377" s="397"/>
      <c r="P377" s="410"/>
      <c r="Q377" s="398"/>
    </row>
    <row r="378" spans="1:17" ht="14.4" customHeight="1" x14ac:dyDescent="0.3">
      <c r="A378" s="393" t="s">
        <v>3303</v>
      </c>
      <c r="B378" s="394" t="s">
        <v>3076</v>
      </c>
      <c r="C378" s="394" t="s">
        <v>2805</v>
      </c>
      <c r="D378" s="394" t="s">
        <v>3174</v>
      </c>
      <c r="E378" s="394" t="s">
        <v>3175</v>
      </c>
      <c r="F378" s="397">
        <v>1</v>
      </c>
      <c r="G378" s="397">
        <v>951</v>
      </c>
      <c r="H378" s="397">
        <v>1</v>
      </c>
      <c r="I378" s="397">
        <v>951</v>
      </c>
      <c r="J378" s="397"/>
      <c r="K378" s="397"/>
      <c r="L378" s="397"/>
      <c r="M378" s="397"/>
      <c r="N378" s="397"/>
      <c r="O378" s="397"/>
      <c r="P378" s="410"/>
      <c r="Q378" s="398"/>
    </row>
    <row r="379" spans="1:17" ht="14.4" customHeight="1" x14ac:dyDescent="0.3">
      <c r="A379" s="393" t="s">
        <v>3303</v>
      </c>
      <c r="B379" s="394" t="s">
        <v>3076</v>
      </c>
      <c r="C379" s="394" t="s">
        <v>2805</v>
      </c>
      <c r="D379" s="394" t="s">
        <v>3038</v>
      </c>
      <c r="E379" s="394" t="s">
        <v>3039</v>
      </c>
      <c r="F379" s="397">
        <v>1</v>
      </c>
      <c r="G379" s="397">
        <v>524</v>
      </c>
      <c r="H379" s="397">
        <v>1</v>
      </c>
      <c r="I379" s="397">
        <v>524</v>
      </c>
      <c r="J379" s="397">
        <v>1</v>
      </c>
      <c r="K379" s="397">
        <v>525</v>
      </c>
      <c r="L379" s="397">
        <v>1.001908396946565</v>
      </c>
      <c r="M379" s="397">
        <v>525</v>
      </c>
      <c r="N379" s="397"/>
      <c r="O379" s="397"/>
      <c r="P379" s="410"/>
      <c r="Q379" s="398"/>
    </row>
    <row r="380" spans="1:17" ht="14.4" customHeight="1" x14ac:dyDescent="0.3">
      <c r="A380" s="393" t="s">
        <v>3303</v>
      </c>
      <c r="B380" s="394" t="s">
        <v>3076</v>
      </c>
      <c r="C380" s="394" t="s">
        <v>2805</v>
      </c>
      <c r="D380" s="394" t="s">
        <v>3040</v>
      </c>
      <c r="E380" s="394" t="s">
        <v>3039</v>
      </c>
      <c r="F380" s="397">
        <v>1</v>
      </c>
      <c r="G380" s="397">
        <v>663</v>
      </c>
      <c r="H380" s="397">
        <v>1</v>
      </c>
      <c r="I380" s="397">
        <v>663</v>
      </c>
      <c r="J380" s="397">
        <v>2</v>
      </c>
      <c r="K380" s="397">
        <v>1330</v>
      </c>
      <c r="L380" s="397">
        <v>2.0060331825037707</v>
      </c>
      <c r="M380" s="397">
        <v>665</v>
      </c>
      <c r="N380" s="397">
        <v>2</v>
      </c>
      <c r="O380" s="397">
        <v>1336</v>
      </c>
      <c r="P380" s="410">
        <v>2.0150829562594268</v>
      </c>
      <c r="Q380" s="398">
        <v>668</v>
      </c>
    </row>
    <row r="381" spans="1:17" ht="14.4" customHeight="1" x14ac:dyDescent="0.3">
      <c r="A381" s="393" t="s">
        <v>3303</v>
      </c>
      <c r="B381" s="394" t="s">
        <v>3076</v>
      </c>
      <c r="C381" s="394" t="s">
        <v>2805</v>
      </c>
      <c r="D381" s="394" t="s">
        <v>3053</v>
      </c>
      <c r="E381" s="394" t="s">
        <v>3054</v>
      </c>
      <c r="F381" s="397"/>
      <c r="G381" s="397"/>
      <c r="H381" s="397"/>
      <c r="I381" s="397"/>
      <c r="J381" s="397"/>
      <c r="K381" s="397"/>
      <c r="L381" s="397"/>
      <c r="M381" s="397"/>
      <c r="N381" s="397">
        <v>1</v>
      </c>
      <c r="O381" s="397">
        <v>946</v>
      </c>
      <c r="P381" s="410"/>
      <c r="Q381" s="398">
        <v>946</v>
      </c>
    </row>
    <row r="382" spans="1:17" ht="14.4" customHeight="1" x14ac:dyDescent="0.3">
      <c r="A382" s="393" t="s">
        <v>3303</v>
      </c>
      <c r="B382" s="394" t="s">
        <v>3076</v>
      </c>
      <c r="C382" s="394" t="s">
        <v>2805</v>
      </c>
      <c r="D382" s="394" t="s">
        <v>3192</v>
      </c>
      <c r="E382" s="394" t="s">
        <v>3193</v>
      </c>
      <c r="F382" s="397"/>
      <c r="G382" s="397"/>
      <c r="H382" s="397"/>
      <c r="I382" s="397"/>
      <c r="J382" s="397"/>
      <c r="K382" s="397"/>
      <c r="L382" s="397"/>
      <c r="M382" s="397"/>
      <c r="N382" s="397">
        <v>1</v>
      </c>
      <c r="O382" s="397">
        <v>155</v>
      </c>
      <c r="P382" s="410"/>
      <c r="Q382" s="398">
        <v>155</v>
      </c>
    </row>
    <row r="383" spans="1:17" ht="14.4" customHeight="1" x14ac:dyDescent="0.3">
      <c r="A383" s="393" t="s">
        <v>3303</v>
      </c>
      <c r="B383" s="394" t="s">
        <v>3076</v>
      </c>
      <c r="C383" s="394" t="s">
        <v>2805</v>
      </c>
      <c r="D383" s="394" t="s">
        <v>3072</v>
      </c>
      <c r="E383" s="394" t="s">
        <v>3073</v>
      </c>
      <c r="F383" s="397"/>
      <c r="G383" s="397"/>
      <c r="H383" s="397"/>
      <c r="I383" s="397"/>
      <c r="J383" s="397">
        <v>44</v>
      </c>
      <c r="K383" s="397">
        <v>0</v>
      </c>
      <c r="L383" s="397"/>
      <c r="M383" s="397">
        <v>0</v>
      </c>
      <c r="N383" s="397">
        <v>23</v>
      </c>
      <c r="O383" s="397">
        <v>0</v>
      </c>
      <c r="P383" s="410"/>
      <c r="Q383" s="398">
        <v>0</v>
      </c>
    </row>
    <row r="384" spans="1:17" ht="14.4" customHeight="1" x14ac:dyDescent="0.3">
      <c r="A384" s="393" t="s">
        <v>3303</v>
      </c>
      <c r="B384" s="394" t="s">
        <v>3194</v>
      </c>
      <c r="C384" s="394" t="s">
        <v>2805</v>
      </c>
      <c r="D384" s="394" t="s">
        <v>2921</v>
      </c>
      <c r="E384" s="394" t="s">
        <v>2922</v>
      </c>
      <c r="F384" s="397"/>
      <c r="G384" s="397"/>
      <c r="H384" s="397"/>
      <c r="I384" s="397"/>
      <c r="J384" s="397"/>
      <c r="K384" s="397"/>
      <c r="L384" s="397"/>
      <c r="M384" s="397"/>
      <c r="N384" s="397">
        <v>5</v>
      </c>
      <c r="O384" s="397">
        <v>318</v>
      </c>
      <c r="P384" s="410"/>
      <c r="Q384" s="398">
        <v>63.6</v>
      </c>
    </row>
    <row r="385" spans="1:17" ht="14.4" customHeight="1" x14ac:dyDescent="0.3">
      <c r="A385" s="393" t="s">
        <v>3303</v>
      </c>
      <c r="B385" s="394" t="s">
        <v>3194</v>
      </c>
      <c r="C385" s="394" t="s">
        <v>2805</v>
      </c>
      <c r="D385" s="394" t="s">
        <v>3209</v>
      </c>
      <c r="E385" s="394" t="s">
        <v>3210</v>
      </c>
      <c r="F385" s="397">
        <v>19</v>
      </c>
      <c r="G385" s="397">
        <v>4427</v>
      </c>
      <c r="H385" s="397">
        <v>1</v>
      </c>
      <c r="I385" s="397">
        <v>233</v>
      </c>
      <c r="J385" s="397">
        <v>17</v>
      </c>
      <c r="K385" s="397">
        <v>3978</v>
      </c>
      <c r="L385" s="397">
        <v>0.89857691438897669</v>
      </c>
      <c r="M385" s="397">
        <v>234</v>
      </c>
      <c r="N385" s="397">
        <v>26</v>
      </c>
      <c r="O385" s="397">
        <v>6032</v>
      </c>
      <c r="P385" s="410">
        <v>1.3625480009035464</v>
      </c>
      <c r="Q385" s="398">
        <v>232</v>
      </c>
    </row>
    <row r="386" spans="1:17" ht="14.4" customHeight="1" x14ac:dyDescent="0.3">
      <c r="A386" s="393" t="s">
        <v>3305</v>
      </c>
      <c r="B386" s="394" t="s">
        <v>2862</v>
      </c>
      <c r="C386" s="394" t="s">
        <v>2805</v>
      </c>
      <c r="D386" s="394" t="s">
        <v>2907</v>
      </c>
      <c r="E386" s="394" t="s">
        <v>2908</v>
      </c>
      <c r="F386" s="397">
        <v>28</v>
      </c>
      <c r="G386" s="397">
        <v>12068</v>
      </c>
      <c r="H386" s="397">
        <v>1</v>
      </c>
      <c r="I386" s="397">
        <v>431</v>
      </c>
      <c r="J386" s="397">
        <v>15</v>
      </c>
      <c r="K386" s="397">
        <v>6495</v>
      </c>
      <c r="L386" s="397">
        <v>0.5382001988730527</v>
      </c>
      <c r="M386" s="397">
        <v>433</v>
      </c>
      <c r="N386" s="397">
        <v>25</v>
      </c>
      <c r="O386" s="397">
        <v>8175</v>
      </c>
      <c r="P386" s="410">
        <v>0.67741133576400403</v>
      </c>
      <c r="Q386" s="398">
        <v>327</v>
      </c>
    </row>
    <row r="387" spans="1:17" ht="14.4" customHeight="1" x14ac:dyDescent="0.3">
      <c r="A387" s="393" t="s">
        <v>3305</v>
      </c>
      <c r="B387" s="394" t="s">
        <v>2862</v>
      </c>
      <c r="C387" s="394" t="s">
        <v>2805</v>
      </c>
      <c r="D387" s="394" t="s">
        <v>3300</v>
      </c>
      <c r="E387" s="394" t="s">
        <v>3301</v>
      </c>
      <c r="F387" s="397">
        <v>1</v>
      </c>
      <c r="G387" s="397">
        <v>216</v>
      </c>
      <c r="H387" s="397">
        <v>1</v>
      </c>
      <c r="I387" s="397">
        <v>216</v>
      </c>
      <c r="J387" s="397"/>
      <c r="K387" s="397"/>
      <c r="L387" s="397"/>
      <c r="M387" s="397"/>
      <c r="N387" s="397"/>
      <c r="O387" s="397"/>
      <c r="P387" s="410"/>
      <c r="Q387" s="398"/>
    </row>
    <row r="388" spans="1:17" ht="14.4" customHeight="1" x14ac:dyDescent="0.3">
      <c r="A388" s="393" t="s">
        <v>3305</v>
      </c>
      <c r="B388" s="394" t="s">
        <v>2913</v>
      </c>
      <c r="C388" s="394" t="s">
        <v>2805</v>
      </c>
      <c r="D388" s="394" t="s">
        <v>2923</v>
      </c>
      <c r="E388" s="394" t="s">
        <v>2924</v>
      </c>
      <c r="F388" s="397">
        <v>6</v>
      </c>
      <c r="G388" s="397">
        <v>1950</v>
      </c>
      <c r="H388" s="397">
        <v>1</v>
      </c>
      <c r="I388" s="397">
        <v>325</v>
      </c>
      <c r="J388" s="397">
        <v>7</v>
      </c>
      <c r="K388" s="397">
        <v>2289</v>
      </c>
      <c r="L388" s="397">
        <v>1.1738461538461538</v>
      </c>
      <c r="M388" s="397">
        <v>327</v>
      </c>
      <c r="N388" s="397">
        <v>4</v>
      </c>
      <c r="O388" s="397">
        <v>1308</v>
      </c>
      <c r="P388" s="410">
        <v>0.67076923076923078</v>
      </c>
      <c r="Q388" s="398">
        <v>327</v>
      </c>
    </row>
    <row r="389" spans="1:17" ht="14.4" customHeight="1" x14ac:dyDescent="0.3">
      <c r="A389" s="393" t="s">
        <v>3305</v>
      </c>
      <c r="B389" s="394" t="s">
        <v>2913</v>
      </c>
      <c r="C389" s="394" t="s">
        <v>2805</v>
      </c>
      <c r="D389" s="394" t="s">
        <v>2911</v>
      </c>
      <c r="E389" s="394" t="s">
        <v>2912</v>
      </c>
      <c r="F389" s="397"/>
      <c r="G389" s="397"/>
      <c r="H389" s="397"/>
      <c r="I389" s="397"/>
      <c r="J389" s="397">
        <v>1</v>
      </c>
      <c r="K389" s="397">
        <v>0</v>
      </c>
      <c r="L389" s="397"/>
      <c r="M389" s="397">
        <v>0</v>
      </c>
      <c r="N389" s="397"/>
      <c r="O389" s="397"/>
      <c r="P389" s="410"/>
      <c r="Q389" s="398"/>
    </row>
    <row r="390" spans="1:17" ht="14.4" customHeight="1" x14ac:dyDescent="0.3">
      <c r="A390" s="393" t="s">
        <v>3305</v>
      </c>
      <c r="B390" s="394" t="s">
        <v>2929</v>
      </c>
      <c r="C390" s="394" t="s">
        <v>2805</v>
      </c>
      <c r="D390" s="394" t="s">
        <v>2999</v>
      </c>
      <c r="E390" s="394" t="s">
        <v>3000</v>
      </c>
      <c r="F390" s="397">
        <v>23</v>
      </c>
      <c r="G390" s="397">
        <v>4301</v>
      </c>
      <c r="H390" s="397">
        <v>1</v>
      </c>
      <c r="I390" s="397">
        <v>187</v>
      </c>
      <c r="J390" s="397">
        <v>27</v>
      </c>
      <c r="K390" s="397">
        <v>5211</v>
      </c>
      <c r="L390" s="397">
        <v>1.2115787026272959</v>
      </c>
      <c r="M390" s="397">
        <v>193</v>
      </c>
      <c r="N390" s="397">
        <v>44</v>
      </c>
      <c r="O390" s="397">
        <v>8536</v>
      </c>
      <c r="P390" s="410">
        <v>1.9846547314578005</v>
      </c>
      <c r="Q390" s="398">
        <v>194</v>
      </c>
    </row>
    <row r="391" spans="1:17" ht="14.4" customHeight="1" x14ac:dyDescent="0.3">
      <c r="A391" s="393" t="s">
        <v>3305</v>
      </c>
      <c r="B391" s="394" t="s">
        <v>2929</v>
      </c>
      <c r="C391" s="394" t="s">
        <v>2805</v>
      </c>
      <c r="D391" s="394" t="s">
        <v>2840</v>
      </c>
      <c r="E391" s="394" t="s">
        <v>2841</v>
      </c>
      <c r="F391" s="397"/>
      <c r="G391" s="397"/>
      <c r="H391" s="397"/>
      <c r="I391" s="397"/>
      <c r="J391" s="397"/>
      <c r="K391" s="397"/>
      <c r="L391" s="397"/>
      <c r="M391" s="397"/>
      <c r="N391" s="397">
        <v>1</v>
      </c>
      <c r="O391" s="397">
        <v>81</v>
      </c>
      <c r="P391" s="410"/>
      <c r="Q391" s="398">
        <v>81</v>
      </c>
    </row>
    <row r="392" spans="1:17" ht="14.4" customHeight="1" x14ac:dyDescent="0.3">
      <c r="A392" s="393" t="s">
        <v>3305</v>
      </c>
      <c r="B392" s="394" t="s">
        <v>2929</v>
      </c>
      <c r="C392" s="394" t="s">
        <v>2805</v>
      </c>
      <c r="D392" s="394" t="s">
        <v>2848</v>
      </c>
      <c r="E392" s="394" t="s">
        <v>2849</v>
      </c>
      <c r="F392" s="397"/>
      <c r="G392" s="397"/>
      <c r="H392" s="397"/>
      <c r="I392" s="397"/>
      <c r="J392" s="397"/>
      <c r="K392" s="397"/>
      <c r="L392" s="397"/>
      <c r="M392" s="397"/>
      <c r="N392" s="397">
        <v>1</v>
      </c>
      <c r="O392" s="397">
        <v>34</v>
      </c>
      <c r="P392" s="410"/>
      <c r="Q392" s="398">
        <v>34</v>
      </c>
    </row>
    <row r="393" spans="1:17" ht="14.4" customHeight="1" x14ac:dyDescent="0.3">
      <c r="A393" s="393" t="s">
        <v>3305</v>
      </c>
      <c r="B393" s="394" t="s">
        <v>2929</v>
      </c>
      <c r="C393" s="394" t="s">
        <v>2805</v>
      </c>
      <c r="D393" s="394" t="s">
        <v>3011</v>
      </c>
      <c r="E393" s="394" t="s">
        <v>3012</v>
      </c>
      <c r="F393" s="397"/>
      <c r="G393" s="397"/>
      <c r="H393" s="397"/>
      <c r="I393" s="397"/>
      <c r="J393" s="397"/>
      <c r="K393" s="397"/>
      <c r="L393" s="397"/>
      <c r="M393" s="397"/>
      <c r="N393" s="397">
        <v>8</v>
      </c>
      <c r="O393" s="397">
        <v>1856</v>
      </c>
      <c r="P393" s="410"/>
      <c r="Q393" s="398">
        <v>232</v>
      </c>
    </row>
    <row r="394" spans="1:17" ht="14.4" customHeight="1" x14ac:dyDescent="0.3">
      <c r="A394" s="393" t="s">
        <v>3305</v>
      </c>
      <c r="B394" s="394" t="s">
        <v>2929</v>
      </c>
      <c r="C394" s="394" t="s">
        <v>2805</v>
      </c>
      <c r="D394" s="394" t="s">
        <v>3040</v>
      </c>
      <c r="E394" s="394" t="s">
        <v>3039</v>
      </c>
      <c r="F394" s="397"/>
      <c r="G394" s="397"/>
      <c r="H394" s="397"/>
      <c r="I394" s="397"/>
      <c r="J394" s="397"/>
      <c r="K394" s="397"/>
      <c r="L394" s="397"/>
      <c r="M394" s="397"/>
      <c r="N394" s="397">
        <v>1</v>
      </c>
      <c r="O394" s="397">
        <v>668</v>
      </c>
      <c r="P394" s="410"/>
      <c r="Q394" s="398">
        <v>668</v>
      </c>
    </row>
    <row r="395" spans="1:17" ht="14.4" customHeight="1" x14ac:dyDescent="0.3">
      <c r="A395" s="393" t="s">
        <v>3305</v>
      </c>
      <c r="B395" s="394" t="s">
        <v>2929</v>
      </c>
      <c r="C395" s="394" t="s">
        <v>2805</v>
      </c>
      <c r="D395" s="394" t="s">
        <v>2854</v>
      </c>
      <c r="E395" s="394" t="s">
        <v>2855</v>
      </c>
      <c r="F395" s="397"/>
      <c r="G395" s="397"/>
      <c r="H395" s="397"/>
      <c r="I395" s="397"/>
      <c r="J395" s="397"/>
      <c r="K395" s="397"/>
      <c r="L395" s="397"/>
      <c r="M395" s="397"/>
      <c r="N395" s="397">
        <v>3</v>
      </c>
      <c r="O395" s="397">
        <v>975</v>
      </c>
      <c r="P395" s="410"/>
      <c r="Q395" s="398">
        <v>325</v>
      </c>
    </row>
    <row r="396" spans="1:17" ht="14.4" customHeight="1" x14ac:dyDescent="0.3">
      <c r="A396" s="393" t="s">
        <v>3305</v>
      </c>
      <c r="B396" s="394" t="s">
        <v>2929</v>
      </c>
      <c r="C396" s="394" t="s">
        <v>2805</v>
      </c>
      <c r="D396" s="394" t="s">
        <v>3055</v>
      </c>
      <c r="E396" s="394" t="s">
        <v>3056</v>
      </c>
      <c r="F396" s="397"/>
      <c r="G396" s="397"/>
      <c r="H396" s="397"/>
      <c r="I396" s="397"/>
      <c r="J396" s="397"/>
      <c r="K396" s="397"/>
      <c r="L396" s="397"/>
      <c r="M396" s="397"/>
      <c r="N396" s="397">
        <v>50</v>
      </c>
      <c r="O396" s="397">
        <v>5600</v>
      </c>
      <c r="P396" s="410"/>
      <c r="Q396" s="398">
        <v>112</v>
      </c>
    </row>
    <row r="397" spans="1:17" ht="14.4" customHeight="1" x14ac:dyDescent="0.3">
      <c r="A397" s="393" t="s">
        <v>3305</v>
      </c>
      <c r="B397" s="394" t="s">
        <v>2929</v>
      </c>
      <c r="C397" s="394" t="s">
        <v>2805</v>
      </c>
      <c r="D397" s="394" t="s">
        <v>3063</v>
      </c>
      <c r="E397" s="394" t="s">
        <v>3064</v>
      </c>
      <c r="F397" s="397"/>
      <c r="G397" s="397"/>
      <c r="H397" s="397"/>
      <c r="I397" s="397"/>
      <c r="J397" s="397"/>
      <c r="K397" s="397"/>
      <c r="L397" s="397"/>
      <c r="M397" s="397"/>
      <c r="N397" s="397">
        <v>2</v>
      </c>
      <c r="O397" s="397">
        <v>670</v>
      </c>
      <c r="P397" s="410"/>
      <c r="Q397" s="398">
        <v>335</v>
      </c>
    </row>
    <row r="398" spans="1:17" ht="14.4" customHeight="1" x14ac:dyDescent="0.3">
      <c r="A398" s="393" t="s">
        <v>3305</v>
      </c>
      <c r="B398" s="394" t="s">
        <v>3076</v>
      </c>
      <c r="C398" s="394" t="s">
        <v>2805</v>
      </c>
      <c r="D398" s="394" t="s">
        <v>2840</v>
      </c>
      <c r="E398" s="394" t="s">
        <v>2841</v>
      </c>
      <c r="F398" s="397">
        <v>2</v>
      </c>
      <c r="G398" s="397">
        <v>150</v>
      </c>
      <c r="H398" s="397">
        <v>1</v>
      </c>
      <c r="I398" s="397">
        <v>75</v>
      </c>
      <c r="J398" s="397"/>
      <c r="K398" s="397"/>
      <c r="L398" s="397"/>
      <c r="M398" s="397"/>
      <c r="N398" s="397"/>
      <c r="O398" s="397"/>
      <c r="P398" s="410"/>
      <c r="Q398" s="398"/>
    </row>
    <row r="399" spans="1:17" ht="14.4" customHeight="1" x14ac:dyDescent="0.3">
      <c r="A399" s="393" t="s">
        <v>3305</v>
      </c>
      <c r="B399" s="394" t="s">
        <v>3076</v>
      </c>
      <c r="C399" s="394" t="s">
        <v>2805</v>
      </c>
      <c r="D399" s="394" t="s">
        <v>2848</v>
      </c>
      <c r="E399" s="394" t="s">
        <v>2849</v>
      </c>
      <c r="F399" s="397"/>
      <c r="G399" s="397"/>
      <c r="H399" s="397"/>
      <c r="I399" s="397"/>
      <c r="J399" s="397"/>
      <c r="K399" s="397"/>
      <c r="L399" s="397"/>
      <c r="M399" s="397"/>
      <c r="N399" s="397">
        <v>1</v>
      </c>
      <c r="O399" s="397">
        <v>34</v>
      </c>
      <c r="P399" s="410"/>
      <c r="Q399" s="398">
        <v>34</v>
      </c>
    </row>
    <row r="400" spans="1:17" ht="14.4" customHeight="1" x14ac:dyDescent="0.3">
      <c r="A400" s="393" t="s">
        <v>3305</v>
      </c>
      <c r="B400" s="394" t="s">
        <v>3076</v>
      </c>
      <c r="C400" s="394" t="s">
        <v>2805</v>
      </c>
      <c r="D400" s="394" t="s">
        <v>2921</v>
      </c>
      <c r="E400" s="394" t="s">
        <v>2922</v>
      </c>
      <c r="F400" s="397"/>
      <c r="G400" s="397"/>
      <c r="H400" s="397"/>
      <c r="I400" s="397"/>
      <c r="J400" s="397"/>
      <c r="K400" s="397"/>
      <c r="L400" s="397"/>
      <c r="M400" s="397"/>
      <c r="N400" s="397">
        <v>2</v>
      </c>
      <c r="O400" s="397">
        <v>0</v>
      </c>
      <c r="P400" s="410"/>
      <c r="Q400" s="398">
        <v>0</v>
      </c>
    </row>
    <row r="401" spans="1:17" ht="14.4" customHeight="1" x14ac:dyDescent="0.3">
      <c r="A401" s="393" t="s">
        <v>3305</v>
      </c>
      <c r="B401" s="394" t="s">
        <v>3076</v>
      </c>
      <c r="C401" s="394" t="s">
        <v>2805</v>
      </c>
      <c r="D401" s="394" t="s">
        <v>3130</v>
      </c>
      <c r="E401" s="394" t="s">
        <v>3131</v>
      </c>
      <c r="F401" s="397">
        <v>22</v>
      </c>
      <c r="G401" s="397">
        <v>3806</v>
      </c>
      <c r="H401" s="397">
        <v>1</v>
      </c>
      <c r="I401" s="397">
        <v>173</v>
      </c>
      <c r="J401" s="397">
        <v>10</v>
      </c>
      <c r="K401" s="397">
        <v>1740</v>
      </c>
      <c r="L401" s="397">
        <v>0.45717288491854968</v>
      </c>
      <c r="M401" s="397">
        <v>174</v>
      </c>
      <c r="N401" s="397"/>
      <c r="O401" s="397"/>
      <c r="P401" s="410"/>
      <c r="Q401" s="398"/>
    </row>
    <row r="402" spans="1:17" ht="14.4" customHeight="1" x14ac:dyDescent="0.3">
      <c r="A402" s="393" t="s">
        <v>3305</v>
      </c>
      <c r="B402" s="394" t="s">
        <v>3076</v>
      </c>
      <c r="C402" s="394" t="s">
        <v>2805</v>
      </c>
      <c r="D402" s="394" t="s">
        <v>3011</v>
      </c>
      <c r="E402" s="394" t="s">
        <v>3012</v>
      </c>
      <c r="F402" s="397">
        <v>24</v>
      </c>
      <c r="G402" s="397">
        <v>5952</v>
      </c>
      <c r="H402" s="397">
        <v>1</v>
      </c>
      <c r="I402" s="397">
        <v>248</v>
      </c>
      <c r="J402" s="397">
        <v>28</v>
      </c>
      <c r="K402" s="397">
        <v>6972</v>
      </c>
      <c r="L402" s="397">
        <v>1.1713709677419355</v>
      </c>
      <c r="M402" s="397">
        <v>249</v>
      </c>
      <c r="N402" s="397">
        <v>5</v>
      </c>
      <c r="O402" s="397">
        <v>1160</v>
      </c>
      <c r="P402" s="410">
        <v>0.19489247311827956</v>
      </c>
      <c r="Q402" s="398">
        <v>232</v>
      </c>
    </row>
    <row r="403" spans="1:17" ht="14.4" customHeight="1" x14ac:dyDescent="0.3">
      <c r="A403" s="393" t="s">
        <v>3305</v>
      </c>
      <c r="B403" s="394" t="s">
        <v>3076</v>
      </c>
      <c r="C403" s="394" t="s">
        <v>2805</v>
      </c>
      <c r="D403" s="394" t="s">
        <v>3028</v>
      </c>
      <c r="E403" s="394" t="s">
        <v>3029</v>
      </c>
      <c r="F403" s="397"/>
      <c r="G403" s="397"/>
      <c r="H403" s="397"/>
      <c r="I403" s="397"/>
      <c r="J403" s="397">
        <v>1</v>
      </c>
      <c r="K403" s="397">
        <v>160</v>
      </c>
      <c r="L403" s="397"/>
      <c r="M403" s="397">
        <v>160</v>
      </c>
      <c r="N403" s="397"/>
      <c r="O403" s="397"/>
      <c r="P403" s="410"/>
      <c r="Q403" s="398"/>
    </row>
    <row r="404" spans="1:17" ht="14.4" customHeight="1" x14ac:dyDescent="0.3">
      <c r="A404" s="393" t="s">
        <v>3305</v>
      </c>
      <c r="B404" s="394" t="s">
        <v>3076</v>
      </c>
      <c r="C404" s="394" t="s">
        <v>2805</v>
      </c>
      <c r="D404" s="394" t="s">
        <v>3030</v>
      </c>
      <c r="E404" s="394" t="s">
        <v>3031</v>
      </c>
      <c r="F404" s="397"/>
      <c r="G404" s="397"/>
      <c r="H404" s="397"/>
      <c r="I404" s="397"/>
      <c r="J404" s="397">
        <v>1</v>
      </c>
      <c r="K404" s="397">
        <v>91</v>
      </c>
      <c r="L404" s="397"/>
      <c r="M404" s="397">
        <v>91</v>
      </c>
      <c r="N404" s="397"/>
      <c r="O404" s="397"/>
      <c r="P404" s="410"/>
      <c r="Q404" s="398"/>
    </row>
    <row r="405" spans="1:17" ht="14.4" customHeight="1" x14ac:dyDescent="0.3">
      <c r="A405" s="393" t="s">
        <v>3305</v>
      </c>
      <c r="B405" s="394" t="s">
        <v>3076</v>
      </c>
      <c r="C405" s="394" t="s">
        <v>2805</v>
      </c>
      <c r="D405" s="394" t="s">
        <v>3158</v>
      </c>
      <c r="E405" s="394" t="s">
        <v>3159</v>
      </c>
      <c r="F405" s="397"/>
      <c r="G405" s="397"/>
      <c r="H405" s="397"/>
      <c r="I405" s="397"/>
      <c r="J405" s="397"/>
      <c r="K405" s="397"/>
      <c r="L405" s="397"/>
      <c r="M405" s="397"/>
      <c r="N405" s="397">
        <v>30</v>
      </c>
      <c r="O405" s="397">
        <v>6960</v>
      </c>
      <c r="P405" s="410"/>
      <c r="Q405" s="398">
        <v>232</v>
      </c>
    </row>
    <row r="406" spans="1:17" ht="14.4" customHeight="1" x14ac:dyDescent="0.3">
      <c r="A406" s="393" t="s">
        <v>3305</v>
      </c>
      <c r="B406" s="394" t="s">
        <v>3076</v>
      </c>
      <c r="C406" s="394" t="s">
        <v>2805</v>
      </c>
      <c r="D406" s="394" t="s">
        <v>3072</v>
      </c>
      <c r="E406" s="394" t="s">
        <v>3073</v>
      </c>
      <c r="F406" s="397">
        <v>4</v>
      </c>
      <c r="G406" s="397">
        <v>0</v>
      </c>
      <c r="H406" s="397"/>
      <c r="I406" s="397">
        <v>0</v>
      </c>
      <c r="J406" s="397">
        <v>52</v>
      </c>
      <c r="K406" s="397">
        <v>0</v>
      </c>
      <c r="L406" s="397"/>
      <c r="M406" s="397">
        <v>0</v>
      </c>
      <c r="N406" s="397">
        <v>47</v>
      </c>
      <c r="O406" s="397">
        <v>0</v>
      </c>
      <c r="P406" s="410"/>
      <c r="Q406" s="398">
        <v>0</v>
      </c>
    </row>
    <row r="407" spans="1:17" ht="14.4" customHeight="1" x14ac:dyDescent="0.3">
      <c r="A407" s="393" t="s">
        <v>3305</v>
      </c>
      <c r="B407" s="394" t="s">
        <v>3194</v>
      </c>
      <c r="C407" s="394" t="s">
        <v>2805</v>
      </c>
      <c r="D407" s="394" t="s">
        <v>3209</v>
      </c>
      <c r="E407" s="394" t="s">
        <v>3210</v>
      </c>
      <c r="F407" s="397">
        <v>3</v>
      </c>
      <c r="G407" s="397">
        <v>699</v>
      </c>
      <c r="H407" s="397">
        <v>1</v>
      </c>
      <c r="I407" s="397">
        <v>233</v>
      </c>
      <c r="J407" s="397">
        <v>4</v>
      </c>
      <c r="K407" s="397">
        <v>936</v>
      </c>
      <c r="L407" s="397">
        <v>1.3390557939914163</v>
      </c>
      <c r="M407" s="397">
        <v>234</v>
      </c>
      <c r="N407" s="397"/>
      <c r="O407" s="397"/>
      <c r="P407" s="410"/>
      <c r="Q407" s="398"/>
    </row>
    <row r="408" spans="1:17" ht="14.4" customHeight="1" x14ac:dyDescent="0.3">
      <c r="A408" s="393" t="s">
        <v>3305</v>
      </c>
      <c r="B408" s="394" t="s">
        <v>3194</v>
      </c>
      <c r="C408" s="394" t="s">
        <v>2805</v>
      </c>
      <c r="D408" s="394" t="s">
        <v>2854</v>
      </c>
      <c r="E408" s="394" t="s">
        <v>2855</v>
      </c>
      <c r="F408" s="397">
        <v>1</v>
      </c>
      <c r="G408" s="397">
        <v>323</v>
      </c>
      <c r="H408" s="397">
        <v>1</v>
      </c>
      <c r="I408" s="397">
        <v>323</v>
      </c>
      <c r="J408" s="397"/>
      <c r="K408" s="397"/>
      <c r="L408" s="397"/>
      <c r="M408" s="397"/>
      <c r="N408" s="397"/>
      <c r="O408" s="397"/>
      <c r="P408" s="410"/>
      <c r="Q408" s="398"/>
    </row>
    <row r="409" spans="1:17" ht="14.4" customHeight="1" x14ac:dyDescent="0.3">
      <c r="A409" s="393" t="s">
        <v>3305</v>
      </c>
      <c r="B409" s="394" t="s">
        <v>3194</v>
      </c>
      <c r="C409" s="394" t="s">
        <v>2805</v>
      </c>
      <c r="D409" s="394" t="s">
        <v>3217</v>
      </c>
      <c r="E409" s="394" t="s">
        <v>3218</v>
      </c>
      <c r="F409" s="397">
        <v>1</v>
      </c>
      <c r="G409" s="397">
        <v>326</v>
      </c>
      <c r="H409" s="397">
        <v>1</v>
      </c>
      <c r="I409" s="397">
        <v>326</v>
      </c>
      <c r="J409" s="397"/>
      <c r="K409" s="397"/>
      <c r="L409" s="397"/>
      <c r="M409" s="397"/>
      <c r="N409" s="397"/>
      <c r="O409" s="397"/>
      <c r="P409" s="410"/>
      <c r="Q409" s="398"/>
    </row>
    <row r="410" spans="1:17" ht="14.4" customHeight="1" x14ac:dyDescent="0.3">
      <c r="A410" s="393" t="s">
        <v>3306</v>
      </c>
      <c r="B410" s="394" t="s">
        <v>2862</v>
      </c>
      <c r="C410" s="394" t="s">
        <v>2805</v>
      </c>
      <c r="D410" s="394" t="s">
        <v>2848</v>
      </c>
      <c r="E410" s="394" t="s">
        <v>2849</v>
      </c>
      <c r="F410" s="397">
        <v>1</v>
      </c>
      <c r="G410" s="397">
        <v>34</v>
      </c>
      <c r="H410" s="397">
        <v>1</v>
      </c>
      <c r="I410" s="397">
        <v>34</v>
      </c>
      <c r="J410" s="397">
        <v>4</v>
      </c>
      <c r="K410" s="397">
        <v>136</v>
      </c>
      <c r="L410" s="397">
        <v>4</v>
      </c>
      <c r="M410" s="397">
        <v>34</v>
      </c>
      <c r="N410" s="397">
        <v>1</v>
      </c>
      <c r="O410" s="397">
        <v>34</v>
      </c>
      <c r="P410" s="410">
        <v>1</v>
      </c>
      <c r="Q410" s="398">
        <v>34</v>
      </c>
    </row>
    <row r="411" spans="1:17" ht="14.4" customHeight="1" x14ac:dyDescent="0.3">
      <c r="A411" s="393" t="s">
        <v>3306</v>
      </c>
      <c r="B411" s="394" t="s">
        <v>2862</v>
      </c>
      <c r="C411" s="394" t="s">
        <v>2805</v>
      </c>
      <c r="D411" s="394" t="s">
        <v>2907</v>
      </c>
      <c r="E411" s="394" t="s">
        <v>2908</v>
      </c>
      <c r="F411" s="397">
        <v>54</v>
      </c>
      <c r="G411" s="397">
        <v>23274</v>
      </c>
      <c r="H411" s="397">
        <v>1</v>
      </c>
      <c r="I411" s="397">
        <v>431</v>
      </c>
      <c r="J411" s="397">
        <v>68</v>
      </c>
      <c r="K411" s="397">
        <v>29444</v>
      </c>
      <c r="L411" s="397">
        <v>1.2651026896966573</v>
      </c>
      <c r="M411" s="397">
        <v>433</v>
      </c>
      <c r="N411" s="397">
        <v>44</v>
      </c>
      <c r="O411" s="397">
        <v>14388</v>
      </c>
      <c r="P411" s="410">
        <v>0.61820056715648364</v>
      </c>
      <c r="Q411" s="398">
        <v>327</v>
      </c>
    </row>
    <row r="412" spans="1:17" ht="14.4" customHeight="1" x14ac:dyDescent="0.3">
      <c r="A412" s="393" t="s">
        <v>3306</v>
      </c>
      <c r="B412" s="394" t="s">
        <v>2862</v>
      </c>
      <c r="C412" s="394" t="s">
        <v>2805</v>
      </c>
      <c r="D412" s="394" t="s">
        <v>3300</v>
      </c>
      <c r="E412" s="394" t="s">
        <v>3301</v>
      </c>
      <c r="F412" s="397">
        <v>1</v>
      </c>
      <c r="G412" s="397">
        <v>216</v>
      </c>
      <c r="H412" s="397">
        <v>1</v>
      </c>
      <c r="I412" s="397">
        <v>216</v>
      </c>
      <c r="J412" s="397"/>
      <c r="K412" s="397"/>
      <c r="L412" s="397"/>
      <c r="M412" s="397"/>
      <c r="N412" s="397"/>
      <c r="O412" s="397"/>
      <c r="P412" s="410"/>
      <c r="Q412" s="398"/>
    </row>
    <row r="413" spans="1:17" ht="14.4" customHeight="1" x14ac:dyDescent="0.3">
      <c r="A413" s="393" t="s">
        <v>3306</v>
      </c>
      <c r="B413" s="394" t="s">
        <v>2862</v>
      </c>
      <c r="C413" s="394" t="s">
        <v>2805</v>
      </c>
      <c r="D413" s="394" t="s">
        <v>2911</v>
      </c>
      <c r="E413" s="394" t="s">
        <v>2912</v>
      </c>
      <c r="F413" s="397"/>
      <c r="G413" s="397"/>
      <c r="H413" s="397"/>
      <c r="I413" s="397"/>
      <c r="J413" s="397">
        <v>1</v>
      </c>
      <c r="K413" s="397">
        <v>0</v>
      </c>
      <c r="L413" s="397"/>
      <c r="M413" s="397">
        <v>0</v>
      </c>
      <c r="N413" s="397">
        <v>1</v>
      </c>
      <c r="O413" s="397">
        <v>0</v>
      </c>
      <c r="P413" s="410"/>
      <c r="Q413" s="398">
        <v>0</v>
      </c>
    </row>
    <row r="414" spans="1:17" ht="14.4" customHeight="1" x14ac:dyDescent="0.3">
      <c r="A414" s="393" t="s">
        <v>3306</v>
      </c>
      <c r="B414" s="394" t="s">
        <v>2913</v>
      </c>
      <c r="C414" s="394" t="s">
        <v>2805</v>
      </c>
      <c r="D414" s="394" t="s">
        <v>2923</v>
      </c>
      <c r="E414" s="394" t="s">
        <v>2924</v>
      </c>
      <c r="F414" s="397">
        <v>6</v>
      </c>
      <c r="G414" s="397">
        <v>1950</v>
      </c>
      <c r="H414" s="397">
        <v>1</v>
      </c>
      <c r="I414" s="397">
        <v>325</v>
      </c>
      <c r="J414" s="397">
        <v>1</v>
      </c>
      <c r="K414" s="397">
        <v>327</v>
      </c>
      <c r="L414" s="397">
        <v>0.1676923076923077</v>
      </c>
      <c r="M414" s="397">
        <v>327</v>
      </c>
      <c r="N414" s="397">
        <v>3</v>
      </c>
      <c r="O414" s="397">
        <v>981</v>
      </c>
      <c r="P414" s="410">
        <v>0.50307692307692309</v>
      </c>
      <c r="Q414" s="398">
        <v>327</v>
      </c>
    </row>
    <row r="415" spans="1:17" ht="14.4" customHeight="1" x14ac:dyDescent="0.3">
      <c r="A415" s="393" t="s">
        <v>3306</v>
      </c>
      <c r="B415" s="394" t="s">
        <v>2929</v>
      </c>
      <c r="C415" s="394" t="s">
        <v>2805</v>
      </c>
      <c r="D415" s="394" t="s">
        <v>2999</v>
      </c>
      <c r="E415" s="394" t="s">
        <v>3000</v>
      </c>
      <c r="F415" s="397">
        <v>2</v>
      </c>
      <c r="G415" s="397">
        <v>374</v>
      </c>
      <c r="H415" s="397">
        <v>1</v>
      </c>
      <c r="I415" s="397">
        <v>187</v>
      </c>
      <c r="J415" s="397">
        <v>9</v>
      </c>
      <c r="K415" s="397">
        <v>1737</v>
      </c>
      <c r="L415" s="397">
        <v>4.644385026737968</v>
      </c>
      <c r="M415" s="397">
        <v>193</v>
      </c>
      <c r="N415" s="397">
        <v>4</v>
      </c>
      <c r="O415" s="397">
        <v>776</v>
      </c>
      <c r="P415" s="410">
        <v>2.0748663101604277</v>
      </c>
      <c r="Q415" s="398">
        <v>194</v>
      </c>
    </row>
    <row r="416" spans="1:17" ht="14.4" customHeight="1" x14ac:dyDescent="0.3">
      <c r="A416" s="393" t="s">
        <v>3306</v>
      </c>
      <c r="B416" s="394" t="s">
        <v>2929</v>
      </c>
      <c r="C416" s="394" t="s">
        <v>2805</v>
      </c>
      <c r="D416" s="394" t="s">
        <v>2848</v>
      </c>
      <c r="E416" s="394" t="s">
        <v>2849</v>
      </c>
      <c r="F416" s="397">
        <v>8</v>
      </c>
      <c r="G416" s="397">
        <v>272</v>
      </c>
      <c r="H416" s="397">
        <v>1</v>
      </c>
      <c r="I416" s="397">
        <v>34</v>
      </c>
      <c r="J416" s="397">
        <v>10</v>
      </c>
      <c r="K416" s="397">
        <v>340</v>
      </c>
      <c r="L416" s="397">
        <v>1.25</v>
      </c>
      <c r="M416" s="397">
        <v>34</v>
      </c>
      <c r="N416" s="397">
        <v>6</v>
      </c>
      <c r="O416" s="397">
        <v>204</v>
      </c>
      <c r="P416" s="410">
        <v>0.75</v>
      </c>
      <c r="Q416" s="398">
        <v>34</v>
      </c>
    </row>
    <row r="417" spans="1:17" ht="14.4" customHeight="1" x14ac:dyDescent="0.3">
      <c r="A417" s="393" t="s">
        <v>3306</v>
      </c>
      <c r="B417" s="394" t="s">
        <v>2929</v>
      </c>
      <c r="C417" s="394" t="s">
        <v>2805</v>
      </c>
      <c r="D417" s="394" t="s">
        <v>2925</v>
      </c>
      <c r="E417" s="394" t="s">
        <v>2926</v>
      </c>
      <c r="F417" s="397"/>
      <c r="G417" s="397"/>
      <c r="H417" s="397"/>
      <c r="I417" s="397"/>
      <c r="J417" s="397"/>
      <c r="K417" s="397"/>
      <c r="L417" s="397"/>
      <c r="M417" s="397"/>
      <c r="N417" s="397">
        <v>1</v>
      </c>
      <c r="O417" s="397">
        <v>280</v>
      </c>
      <c r="P417" s="410"/>
      <c r="Q417" s="398">
        <v>280</v>
      </c>
    </row>
    <row r="418" spans="1:17" ht="14.4" customHeight="1" x14ac:dyDescent="0.3">
      <c r="A418" s="393" t="s">
        <v>3306</v>
      </c>
      <c r="B418" s="394" t="s">
        <v>2929</v>
      </c>
      <c r="C418" s="394" t="s">
        <v>2805</v>
      </c>
      <c r="D418" s="394" t="s">
        <v>3011</v>
      </c>
      <c r="E418" s="394" t="s">
        <v>3012</v>
      </c>
      <c r="F418" s="397">
        <v>25</v>
      </c>
      <c r="G418" s="397">
        <v>6200</v>
      </c>
      <c r="H418" s="397">
        <v>1</v>
      </c>
      <c r="I418" s="397">
        <v>248</v>
      </c>
      <c r="J418" s="397">
        <v>32</v>
      </c>
      <c r="K418" s="397">
        <v>7968</v>
      </c>
      <c r="L418" s="397">
        <v>1.2851612903225806</v>
      </c>
      <c r="M418" s="397">
        <v>249</v>
      </c>
      <c r="N418" s="397">
        <v>28</v>
      </c>
      <c r="O418" s="397">
        <v>6496</v>
      </c>
      <c r="P418" s="410">
        <v>1.0477419354838711</v>
      </c>
      <c r="Q418" s="398">
        <v>232</v>
      </c>
    </row>
    <row r="419" spans="1:17" ht="14.4" customHeight="1" x14ac:dyDescent="0.3">
      <c r="A419" s="393" t="s">
        <v>3306</v>
      </c>
      <c r="B419" s="394" t="s">
        <v>2929</v>
      </c>
      <c r="C419" s="394" t="s">
        <v>2805</v>
      </c>
      <c r="D419" s="394" t="s">
        <v>2854</v>
      </c>
      <c r="E419" s="394" t="s">
        <v>2855</v>
      </c>
      <c r="F419" s="397">
        <v>1</v>
      </c>
      <c r="G419" s="397">
        <v>323</v>
      </c>
      <c r="H419" s="397">
        <v>1</v>
      </c>
      <c r="I419" s="397">
        <v>323</v>
      </c>
      <c r="J419" s="397"/>
      <c r="K419" s="397"/>
      <c r="L419" s="397"/>
      <c r="M419" s="397"/>
      <c r="N419" s="397">
        <v>4</v>
      </c>
      <c r="O419" s="397">
        <v>1300</v>
      </c>
      <c r="P419" s="410">
        <v>4.0247678018575854</v>
      </c>
      <c r="Q419" s="398">
        <v>325</v>
      </c>
    </row>
    <row r="420" spans="1:17" ht="14.4" customHeight="1" x14ac:dyDescent="0.3">
      <c r="A420" s="393" t="s">
        <v>3306</v>
      </c>
      <c r="B420" s="394" t="s">
        <v>2929</v>
      </c>
      <c r="C420" s="394" t="s">
        <v>2805</v>
      </c>
      <c r="D420" s="394" t="s">
        <v>3055</v>
      </c>
      <c r="E420" s="394" t="s">
        <v>3056</v>
      </c>
      <c r="F420" s="397"/>
      <c r="G420" s="397"/>
      <c r="H420" s="397"/>
      <c r="I420" s="397"/>
      <c r="J420" s="397">
        <v>2</v>
      </c>
      <c r="K420" s="397">
        <v>222</v>
      </c>
      <c r="L420" s="397"/>
      <c r="M420" s="397">
        <v>111</v>
      </c>
      <c r="N420" s="397">
        <v>38</v>
      </c>
      <c r="O420" s="397">
        <v>4256</v>
      </c>
      <c r="P420" s="410"/>
      <c r="Q420" s="398">
        <v>112</v>
      </c>
    </row>
    <row r="421" spans="1:17" ht="14.4" customHeight="1" x14ac:dyDescent="0.3">
      <c r="A421" s="393" t="s">
        <v>3306</v>
      </c>
      <c r="B421" s="394" t="s">
        <v>2929</v>
      </c>
      <c r="C421" s="394" t="s">
        <v>2805</v>
      </c>
      <c r="D421" s="394" t="s">
        <v>2911</v>
      </c>
      <c r="E421" s="394" t="s">
        <v>2912</v>
      </c>
      <c r="F421" s="397"/>
      <c r="G421" s="397"/>
      <c r="H421" s="397"/>
      <c r="I421" s="397"/>
      <c r="J421" s="397">
        <v>1</v>
      </c>
      <c r="K421" s="397">
        <v>0</v>
      </c>
      <c r="L421" s="397"/>
      <c r="M421" s="397">
        <v>0</v>
      </c>
      <c r="N421" s="397"/>
      <c r="O421" s="397"/>
      <c r="P421" s="410"/>
      <c r="Q421" s="398"/>
    </row>
    <row r="422" spans="1:17" ht="14.4" customHeight="1" x14ac:dyDescent="0.3">
      <c r="A422" s="393" t="s">
        <v>3306</v>
      </c>
      <c r="B422" s="394" t="s">
        <v>3076</v>
      </c>
      <c r="C422" s="394" t="s">
        <v>2805</v>
      </c>
      <c r="D422" s="394" t="s">
        <v>3013</v>
      </c>
      <c r="E422" s="394" t="s">
        <v>3014</v>
      </c>
      <c r="F422" s="397"/>
      <c r="G422" s="397"/>
      <c r="H422" s="397"/>
      <c r="I422" s="397"/>
      <c r="J422" s="397">
        <v>1</v>
      </c>
      <c r="K422" s="397">
        <v>125</v>
      </c>
      <c r="L422" s="397"/>
      <c r="M422" s="397">
        <v>125</v>
      </c>
      <c r="N422" s="397"/>
      <c r="O422" s="397"/>
      <c r="P422" s="410"/>
      <c r="Q422" s="398"/>
    </row>
    <row r="423" spans="1:17" ht="14.4" customHeight="1" x14ac:dyDescent="0.3">
      <c r="A423" s="393" t="s">
        <v>3306</v>
      </c>
      <c r="B423" s="394" t="s">
        <v>3076</v>
      </c>
      <c r="C423" s="394" t="s">
        <v>2805</v>
      </c>
      <c r="D423" s="394" t="s">
        <v>3158</v>
      </c>
      <c r="E423" s="394" t="s">
        <v>3159</v>
      </c>
      <c r="F423" s="397"/>
      <c r="G423" s="397"/>
      <c r="H423" s="397"/>
      <c r="I423" s="397"/>
      <c r="J423" s="397"/>
      <c r="K423" s="397"/>
      <c r="L423" s="397"/>
      <c r="M423" s="397"/>
      <c r="N423" s="397">
        <v>2</v>
      </c>
      <c r="O423" s="397">
        <v>464</v>
      </c>
      <c r="P423" s="410"/>
      <c r="Q423" s="398">
        <v>232</v>
      </c>
    </row>
    <row r="424" spans="1:17" ht="14.4" customHeight="1" x14ac:dyDescent="0.3">
      <c r="A424" s="393" t="s">
        <v>3306</v>
      </c>
      <c r="B424" s="394" t="s">
        <v>3194</v>
      </c>
      <c r="C424" s="394" t="s">
        <v>2805</v>
      </c>
      <c r="D424" s="394" t="s">
        <v>2840</v>
      </c>
      <c r="E424" s="394" t="s">
        <v>2841</v>
      </c>
      <c r="F424" s="397">
        <v>2</v>
      </c>
      <c r="G424" s="397">
        <v>150</v>
      </c>
      <c r="H424" s="397">
        <v>1</v>
      </c>
      <c r="I424" s="397">
        <v>75</v>
      </c>
      <c r="J424" s="397"/>
      <c r="K424" s="397"/>
      <c r="L424" s="397"/>
      <c r="M424" s="397"/>
      <c r="N424" s="397"/>
      <c r="O424" s="397"/>
      <c r="P424" s="410"/>
      <c r="Q424" s="398"/>
    </row>
    <row r="425" spans="1:17" ht="14.4" customHeight="1" x14ac:dyDescent="0.3">
      <c r="A425" s="393" t="s">
        <v>3306</v>
      </c>
      <c r="B425" s="394" t="s">
        <v>3194</v>
      </c>
      <c r="C425" s="394" t="s">
        <v>2805</v>
      </c>
      <c r="D425" s="394" t="s">
        <v>2848</v>
      </c>
      <c r="E425" s="394" t="s">
        <v>2849</v>
      </c>
      <c r="F425" s="397">
        <v>4</v>
      </c>
      <c r="G425" s="397">
        <v>136</v>
      </c>
      <c r="H425" s="397">
        <v>1</v>
      </c>
      <c r="I425" s="397">
        <v>34</v>
      </c>
      <c r="J425" s="397">
        <v>2</v>
      </c>
      <c r="K425" s="397">
        <v>68</v>
      </c>
      <c r="L425" s="397">
        <v>0.5</v>
      </c>
      <c r="M425" s="397">
        <v>34</v>
      </c>
      <c r="N425" s="397">
        <v>2</v>
      </c>
      <c r="O425" s="397">
        <v>68</v>
      </c>
      <c r="P425" s="410">
        <v>0.5</v>
      </c>
      <c r="Q425" s="398">
        <v>34</v>
      </c>
    </row>
    <row r="426" spans="1:17" ht="14.4" customHeight="1" x14ac:dyDescent="0.3">
      <c r="A426" s="393" t="s">
        <v>3306</v>
      </c>
      <c r="B426" s="394" t="s">
        <v>3194</v>
      </c>
      <c r="C426" s="394" t="s">
        <v>2805</v>
      </c>
      <c r="D426" s="394" t="s">
        <v>2921</v>
      </c>
      <c r="E426" s="394" t="s">
        <v>2922</v>
      </c>
      <c r="F426" s="397"/>
      <c r="G426" s="397"/>
      <c r="H426" s="397"/>
      <c r="I426" s="397"/>
      <c r="J426" s="397"/>
      <c r="K426" s="397"/>
      <c r="L426" s="397"/>
      <c r="M426" s="397"/>
      <c r="N426" s="397">
        <v>2</v>
      </c>
      <c r="O426" s="397">
        <v>0</v>
      </c>
      <c r="P426" s="410"/>
      <c r="Q426" s="398">
        <v>0</v>
      </c>
    </row>
    <row r="427" spans="1:17" ht="14.4" customHeight="1" x14ac:dyDescent="0.3">
      <c r="A427" s="393" t="s">
        <v>3306</v>
      </c>
      <c r="B427" s="394" t="s">
        <v>3194</v>
      </c>
      <c r="C427" s="394" t="s">
        <v>2805</v>
      </c>
      <c r="D427" s="394" t="s">
        <v>3017</v>
      </c>
      <c r="E427" s="394" t="s">
        <v>3018</v>
      </c>
      <c r="F427" s="397"/>
      <c r="G427" s="397"/>
      <c r="H427" s="397"/>
      <c r="I427" s="397"/>
      <c r="J427" s="397">
        <v>1</v>
      </c>
      <c r="K427" s="397">
        <v>176</v>
      </c>
      <c r="L427" s="397"/>
      <c r="M427" s="397">
        <v>176</v>
      </c>
      <c r="N427" s="397"/>
      <c r="O427" s="397"/>
      <c r="P427" s="410"/>
      <c r="Q427" s="398"/>
    </row>
    <row r="428" spans="1:17" ht="14.4" customHeight="1" x14ac:dyDescent="0.3">
      <c r="A428" s="393" t="s">
        <v>3306</v>
      </c>
      <c r="B428" s="394" t="s">
        <v>3194</v>
      </c>
      <c r="C428" s="394" t="s">
        <v>2805</v>
      </c>
      <c r="D428" s="394" t="s">
        <v>3209</v>
      </c>
      <c r="E428" s="394" t="s">
        <v>3210</v>
      </c>
      <c r="F428" s="397">
        <v>60</v>
      </c>
      <c r="G428" s="397">
        <v>13980</v>
      </c>
      <c r="H428" s="397">
        <v>1</v>
      </c>
      <c r="I428" s="397">
        <v>233</v>
      </c>
      <c r="J428" s="397">
        <v>73</v>
      </c>
      <c r="K428" s="397">
        <v>17082</v>
      </c>
      <c r="L428" s="397">
        <v>1.2218884120171674</v>
      </c>
      <c r="M428" s="397">
        <v>234</v>
      </c>
      <c r="N428" s="397">
        <v>48</v>
      </c>
      <c r="O428" s="397">
        <v>11136</v>
      </c>
      <c r="P428" s="410">
        <v>0.79656652360515023</v>
      </c>
      <c r="Q428" s="398">
        <v>232</v>
      </c>
    </row>
    <row r="429" spans="1:17" ht="14.4" customHeight="1" x14ac:dyDescent="0.3">
      <c r="A429" s="393" t="s">
        <v>3306</v>
      </c>
      <c r="B429" s="394" t="s">
        <v>3194</v>
      </c>
      <c r="C429" s="394" t="s">
        <v>2805</v>
      </c>
      <c r="D429" s="394" t="s">
        <v>2854</v>
      </c>
      <c r="E429" s="394" t="s">
        <v>2855</v>
      </c>
      <c r="F429" s="397">
        <v>19</v>
      </c>
      <c r="G429" s="397">
        <v>6137</v>
      </c>
      <c r="H429" s="397">
        <v>1</v>
      </c>
      <c r="I429" s="397">
        <v>323</v>
      </c>
      <c r="J429" s="397">
        <v>19</v>
      </c>
      <c r="K429" s="397">
        <v>6156</v>
      </c>
      <c r="L429" s="397">
        <v>1.0030959752321982</v>
      </c>
      <c r="M429" s="397">
        <v>324</v>
      </c>
      <c r="N429" s="397">
        <v>8</v>
      </c>
      <c r="O429" s="397">
        <v>2600</v>
      </c>
      <c r="P429" s="410">
        <v>0.42365976861658788</v>
      </c>
      <c r="Q429" s="398">
        <v>325</v>
      </c>
    </row>
    <row r="430" spans="1:17" ht="14.4" customHeight="1" x14ac:dyDescent="0.3">
      <c r="A430" s="393" t="s">
        <v>3306</v>
      </c>
      <c r="B430" s="394" t="s">
        <v>3194</v>
      </c>
      <c r="C430" s="394" t="s">
        <v>2805</v>
      </c>
      <c r="D430" s="394" t="s">
        <v>3215</v>
      </c>
      <c r="E430" s="394" t="s">
        <v>3216</v>
      </c>
      <c r="F430" s="397">
        <v>3</v>
      </c>
      <c r="G430" s="397">
        <v>489</v>
      </c>
      <c r="H430" s="397">
        <v>1</v>
      </c>
      <c r="I430" s="397">
        <v>163</v>
      </c>
      <c r="J430" s="397">
        <v>4</v>
      </c>
      <c r="K430" s="397">
        <v>652</v>
      </c>
      <c r="L430" s="397">
        <v>1.3333333333333333</v>
      </c>
      <c r="M430" s="397">
        <v>163</v>
      </c>
      <c r="N430" s="397"/>
      <c r="O430" s="397"/>
      <c r="P430" s="410"/>
      <c r="Q430" s="398"/>
    </row>
    <row r="431" spans="1:17" ht="14.4" customHeight="1" x14ac:dyDescent="0.3">
      <c r="A431" s="393" t="s">
        <v>3306</v>
      </c>
      <c r="B431" s="394" t="s">
        <v>3194</v>
      </c>
      <c r="C431" s="394" t="s">
        <v>2805</v>
      </c>
      <c r="D431" s="394" t="s">
        <v>3217</v>
      </c>
      <c r="E431" s="394" t="s">
        <v>3218</v>
      </c>
      <c r="F431" s="397"/>
      <c r="G431" s="397"/>
      <c r="H431" s="397"/>
      <c r="I431" s="397"/>
      <c r="J431" s="397">
        <v>1</v>
      </c>
      <c r="K431" s="397">
        <v>328</v>
      </c>
      <c r="L431" s="397"/>
      <c r="M431" s="397">
        <v>328</v>
      </c>
      <c r="N431" s="397">
        <v>1</v>
      </c>
      <c r="O431" s="397">
        <v>331</v>
      </c>
      <c r="P431" s="410"/>
      <c r="Q431" s="398">
        <v>331</v>
      </c>
    </row>
    <row r="432" spans="1:17" ht="14.4" customHeight="1" x14ac:dyDescent="0.3">
      <c r="A432" s="393" t="s">
        <v>3306</v>
      </c>
      <c r="B432" s="394" t="s">
        <v>3194</v>
      </c>
      <c r="C432" s="394" t="s">
        <v>2805</v>
      </c>
      <c r="D432" s="394" t="s">
        <v>3223</v>
      </c>
      <c r="E432" s="394" t="s">
        <v>3224</v>
      </c>
      <c r="F432" s="397">
        <v>2</v>
      </c>
      <c r="G432" s="397">
        <v>600</v>
      </c>
      <c r="H432" s="397">
        <v>1</v>
      </c>
      <c r="I432" s="397">
        <v>300</v>
      </c>
      <c r="J432" s="397"/>
      <c r="K432" s="397"/>
      <c r="L432" s="397"/>
      <c r="M432" s="397"/>
      <c r="N432" s="397"/>
      <c r="O432" s="397"/>
      <c r="P432" s="410"/>
      <c r="Q432" s="398"/>
    </row>
    <row r="433" spans="1:17" ht="14.4" customHeight="1" x14ac:dyDescent="0.3">
      <c r="A433" s="393" t="s">
        <v>3306</v>
      </c>
      <c r="B433" s="394" t="s">
        <v>3194</v>
      </c>
      <c r="C433" s="394" t="s">
        <v>2805</v>
      </c>
      <c r="D433" s="394" t="s">
        <v>2911</v>
      </c>
      <c r="E433" s="394" t="s">
        <v>2912</v>
      </c>
      <c r="F433" s="397">
        <v>1</v>
      </c>
      <c r="G433" s="397">
        <v>0</v>
      </c>
      <c r="H433" s="397"/>
      <c r="I433" s="397">
        <v>0</v>
      </c>
      <c r="J433" s="397"/>
      <c r="K433" s="397"/>
      <c r="L433" s="397"/>
      <c r="M433" s="397"/>
      <c r="N433" s="397"/>
      <c r="O433" s="397"/>
      <c r="P433" s="410"/>
      <c r="Q433" s="398"/>
    </row>
    <row r="434" spans="1:17" ht="14.4" customHeight="1" x14ac:dyDescent="0.3">
      <c r="A434" s="393" t="s">
        <v>3307</v>
      </c>
      <c r="B434" s="394" t="s">
        <v>2862</v>
      </c>
      <c r="C434" s="394" t="s">
        <v>2805</v>
      </c>
      <c r="D434" s="394" t="s">
        <v>2907</v>
      </c>
      <c r="E434" s="394" t="s">
        <v>2908</v>
      </c>
      <c r="F434" s="397">
        <v>18</v>
      </c>
      <c r="G434" s="397">
        <v>7758</v>
      </c>
      <c r="H434" s="397">
        <v>1</v>
      </c>
      <c r="I434" s="397">
        <v>431</v>
      </c>
      <c r="J434" s="397">
        <v>8</v>
      </c>
      <c r="K434" s="397">
        <v>3464</v>
      </c>
      <c r="L434" s="397">
        <v>0.44650683165764371</v>
      </c>
      <c r="M434" s="397">
        <v>433</v>
      </c>
      <c r="N434" s="397">
        <v>14</v>
      </c>
      <c r="O434" s="397">
        <v>4578</v>
      </c>
      <c r="P434" s="410">
        <v>0.59010054137664347</v>
      </c>
      <c r="Q434" s="398">
        <v>327</v>
      </c>
    </row>
    <row r="435" spans="1:17" ht="14.4" customHeight="1" x14ac:dyDescent="0.3">
      <c r="A435" s="393" t="s">
        <v>3307</v>
      </c>
      <c r="B435" s="394" t="s">
        <v>2913</v>
      </c>
      <c r="C435" s="394" t="s">
        <v>2805</v>
      </c>
      <c r="D435" s="394" t="s">
        <v>2921</v>
      </c>
      <c r="E435" s="394" t="s">
        <v>2922</v>
      </c>
      <c r="F435" s="397"/>
      <c r="G435" s="397"/>
      <c r="H435" s="397"/>
      <c r="I435" s="397"/>
      <c r="J435" s="397"/>
      <c r="K435" s="397"/>
      <c r="L435" s="397"/>
      <c r="M435" s="397"/>
      <c r="N435" s="397">
        <v>1</v>
      </c>
      <c r="O435" s="397">
        <v>0</v>
      </c>
      <c r="P435" s="410"/>
      <c r="Q435" s="398">
        <v>0</v>
      </c>
    </row>
    <row r="436" spans="1:17" ht="14.4" customHeight="1" x14ac:dyDescent="0.3">
      <c r="A436" s="393" t="s">
        <v>3307</v>
      </c>
      <c r="B436" s="394" t="s">
        <v>2913</v>
      </c>
      <c r="C436" s="394" t="s">
        <v>2805</v>
      </c>
      <c r="D436" s="394" t="s">
        <v>2923</v>
      </c>
      <c r="E436" s="394" t="s">
        <v>2924</v>
      </c>
      <c r="F436" s="397">
        <v>23</v>
      </c>
      <c r="G436" s="397">
        <v>7475</v>
      </c>
      <c r="H436" s="397">
        <v>1</v>
      </c>
      <c r="I436" s="397">
        <v>325</v>
      </c>
      <c r="J436" s="397">
        <v>18</v>
      </c>
      <c r="K436" s="397">
        <v>5886</v>
      </c>
      <c r="L436" s="397">
        <v>0.78742474916387961</v>
      </c>
      <c r="M436" s="397">
        <v>327</v>
      </c>
      <c r="N436" s="397">
        <v>23</v>
      </c>
      <c r="O436" s="397">
        <v>7521</v>
      </c>
      <c r="P436" s="410">
        <v>1.0061538461538462</v>
      </c>
      <c r="Q436" s="398">
        <v>327</v>
      </c>
    </row>
    <row r="437" spans="1:17" ht="14.4" customHeight="1" x14ac:dyDescent="0.3">
      <c r="A437" s="393" t="s">
        <v>3307</v>
      </c>
      <c r="B437" s="394" t="s">
        <v>2929</v>
      </c>
      <c r="C437" s="394" t="s">
        <v>2805</v>
      </c>
      <c r="D437" s="394" t="s">
        <v>2999</v>
      </c>
      <c r="E437" s="394" t="s">
        <v>3000</v>
      </c>
      <c r="F437" s="397">
        <v>5</v>
      </c>
      <c r="G437" s="397">
        <v>935</v>
      </c>
      <c r="H437" s="397">
        <v>1</v>
      </c>
      <c r="I437" s="397">
        <v>187</v>
      </c>
      <c r="J437" s="397"/>
      <c r="K437" s="397"/>
      <c r="L437" s="397"/>
      <c r="M437" s="397"/>
      <c r="N437" s="397">
        <v>1</v>
      </c>
      <c r="O437" s="397">
        <v>194</v>
      </c>
      <c r="P437" s="410">
        <v>0.20748663101604278</v>
      </c>
      <c r="Q437" s="398">
        <v>194</v>
      </c>
    </row>
    <row r="438" spans="1:17" ht="14.4" customHeight="1" x14ac:dyDescent="0.3">
      <c r="A438" s="393" t="s">
        <v>3307</v>
      </c>
      <c r="B438" s="394" t="s">
        <v>2929</v>
      </c>
      <c r="C438" s="394" t="s">
        <v>2805</v>
      </c>
      <c r="D438" s="394" t="s">
        <v>2848</v>
      </c>
      <c r="E438" s="394" t="s">
        <v>2849</v>
      </c>
      <c r="F438" s="397">
        <v>2</v>
      </c>
      <c r="G438" s="397">
        <v>68</v>
      </c>
      <c r="H438" s="397">
        <v>1</v>
      </c>
      <c r="I438" s="397">
        <v>34</v>
      </c>
      <c r="J438" s="397">
        <v>4</v>
      </c>
      <c r="K438" s="397">
        <v>136</v>
      </c>
      <c r="L438" s="397">
        <v>2</v>
      </c>
      <c r="M438" s="397">
        <v>34</v>
      </c>
      <c r="N438" s="397">
        <v>2</v>
      </c>
      <c r="O438" s="397">
        <v>68</v>
      </c>
      <c r="P438" s="410">
        <v>1</v>
      </c>
      <c r="Q438" s="398">
        <v>34</v>
      </c>
    </row>
    <row r="439" spans="1:17" ht="14.4" customHeight="1" x14ac:dyDescent="0.3">
      <c r="A439" s="393" t="s">
        <v>3307</v>
      </c>
      <c r="B439" s="394" t="s">
        <v>2929</v>
      </c>
      <c r="C439" s="394" t="s">
        <v>2805</v>
      </c>
      <c r="D439" s="394" t="s">
        <v>3011</v>
      </c>
      <c r="E439" s="394" t="s">
        <v>3012</v>
      </c>
      <c r="F439" s="397">
        <v>9</v>
      </c>
      <c r="G439" s="397">
        <v>2232</v>
      </c>
      <c r="H439" s="397">
        <v>1</v>
      </c>
      <c r="I439" s="397">
        <v>248</v>
      </c>
      <c r="J439" s="397">
        <v>5</v>
      </c>
      <c r="K439" s="397">
        <v>1245</v>
      </c>
      <c r="L439" s="397">
        <v>0.55779569892473113</v>
      </c>
      <c r="M439" s="397">
        <v>249</v>
      </c>
      <c r="N439" s="397">
        <v>3</v>
      </c>
      <c r="O439" s="397">
        <v>696</v>
      </c>
      <c r="P439" s="410">
        <v>0.31182795698924731</v>
      </c>
      <c r="Q439" s="398">
        <v>232</v>
      </c>
    </row>
    <row r="440" spans="1:17" ht="14.4" customHeight="1" x14ac:dyDescent="0.3">
      <c r="A440" s="393" t="s">
        <v>3307</v>
      </c>
      <c r="B440" s="394" t="s">
        <v>2929</v>
      </c>
      <c r="C440" s="394" t="s">
        <v>2805</v>
      </c>
      <c r="D440" s="394" t="s">
        <v>3055</v>
      </c>
      <c r="E440" s="394" t="s">
        <v>3056</v>
      </c>
      <c r="F440" s="397">
        <v>7</v>
      </c>
      <c r="G440" s="397">
        <v>770</v>
      </c>
      <c r="H440" s="397">
        <v>1</v>
      </c>
      <c r="I440" s="397">
        <v>110</v>
      </c>
      <c r="J440" s="397">
        <v>4</v>
      </c>
      <c r="K440" s="397">
        <v>444</v>
      </c>
      <c r="L440" s="397">
        <v>0.57662337662337659</v>
      </c>
      <c r="M440" s="397">
        <v>111</v>
      </c>
      <c r="N440" s="397">
        <v>2</v>
      </c>
      <c r="O440" s="397">
        <v>224</v>
      </c>
      <c r="P440" s="410">
        <v>0.29090909090909089</v>
      </c>
      <c r="Q440" s="398">
        <v>112</v>
      </c>
    </row>
    <row r="441" spans="1:17" ht="14.4" customHeight="1" x14ac:dyDescent="0.3">
      <c r="A441" s="393" t="s">
        <v>3307</v>
      </c>
      <c r="B441" s="394" t="s">
        <v>2929</v>
      </c>
      <c r="C441" s="394" t="s">
        <v>2805</v>
      </c>
      <c r="D441" s="394" t="s">
        <v>3063</v>
      </c>
      <c r="E441" s="394" t="s">
        <v>3064</v>
      </c>
      <c r="F441" s="397">
        <v>1</v>
      </c>
      <c r="G441" s="397">
        <v>332</v>
      </c>
      <c r="H441" s="397">
        <v>1</v>
      </c>
      <c r="I441" s="397">
        <v>332</v>
      </c>
      <c r="J441" s="397"/>
      <c r="K441" s="397"/>
      <c r="L441" s="397"/>
      <c r="M441" s="397"/>
      <c r="N441" s="397"/>
      <c r="O441" s="397"/>
      <c r="P441" s="410"/>
      <c r="Q441" s="398"/>
    </row>
    <row r="442" spans="1:17" ht="14.4" customHeight="1" x14ac:dyDescent="0.3">
      <c r="A442" s="393" t="s">
        <v>3307</v>
      </c>
      <c r="B442" s="394" t="s">
        <v>2929</v>
      </c>
      <c r="C442" s="394" t="s">
        <v>2805</v>
      </c>
      <c r="D442" s="394" t="s">
        <v>3065</v>
      </c>
      <c r="E442" s="394" t="s">
        <v>3066</v>
      </c>
      <c r="F442" s="397">
        <v>1</v>
      </c>
      <c r="G442" s="397">
        <v>603</v>
      </c>
      <c r="H442" s="397">
        <v>1</v>
      </c>
      <c r="I442" s="397">
        <v>603</v>
      </c>
      <c r="J442" s="397"/>
      <c r="K442" s="397"/>
      <c r="L442" s="397"/>
      <c r="M442" s="397"/>
      <c r="N442" s="397"/>
      <c r="O442" s="397"/>
      <c r="P442" s="410"/>
      <c r="Q442" s="398"/>
    </row>
    <row r="443" spans="1:17" ht="14.4" customHeight="1" x14ac:dyDescent="0.3">
      <c r="A443" s="393" t="s">
        <v>3307</v>
      </c>
      <c r="B443" s="394" t="s">
        <v>2929</v>
      </c>
      <c r="C443" s="394" t="s">
        <v>2805</v>
      </c>
      <c r="D443" s="394" t="s">
        <v>3068</v>
      </c>
      <c r="E443" s="394" t="s">
        <v>3069</v>
      </c>
      <c r="F443" s="397">
        <v>1</v>
      </c>
      <c r="G443" s="397">
        <v>171</v>
      </c>
      <c r="H443" s="397">
        <v>1</v>
      </c>
      <c r="I443" s="397">
        <v>171</v>
      </c>
      <c r="J443" s="397"/>
      <c r="K443" s="397"/>
      <c r="L443" s="397"/>
      <c r="M443" s="397"/>
      <c r="N443" s="397"/>
      <c r="O443" s="397"/>
      <c r="P443" s="410"/>
      <c r="Q443" s="398"/>
    </row>
    <row r="444" spans="1:17" ht="14.4" customHeight="1" x14ac:dyDescent="0.3">
      <c r="A444" s="393" t="s">
        <v>3307</v>
      </c>
      <c r="B444" s="394" t="s">
        <v>3076</v>
      </c>
      <c r="C444" s="394" t="s">
        <v>2805</v>
      </c>
      <c r="D444" s="394" t="s">
        <v>2840</v>
      </c>
      <c r="E444" s="394" t="s">
        <v>2841</v>
      </c>
      <c r="F444" s="397">
        <v>1</v>
      </c>
      <c r="G444" s="397">
        <v>75</v>
      </c>
      <c r="H444" s="397">
        <v>1</v>
      </c>
      <c r="I444" s="397">
        <v>75</v>
      </c>
      <c r="J444" s="397">
        <v>1</v>
      </c>
      <c r="K444" s="397">
        <v>75</v>
      </c>
      <c r="L444" s="397">
        <v>1</v>
      </c>
      <c r="M444" s="397">
        <v>75</v>
      </c>
      <c r="N444" s="397"/>
      <c r="O444" s="397"/>
      <c r="P444" s="410"/>
      <c r="Q444" s="398"/>
    </row>
    <row r="445" spans="1:17" ht="14.4" customHeight="1" x14ac:dyDescent="0.3">
      <c r="A445" s="393" t="s">
        <v>3307</v>
      </c>
      <c r="B445" s="394" t="s">
        <v>3076</v>
      </c>
      <c r="C445" s="394" t="s">
        <v>2805</v>
      </c>
      <c r="D445" s="394" t="s">
        <v>2921</v>
      </c>
      <c r="E445" s="394" t="s">
        <v>2922</v>
      </c>
      <c r="F445" s="397"/>
      <c r="G445" s="397"/>
      <c r="H445" s="397"/>
      <c r="I445" s="397"/>
      <c r="J445" s="397"/>
      <c r="K445" s="397"/>
      <c r="L445" s="397"/>
      <c r="M445" s="397"/>
      <c r="N445" s="397">
        <v>0</v>
      </c>
      <c r="O445" s="397">
        <v>0</v>
      </c>
      <c r="P445" s="410"/>
      <c r="Q445" s="398"/>
    </row>
    <row r="446" spans="1:17" ht="14.4" customHeight="1" x14ac:dyDescent="0.3">
      <c r="A446" s="393" t="s">
        <v>3307</v>
      </c>
      <c r="B446" s="394" t="s">
        <v>3076</v>
      </c>
      <c r="C446" s="394" t="s">
        <v>2805</v>
      </c>
      <c r="D446" s="394" t="s">
        <v>3130</v>
      </c>
      <c r="E446" s="394" t="s">
        <v>3131</v>
      </c>
      <c r="F446" s="397">
        <v>2</v>
      </c>
      <c r="G446" s="397">
        <v>346</v>
      </c>
      <c r="H446" s="397">
        <v>1</v>
      </c>
      <c r="I446" s="397">
        <v>173</v>
      </c>
      <c r="J446" s="397"/>
      <c r="K446" s="397"/>
      <c r="L446" s="397"/>
      <c r="M446" s="397"/>
      <c r="N446" s="397"/>
      <c r="O446" s="397"/>
      <c r="P446" s="410"/>
      <c r="Q446" s="398"/>
    </row>
    <row r="447" spans="1:17" ht="14.4" customHeight="1" x14ac:dyDescent="0.3">
      <c r="A447" s="393" t="s">
        <v>3307</v>
      </c>
      <c r="B447" s="394" t="s">
        <v>3076</v>
      </c>
      <c r="C447" s="394" t="s">
        <v>2805</v>
      </c>
      <c r="D447" s="394" t="s">
        <v>3011</v>
      </c>
      <c r="E447" s="394" t="s">
        <v>3012</v>
      </c>
      <c r="F447" s="397">
        <v>1</v>
      </c>
      <c r="G447" s="397">
        <v>248</v>
      </c>
      <c r="H447" s="397">
        <v>1</v>
      </c>
      <c r="I447" s="397">
        <v>248</v>
      </c>
      <c r="J447" s="397">
        <v>4</v>
      </c>
      <c r="K447" s="397">
        <v>996</v>
      </c>
      <c r="L447" s="397">
        <v>4.0161290322580649</v>
      </c>
      <c r="M447" s="397">
        <v>249</v>
      </c>
      <c r="N447" s="397">
        <v>1</v>
      </c>
      <c r="O447" s="397">
        <v>232</v>
      </c>
      <c r="P447" s="410">
        <v>0.93548387096774188</v>
      </c>
      <c r="Q447" s="398">
        <v>232</v>
      </c>
    </row>
    <row r="448" spans="1:17" ht="14.4" customHeight="1" x14ac:dyDescent="0.3">
      <c r="A448" s="393" t="s">
        <v>3307</v>
      </c>
      <c r="B448" s="394" t="s">
        <v>3076</v>
      </c>
      <c r="C448" s="394" t="s">
        <v>2805</v>
      </c>
      <c r="D448" s="394" t="s">
        <v>3158</v>
      </c>
      <c r="E448" s="394" t="s">
        <v>3159</v>
      </c>
      <c r="F448" s="397"/>
      <c r="G448" s="397"/>
      <c r="H448" s="397"/>
      <c r="I448" s="397"/>
      <c r="J448" s="397"/>
      <c r="K448" s="397"/>
      <c r="L448" s="397"/>
      <c r="M448" s="397"/>
      <c r="N448" s="397">
        <v>1</v>
      </c>
      <c r="O448" s="397">
        <v>232</v>
      </c>
      <c r="P448" s="410"/>
      <c r="Q448" s="398">
        <v>232</v>
      </c>
    </row>
    <row r="449" spans="1:17" ht="14.4" customHeight="1" x14ac:dyDescent="0.3">
      <c r="A449" s="393" t="s">
        <v>3307</v>
      </c>
      <c r="B449" s="394" t="s">
        <v>3076</v>
      </c>
      <c r="C449" s="394" t="s">
        <v>2805</v>
      </c>
      <c r="D449" s="394" t="s">
        <v>3040</v>
      </c>
      <c r="E449" s="394" t="s">
        <v>3039</v>
      </c>
      <c r="F449" s="397"/>
      <c r="G449" s="397"/>
      <c r="H449" s="397"/>
      <c r="I449" s="397"/>
      <c r="J449" s="397">
        <v>1</v>
      </c>
      <c r="K449" s="397">
        <v>665</v>
      </c>
      <c r="L449" s="397"/>
      <c r="M449" s="397">
        <v>665</v>
      </c>
      <c r="N449" s="397"/>
      <c r="O449" s="397"/>
      <c r="P449" s="410"/>
      <c r="Q449" s="398"/>
    </row>
    <row r="450" spans="1:17" ht="14.4" customHeight="1" x14ac:dyDescent="0.3">
      <c r="A450" s="393" t="s">
        <v>3307</v>
      </c>
      <c r="B450" s="394" t="s">
        <v>3076</v>
      </c>
      <c r="C450" s="394" t="s">
        <v>2805</v>
      </c>
      <c r="D450" s="394" t="s">
        <v>2911</v>
      </c>
      <c r="E450" s="394" t="s">
        <v>2912</v>
      </c>
      <c r="F450" s="397">
        <v>1</v>
      </c>
      <c r="G450" s="397">
        <v>0</v>
      </c>
      <c r="H450" s="397"/>
      <c r="I450" s="397">
        <v>0</v>
      </c>
      <c r="J450" s="397"/>
      <c r="K450" s="397"/>
      <c r="L450" s="397"/>
      <c r="M450" s="397"/>
      <c r="N450" s="397"/>
      <c r="O450" s="397"/>
      <c r="P450" s="410"/>
      <c r="Q450" s="398"/>
    </row>
    <row r="451" spans="1:17" ht="14.4" customHeight="1" x14ac:dyDescent="0.3">
      <c r="A451" s="393" t="s">
        <v>3307</v>
      </c>
      <c r="B451" s="394" t="s">
        <v>3194</v>
      </c>
      <c r="C451" s="394" t="s">
        <v>2805</v>
      </c>
      <c r="D451" s="394" t="s">
        <v>3209</v>
      </c>
      <c r="E451" s="394" t="s">
        <v>3210</v>
      </c>
      <c r="F451" s="397"/>
      <c r="G451" s="397"/>
      <c r="H451" s="397"/>
      <c r="I451" s="397"/>
      <c r="J451" s="397">
        <v>1</v>
      </c>
      <c r="K451" s="397">
        <v>234</v>
      </c>
      <c r="L451" s="397"/>
      <c r="M451" s="397">
        <v>234</v>
      </c>
      <c r="N451" s="397"/>
      <c r="O451" s="397"/>
      <c r="P451" s="410"/>
      <c r="Q451" s="398"/>
    </row>
    <row r="452" spans="1:17" ht="14.4" customHeight="1" x14ac:dyDescent="0.3">
      <c r="A452" s="393" t="s">
        <v>3308</v>
      </c>
      <c r="B452" s="394" t="s">
        <v>2862</v>
      </c>
      <c r="C452" s="394" t="s">
        <v>2805</v>
      </c>
      <c r="D452" s="394" t="s">
        <v>2848</v>
      </c>
      <c r="E452" s="394" t="s">
        <v>2849</v>
      </c>
      <c r="F452" s="397">
        <v>1</v>
      </c>
      <c r="G452" s="397">
        <v>34</v>
      </c>
      <c r="H452" s="397">
        <v>1</v>
      </c>
      <c r="I452" s="397">
        <v>34</v>
      </c>
      <c r="J452" s="397"/>
      <c r="K452" s="397"/>
      <c r="L452" s="397"/>
      <c r="M452" s="397"/>
      <c r="N452" s="397"/>
      <c r="O452" s="397"/>
      <c r="P452" s="410"/>
      <c r="Q452" s="398"/>
    </row>
    <row r="453" spans="1:17" ht="14.4" customHeight="1" x14ac:dyDescent="0.3">
      <c r="A453" s="393" t="s">
        <v>3308</v>
      </c>
      <c r="B453" s="394" t="s">
        <v>2862</v>
      </c>
      <c r="C453" s="394" t="s">
        <v>2805</v>
      </c>
      <c r="D453" s="394" t="s">
        <v>2907</v>
      </c>
      <c r="E453" s="394" t="s">
        <v>2908</v>
      </c>
      <c r="F453" s="397">
        <v>7</v>
      </c>
      <c r="G453" s="397">
        <v>3017</v>
      </c>
      <c r="H453" s="397">
        <v>1</v>
      </c>
      <c r="I453" s="397">
        <v>431</v>
      </c>
      <c r="J453" s="397">
        <v>3</v>
      </c>
      <c r="K453" s="397">
        <v>1299</v>
      </c>
      <c r="L453" s="397">
        <v>0.43056015909844214</v>
      </c>
      <c r="M453" s="397">
        <v>433</v>
      </c>
      <c r="N453" s="397">
        <v>18</v>
      </c>
      <c r="O453" s="397">
        <v>5886</v>
      </c>
      <c r="P453" s="410">
        <v>1.9509446470003315</v>
      </c>
      <c r="Q453" s="398">
        <v>327</v>
      </c>
    </row>
    <row r="454" spans="1:17" ht="14.4" customHeight="1" x14ac:dyDescent="0.3">
      <c r="A454" s="393" t="s">
        <v>3308</v>
      </c>
      <c r="B454" s="394" t="s">
        <v>2913</v>
      </c>
      <c r="C454" s="394" t="s">
        <v>2805</v>
      </c>
      <c r="D454" s="394" t="s">
        <v>2921</v>
      </c>
      <c r="E454" s="394" t="s">
        <v>2922</v>
      </c>
      <c r="F454" s="397"/>
      <c r="G454" s="397"/>
      <c r="H454" s="397"/>
      <c r="I454" s="397"/>
      <c r="J454" s="397"/>
      <c r="K454" s="397"/>
      <c r="L454" s="397"/>
      <c r="M454" s="397"/>
      <c r="N454" s="397">
        <v>0</v>
      </c>
      <c r="O454" s="397">
        <v>0</v>
      </c>
      <c r="P454" s="410"/>
      <c r="Q454" s="398"/>
    </row>
    <row r="455" spans="1:17" ht="14.4" customHeight="1" x14ac:dyDescent="0.3">
      <c r="A455" s="393" t="s">
        <v>3308</v>
      </c>
      <c r="B455" s="394" t="s">
        <v>2913</v>
      </c>
      <c r="C455" s="394" t="s">
        <v>2805</v>
      </c>
      <c r="D455" s="394" t="s">
        <v>2923</v>
      </c>
      <c r="E455" s="394" t="s">
        <v>2924</v>
      </c>
      <c r="F455" s="397">
        <v>3</v>
      </c>
      <c r="G455" s="397">
        <v>975</v>
      </c>
      <c r="H455" s="397">
        <v>1</v>
      </c>
      <c r="I455" s="397">
        <v>325</v>
      </c>
      <c r="J455" s="397">
        <v>3</v>
      </c>
      <c r="K455" s="397">
        <v>981</v>
      </c>
      <c r="L455" s="397">
        <v>1.0061538461538462</v>
      </c>
      <c r="M455" s="397">
        <v>327</v>
      </c>
      <c r="N455" s="397">
        <v>1</v>
      </c>
      <c r="O455" s="397">
        <v>327</v>
      </c>
      <c r="P455" s="410">
        <v>0.33538461538461539</v>
      </c>
      <c r="Q455" s="398">
        <v>327</v>
      </c>
    </row>
    <row r="456" spans="1:17" ht="14.4" customHeight="1" x14ac:dyDescent="0.3">
      <c r="A456" s="393" t="s">
        <v>3308</v>
      </c>
      <c r="B456" s="394" t="s">
        <v>2929</v>
      </c>
      <c r="C456" s="394" t="s">
        <v>2805</v>
      </c>
      <c r="D456" s="394" t="s">
        <v>2999</v>
      </c>
      <c r="E456" s="394" t="s">
        <v>3000</v>
      </c>
      <c r="F456" s="397"/>
      <c r="G456" s="397"/>
      <c r="H456" s="397"/>
      <c r="I456" s="397"/>
      <c r="J456" s="397"/>
      <c r="K456" s="397"/>
      <c r="L456" s="397"/>
      <c r="M456" s="397"/>
      <c r="N456" s="397">
        <v>2</v>
      </c>
      <c r="O456" s="397">
        <v>388</v>
      </c>
      <c r="P456" s="410"/>
      <c r="Q456" s="398">
        <v>194</v>
      </c>
    </row>
    <row r="457" spans="1:17" ht="14.4" customHeight="1" x14ac:dyDescent="0.3">
      <c r="A457" s="393" t="s">
        <v>3308</v>
      </c>
      <c r="B457" s="394" t="s">
        <v>2929</v>
      </c>
      <c r="C457" s="394" t="s">
        <v>2805</v>
      </c>
      <c r="D457" s="394" t="s">
        <v>2848</v>
      </c>
      <c r="E457" s="394" t="s">
        <v>2849</v>
      </c>
      <c r="F457" s="397">
        <v>2</v>
      </c>
      <c r="G457" s="397">
        <v>68</v>
      </c>
      <c r="H457" s="397">
        <v>1</v>
      </c>
      <c r="I457" s="397">
        <v>34</v>
      </c>
      <c r="J457" s="397"/>
      <c r="K457" s="397"/>
      <c r="L457" s="397"/>
      <c r="M457" s="397"/>
      <c r="N457" s="397"/>
      <c r="O457" s="397"/>
      <c r="P457" s="410"/>
      <c r="Q457" s="398"/>
    </row>
    <row r="458" spans="1:17" ht="14.4" customHeight="1" x14ac:dyDescent="0.3">
      <c r="A458" s="393" t="s">
        <v>3308</v>
      </c>
      <c r="B458" s="394" t="s">
        <v>2929</v>
      </c>
      <c r="C458" s="394" t="s">
        <v>2805</v>
      </c>
      <c r="D458" s="394" t="s">
        <v>3011</v>
      </c>
      <c r="E458" s="394" t="s">
        <v>3012</v>
      </c>
      <c r="F458" s="397">
        <v>1</v>
      </c>
      <c r="G458" s="397">
        <v>248</v>
      </c>
      <c r="H458" s="397">
        <v>1</v>
      </c>
      <c r="I458" s="397">
        <v>248</v>
      </c>
      <c r="J458" s="397"/>
      <c r="K458" s="397"/>
      <c r="L458" s="397"/>
      <c r="M458" s="397"/>
      <c r="N458" s="397"/>
      <c r="O458" s="397"/>
      <c r="P458" s="410"/>
      <c r="Q458" s="398"/>
    </row>
    <row r="459" spans="1:17" ht="14.4" customHeight="1" x14ac:dyDescent="0.3">
      <c r="A459" s="393" t="s">
        <v>3308</v>
      </c>
      <c r="B459" s="394" t="s">
        <v>3076</v>
      </c>
      <c r="C459" s="394" t="s">
        <v>2805</v>
      </c>
      <c r="D459" s="394" t="s">
        <v>3130</v>
      </c>
      <c r="E459" s="394" t="s">
        <v>3131</v>
      </c>
      <c r="F459" s="397">
        <v>1</v>
      </c>
      <c r="G459" s="397">
        <v>173</v>
      </c>
      <c r="H459" s="397">
        <v>1</v>
      </c>
      <c r="I459" s="397">
        <v>173</v>
      </c>
      <c r="J459" s="397"/>
      <c r="K459" s="397"/>
      <c r="L459" s="397"/>
      <c r="M459" s="397"/>
      <c r="N459" s="397"/>
      <c r="O459" s="397"/>
      <c r="P459" s="410"/>
      <c r="Q459" s="398"/>
    </row>
    <row r="460" spans="1:17" ht="14.4" customHeight="1" x14ac:dyDescent="0.3">
      <c r="A460" s="393" t="s">
        <v>3308</v>
      </c>
      <c r="B460" s="394" t="s">
        <v>3076</v>
      </c>
      <c r="C460" s="394" t="s">
        <v>2805</v>
      </c>
      <c r="D460" s="394" t="s">
        <v>3011</v>
      </c>
      <c r="E460" s="394" t="s">
        <v>3012</v>
      </c>
      <c r="F460" s="397"/>
      <c r="G460" s="397"/>
      <c r="H460" s="397"/>
      <c r="I460" s="397"/>
      <c r="J460" s="397">
        <v>2</v>
      </c>
      <c r="K460" s="397">
        <v>498</v>
      </c>
      <c r="L460" s="397"/>
      <c r="M460" s="397">
        <v>249</v>
      </c>
      <c r="N460" s="397"/>
      <c r="O460" s="397"/>
      <c r="P460" s="410"/>
      <c r="Q460" s="398"/>
    </row>
    <row r="461" spans="1:17" ht="14.4" customHeight="1" x14ac:dyDescent="0.3">
      <c r="A461" s="393" t="s">
        <v>3308</v>
      </c>
      <c r="B461" s="394" t="s">
        <v>3076</v>
      </c>
      <c r="C461" s="394" t="s">
        <v>2805</v>
      </c>
      <c r="D461" s="394" t="s">
        <v>3030</v>
      </c>
      <c r="E461" s="394" t="s">
        <v>3031</v>
      </c>
      <c r="F461" s="397"/>
      <c r="G461" s="397"/>
      <c r="H461" s="397"/>
      <c r="I461" s="397"/>
      <c r="J461" s="397">
        <v>1</v>
      </c>
      <c r="K461" s="397">
        <v>91</v>
      </c>
      <c r="L461" s="397"/>
      <c r="M461" s="397">
        <v>91</v>
      </c>
      <c r="N461" s="397"/>
      <c r="O461" s="397"/>
      <c r="P461" s="410"/>
      <c r="Q461" s="398"/>
    </row>
    <row r="462" spans="1:17" ht="14.4" customHeight="1" x14ac:dyDescent="0.3">
      <c r="A462" s="393" t="s">
        <v>3309</v>
      </c>
      <c r="B462" s="394" t="s">
        <v>2862</v>
      </c>
      <c r="C462" s="394" t="s">
        <v>2805</v>
      </c>
      <c r="D462" s="394" t="s">
        <v>2848</v>
      </c>
      <c r="E462" s="394" t="s">
        <v>2849</v>
      </c>
      <c r="F462" s="397">
        <v>1</v>
      </c>
      <c r="G462" s="397">
        <v>34</v>
      </c>
      <c r="H462" s="397">
        <v>1</v>
      </c>
      <c r="I462" s="397">
        <v>34</v>
      </c>
      <c r="J462" s="397">
        <v>2</v>
      </c>
      <c r="K462" s="397">
        <v>68</v>
      </c>
      <c r="L462" s="397">
        <v>2</v>
      </c>
      <c r="M462" s="397">
        <v>34</v>
      </c>
      <c r="N462" s="397">
        <v>5</v>
      </c>
      <c r="O462" s="397">
        <v>170</v>
      </c>
      <c r="P462" s="410">
        <v>5</v>
      </c>
      <c r="Q462" s="398">
        <v>34</v>
      </c>
    </row>
    <row r="463" spans="1:17" ht="14.4" customHeight="1" x14ac:dyDescent="0.3">
      <c r="A463" s="393" t="s">
        <v>3309</v>
      </c>
      <c r="B463" s="394" t="s">
        <v>2862</v>
      </c>
      <c r="C463" s="394" t="s">
        <v>2805</v>
      </c>
      <c r="D463" s="394" t="s">
        <v>2907</v>
      </c>
      <c r="E463" s="394" t="s">
        <v>2908</v>
      </c>
      <c r="F463" s="397">
        <v>97</v>
      </c>
      <c r="G463" s="397">
        <v>41807</v>
      </c>
      <c r="H463" s="397">
        <v>1</v>
      </c>
      <c r="I463" s="397">
        <v>431</v>
      </c>
      <c r="J463" s="397">
        <v>107</v>
      </c>
      <c r="K463" s="397">
        <v>46331</v>
      </c>
      <c r="L463" s="397">
        <v>1.1082115435214199</v>
      </c>
      <c r="M463" s="397">
        <v>433</v>
      </c>
      <c r="N463" s="397">
        <v>102</v>
      </c>
      <c r="O463" s="397">
        <v>33354</v>
      </c>
      <c r="P463" s="410">
        <v>0.79780897935752382</v>
      </c>
      <c r="Q463" s="398">
        <v>327</v>
      </c>
    </row>
    <row r="464" spans="1:17" ht="14.4" customHeight="1" x14ac:dyDescent="0.3">
      <c r="A464" s="393" t="s">
        <v>3309</v>
      </c>
      <c r="B464" s="394" t="s">
        <v>2862</v>
      </c>
      <c r="C464" s="394" t="s">
        <v>2805</v>
      </c>
      <c r="D464" s="394" t="s">
        <v>3300</v>
      </c>
      <c r="E464" s="394" t="s">
        <v>3301</v>
      </c>
      <c r="F464" s="397">
        <v>1</v>
      </c>
      <c r="G464" s="397">
        <v>216</v>
      </c>
      <c r="H464" s="397">
        <v>1</v>
      </c>
      <c r="I464" s="397">
        <v>216</v>
      </c>
      <c r="J464" s="397"/>
      <c r="K464" s="397"/>
      <c r="L464" s="397"/>
      <c r="M464" s="397"/>
      <c r="N464" s="397"/>
      <c r="O464" s="397"/>
      <c r="P464" s="410"/>
      <c r="Q464" s="398"/>
    </row>
    <row r="465" spans="1:17" ht="14.4" customHeight="1" x14ac:dyDescent="0.3">
      <c r="A465" s="393" t="s">
        <v>3309</v>
      </c>
      <c r="B465" s="394" t="s">
        <v>2862</v>
      </c>
      <c r="C465" s="394" t="s">
        <v>2805</v>
      </c>
      <c r="D465" s="394" t="s">
        <v>2911</v>
      </c>
      <c r="E465" s="394" t="s">
        <v>2912</v>
      </c>
      <c r="F465" s="397"/>
      <c r="G465" s="397"/>
      <c r="H465" s="397"/>
      <c r="I465" s="397"/>
      <c r="J465" s="397">
        <v>1</v>
      </c>
      <c r="K465" s="397">
        <v>0</v>
      </c>
      <c r="L465" s="397"/>
      <c r="M465" s="397">
        <v>0</v>
      </c>
      <c r="N465" s="397"/>
      <c r="O465" s="397"/>
      <c r="P465" s="410"/>
      <c r="Q465" s="398"/>
    </row>
    <row r="466" spans="1:17" ht="14.4" customHeight="1" x14ac:dyDescent="0.3">
      <c r="A466" s="393" t="s">
        <v>3309</v>
      </c>
      <c r="B466" s="394" t="s">
        <v>2862</v>
      </c>
      <c r="C466" s="394" t="s">
        <v>2805</v>
      </c>
      <c r="D466" s="394" t="s">
        <v>2858</v>
      </c>
      <c r="E466" s="394" t="s">
        <v>2859</v>
      </c>
      <c r="F466" s="397">
        <v>2</v>
      </c>
      <c r="G466" s="397">
        <v>0</v>
      </c>
      <c r="H466" s="397"/>
      <c r="I466" s="397">
        <v>0</v>
      </c>
      <c r="J466" s="397"/>
      <c r="K466" s="397"/>
      <c r="L466" s="397"/>
      <c r="M466" s="397"/>
      <c r="N466" s="397"/>
      <c r="O466" s="397"/>
      <c r="P466" s="410"/>
      <c r="Q466" s="398"/>
    </row>
    <row r="467" spans="1:17" ht="14.4" customHeight="1" x14ac:dyDescent="0.3">
      <c r="A467" s="393" t="s">
        <v>3309</v>
      </c>
      <c r="B467" s="394" t="s">
        <v>2913</v>
      </c>
      <c r="C467" s="394" t="s">
        <v>2805</v>
      </c>
      <c r="D467" s="394" t="s">
        <v>2921</v>
      </c>
      <c r="E467" s="394" t="s">
        <v>2922</v>
      </c>
      <c r="F467" s="397"/>
      <c r="G467" s="397"/>
      <c r="H467" s="397"/>
      <c r="I467" s="397"/>
      <c r="J467" s="397"/>
      <c r="K467" s="397"/>
      <c r="L467" s="397"/>
      <c r="M467" s="397"/>
      <c r="N467" s="397">
        <v>0</v>
      </c>
      <c r="O467" s="397">
        <v>0</v>
      </c>
      <c r="P467" s="410"/>
      <c r="Q467" s="398"/>
    </row>
    <row r="468" spans="1:17" ht="14.4" customHeight="1" x14ac:dyDescent="0.3">
      <c r="A468" s="393" t="s">
        <v>3309</v>
      </c>
      <c r="B468" s="394" t="s">
        <v>2913</v>
      </c>
      <c r="C468" s="394" t="s">
        <v>2805</v>
      </c>
      <c r="D468" s="394" t="s">
        <v>2923</v>
      </c>
      <c r="E468" s="394" t="s">
        <v>2924</v>
      </c>
      <c r="F468" s="397">
        <v>13</v>
      </c>
      <c r="G468" s="397">
        <v>4225</v>
      </c>
      <c r="H468" s="397">
        <v>1</v>
      </c>
      <c r="I468" s="397">
        <v>325</v>
      </c>
      <c r="J468" s="397">
        <v>8</v>
      </c>
      <c r="K468" s="397">
        <v>2616</v>
      </c>
      <c r="L468" s="397">
        <v>0.61917159763313612</v>
      </c>
      <c r="M468" s="397">
        <v>327</v>
      </c>
      <c r="N468" s="397">
        <v>16</v>
      </c>
      <c r="O468" s="397">
        <v>5232</v>
      </c>
      <c r="P468" s="410">
        <v>1.2383431952662722</v>
      </c>
      <c r="Q468" s="398">
        <v>327</v>
      </c>
    </row>
    <row r="469" spans="1:17" ht="14.4" customHeight="1" x14ac:dyDescent="0.3">
      <c r="A469" s="393" t="s">
        <v>3309</v>
      </c>
      <c r="B469" s="394" t="s">
        <v>2929</v>
      </c>
      <c r="C469" s="394" t="s">
        <v>2689</v>
      </c>
      <c r="D469" s="394" t="s">
        <v>2976</v>
      </c>
      <c r="E469" s="394" t="s">
        <v>2977</v>
      </c>
      <c r="F469" s="397"/>
      <c r="G469" s="397"/>
      <c r="H469" s="397"/>
      <c r="I469" s="397"/>
      <c r="J469" s="397">
        <v>1.2</v>
      </c>
      <c r="K469" s="397">
        <v>83.42</v>
      </c>
      <c r="L469" s="397"/>
      <c r="M469" s="397">
        <v>69.516666666666666</v>
      </c>
      <c r="N469" s="397"/>
      <c r="O469" s="397"/>
      <c r="P469" s="410"/>
      <c r="Q469" s="398"/>
    </row>
    <row r="470" spans="1:17" ht="14.4" customHeight="1" x14ac:dyDescent="0.3">
      <c r="A470" s="393" t="s">
        <v>3309</v>
      </c>
      <c r="B470" s="394" t="s">
        <v>2929</v>
      </c>
      <c r="C470" s="394" t="s">
        <v>2805</v>
      </c>
      <c r="D470" s="394" t="s">
        <v>2999</v>
      </c>
      <c r="E470" s="394" t="s">
        <v>3000</v>
      </c>
      <c r="F470" s="397">
        <v>186</v>
      </c>
      <c r="G470" s="397">
        <v>34782</v>
      </c>
      <c r="H470" s="397">
        <v>1</v>
      </c>
      <c r="I470" s="397">
        <v>187</v>
      </c>
      <c r="J470" s="397">
        <v>162</v>
      </c>
      <c r="K470" s="397">
        <v>31266</v>
      </c>
      <c r="L470" s="397">
        <v>0.89891323098154219</v>
      </c>
      <c r="M470" s="397">
        <v>193</v>
      </c>
      <c r="N470" s="397">
        <v>178</v>
      </c>
      <c r="O470" s="397">
        <v>34532</v>
      </c>
      <c r="P470" s="410">
        <v>0.99281237421654878</v>
      </c>
      <c r="Q470" s="398">
        <v>194</v>
      </c>
    </row>
    <row r="471" spans="1:17" ht="14.4" customHeight="1" x14ac:dyDescent="0.3">
      <c r="A471" s="393" t="s">
        <v>3309</v>
      </c>
      <c r="B471" s="394" t="s">
        <v>2929</v>
      </c>
      <c r="C471" s="394" t="s">
        <v>2805</v>
      </c>
      <c r="D471" s="394" t="s">
        <v>2848</v>
      </c>
      <c r="E471" s="394" t="s">
        <v>2849</v>
      </c>
      <c r="F471" s="397">
        <v>3</v>
      </c>
      <c r="G471" s="397">
        <v>102</v>
      </c>
      <c r="H471" s="397">
        <v>1</v>
      </c>
      <c r="I471" s="397">
        <v>34</v>
      </c>
      <c r="J471" s="397">
        <v>1</v>
      </c>
      <c r="K471" s="397">
        <v>34</v>
      </c>
      <c r="L471" s="397">
        <v>0.33333333333333331</v>
      </c>
      <c r="M471" s="397">
        <v>34</v>
      </c>
      <c r="N471" s="397">
        <v>2</v>
      </c>
      <c r="O471" s="397">
        <v>68</v>
      </c>
      <c r="P471" s="410">
        <v>0.66666666666666663</v>
      </c>
      <c r="Q471" s="398">
        <v>34</v>
      </c>
    </row>
    <row r="472" spans="1:17" ht="14.4" customHeight="1" x14ac:dyDescent="0.3">
      <c r="A472" s="393" t="s">
        <v>3309</v>
      </c>
      <c r="B472" s="394" t="s">
        <v>2929</v>
      </c>
      <c r="C472" s="394" t="s">
        <v>2805</v>
      </c>
      <c r="D472" s="394" t="s">
        <v>3011</v>
      </c>
      <c r="E472" s="394" t="s">
        <v>3012</v>
      </c>
      <c r="F472" s="397">
        <v>36</v>
      </c>
      <c r="G472" s="397">
        <v>8928</v>
      </c>
      <c r="H472" s="397">
        <v>1</v>
      </c>
      <c r="I472" s="397">
        <v>248</v>
      </c>
      <c r="J472" s="397">
        <v>29</v>
      </c>
      <c r="K472" s="397">
        <v>7221</v>
      </c>
      <c r="L472" s="397">
        <v>0.80880376344086025</v>
      </c>
      <c r="M472" s="397">
        <v>249</v>
      </c>
      <c r="N472" s="397">
        <v>46</v>
      </c>
      <c r="O472" s="397">
        <v>10672</v>
      </c>
      <c r="P472" s="410">
        <v>1.1953405017921146</v>
      </c>
      <c r="Q472" s="398">
        <v>232</v>
      </c>
    </row>
    <row r="473" spans="1:17" ht="14.4" customHeight="1" x14ac:dyDescent="0.3">
      <c r="A473" s="393" t="s">
        <v>3309</v>
      </c>
      <c r="B473" s="394" t="s">
        <v>2929</v>
      </c>
      <c r="C473" s="394" t="s">
        <v>2805</v>
      </c>
      <c r="D473" s="394" t="s">
        <v>2854</v>
      </c>
      <c r="E473" s="394" t="s">
        <v>2855</v>
      </c>
      <c r="F473" s="397">
        <v>16</v>
      </c>
      <c r="G473" s="397">
        <v>5168</v>
      </c>
      <c r="H473" s="397">
        <v>1</v>
      </c>
      <c r="I473" s="397">
        <v>323</v>
      </c>
      <c r="J473" s="397">
        <v>12</v>
      </c>
      <c r="K473" s="397">
        <v>3888</v>
      </c>
      <c r="L473" s="397">
        <v>0.75232198142414863</v>
      </c>
      <c r="M473" s="397">
        <v>324</v>
      </c>
      <c r="N473" s="397">
        <v>18</v>
      </c>
      <c r="O473" s="397">
        <v>5850</v>
      </c>
      <c r="P473" s="410">
        <v>1.1319659442724459</v>
      </c>
      <c r="Q473" s="398">
        <v>325</v>
      </c>
    </row>
    <row r="474" spans="1:17" ht="14.4" customHeight="1" x14ac:dyDescent="0.3">
      <c r="A474" s="393" t="s">
        <v>3309</v>
      </c>
      <c r="B474" s="394" t="s">
        <v>2929</v>
      </c>
      <c r="C474" s="394" t="s">
        <v>2805</v>
      </c>
      <c r="D474" s="394" t="s">
        <v>3055</v>
      </c>
      <c r="E474" s="394" t="s">
        <v>3056</v>
      </c>
      <c r="F474" s="397">
        <v>161</v>
      </c>
      <c r="G474" s="397">
        <v>17710</v>
      </c>
      <c r="H474" s="397">
        <v>1</v>
      </c>
      <c r="I474" s="397">
        <v>110</v>
      </c>
      <c r="J474" s="397">
        <v>165</v>
      </c>
      <c r="K474" s="397">
        <v>18315</v>
      </c>
      <c r="L474" s="397">
        <v>1.0341614906832297</v>
      </c>
      <c r="M474" s="397">
        <v>111</v>
      </c>
      <c r="N474" s="397">
        <v>235</v>
      </c>
      <c r="O474" s="397">
        <v>26320</v>
      </c>
      <c r="P474" s="410">
        <v>1.4861660079051384</v>
      </c>
      <c r="Q474" s="398">
        <v>112</v>
      </c>
    </row>
    <row r="475" spans="1:17" ht="14.4" customHeight="1" x14ac:dyDescent="0.3">
      <c r="A475" s="393" t="s">
        <v>3309</v>
      </c>
      <c r="B475" s="394" t="s">
        <v>2929</v>
      </c>
      <c r="C475" s="394" t="s">
        <v>2805</v>
      </c>
      <c r="D475" s="394" t="s">
        <v>3061</v>
      </c>
      <c r="E475" s="394" t="s">
        <v>3062</v>
      </c>
      <c r="F475" s="397">
        <v>4</v>
      </c>
      <c r="G475" s="397">
        <v>320</v>
      </c>
      <c r="H475" s="397">
        <v>1</v>
      </c>
      <c r="I475" s="397">
        <v>80</v>
      </c>
      <c r="J475" s="397"/>
      <c r="K475" s="397"/>
      <c r="L475" s="397"/>
      <c r="M475" s="397"/>
      <c r="N475" s="397"/>
      <c r="O475" s="397"/>
      <c r="P475" s="410"/>
      <c r="Q475" s="398"/>
    </row>
    <row r="476" spans="1:17" ht="14.4" customHeight="1" x14ac:dyDescent="0.3">
      <c r="A476" s="393" t="s">
        <v>3309</v>
      </c>
      <c r="B476" s="394" t="s">
        <v>2929</v>
      </c>
      <c r="C476" s="394" t="s">
        <v>2805</v>
      </c>
      <c r="D476" s="394" t="s">
        <v>3063</v>
      </c>
      <c r="E476" s="394" t="s">
        <v>3064</v>
      </c>
      <c r="F476" s="397">
        <v>1</v>
      </c>
      <c r="G476" s="397">
        <v>332</v>
      </c>
      <c r="H476" s="397">
        <v>1</v>
      </c>
      <c r="I476" s="397">
        <v>332</v>
      </c>
      <c r="J476" s="397"/>
      <c r="K476" s="397"/>
      <c r="L476" s="397"/>
      <c r="M476" s="397"/>
      <c r="N476" s="397"/>
      <c r="O476" s="397"/>
      <c r="P476" s="410"/>
      <c r="Q476" s="398"/>
    </row>
    <row r="477" spans="1:17" ht="14.4" customHeight="1" x14ac:dyDescent="0.3">
      <c r="A477" s="393" t="s">
        <v>3309</v>
      </c>
      <c r="B477" s="394" t="s">
        <v>3076</v>
      </c>
      <c r="C477" s="394" t="s">
        <v>2805</v>
      </c>
      <c r="D477" s="394" t="s">
        <v>2840</v>
      </c>
      <c r="E477" s="394" t="s">
        <v>2841</v>
      </c>
      <c r="F477" s="397"/>
      <c r="G477" s="397"/>
      <c r="H477" s="397"/>
      <c r="I477" s="397"/>
      <c r="J477" s="397">
        <v>1</v>
      </c>
      <c r="K477" s="397">
        <v>75</v>
      </c>
      <c r="L477" s="397"/>
      <c r="M477" s="397">
        <v>75</v>
      </c>
      <c r="N477" s="397"/>
      <c r="O477" s="397"/>
      <c r="P477" s="410"/>
      <c r="Q477" s="398"/>
    </row>
    <row r="478" spans="1:17" ht="14.4" customHeight="1" x14ac:dyDescent="0.3">
      <c r="A478" s="393" t="s">
        <v>3309</v>
      </c>
      <c r="B478" s="394" t="s">
        <v>3076</v>
      </c>
      <c r="C478" s="394" t="s">
        <v>2805</v>
      </c>
      <c r="D478" s="394" t="s">
        <v>2921</v>
      </c>
      <c r="E478" s="394" t="s">
        <v>2922</v>
      </c>
      <c r="F478" s="397"/>
      <c r="G478" s="397"/>
      <c r="H478" s="397"/>
      <c r="I478" s="397"/>
      <c r="J478" s="397"/>
      <c r="K478" s="397"/>
      <c r="L478" s="397"/>
      <c r="M478" s="397"/>
      <c r="N478" s="397">
        <v>0</v>
      </c>
      <c r="O478" s="397">
        <v>0</v>
      </c>
      <c r="P478" s="410"/>
      <c r="Q478" s="398"/>
    </row>
    <row r="479" spans="1:17" ht="14.4" customHeight="1" x14ac:dyDescent="0.3">
      <c r="A479" s="393" t="s">
        <v>3309</v>
      </c>
      <c r="B479" s="394" t="s">
        <v>3076</v>
      </c>
      <c r="C479" s="394" t="s">
        <v>2805</v>
      </c>
      <c r="D479" s="394" t="s">
        <v>3130</v>
      </c>
      <c r="E479" s="394" t="s">
        <v>3131</v>
      </c>
      <c r="F479" s="397">
        <v>2</v>
      </c>
      <c r="G479" s="397">
        <v>346</v>
      </c>
      <c r="H479" s="397">
        <v>1</v>
      </c>
      <c r="I479" s="397">
        <v>173</v>
      </c>
      <c r="J479" s="397"/>
      <c r="K479" s="397"/>
      <c r="L479" s="397"/>
      <c r="M479" s="397"/>
      <c r="N479" s="397"/>
      <c r="O479" s="397"/>
      <c r="P479" s="410"/>
      <c r="Q479" s="398"/>
    </row>
    <row r="480" spans="1:17" ht="14.4" customHeight="1" x14ac:dyDescent="0.3">
      <c r="A480" s="393" t="s">
        <v>3309</v>
      </c>
      <c r="B480" s="394" t="s">
        <v>3076</v>
      </c>
      <c r="C480" s="394" t="s">
        <v>2805</v>
      </c>
      <c r="D480" s="394" t="s">
        <v>3011</v>
      </c>
      <c r="E480" s="394" t="s">
        <v>3012</v>
      </c>
      <c r="F480" s="397">
        <v>2</v>
      </c>
      <c r="G480" s="397">
        <v>496</v>
      </c>
      <c r="H480" s="397">
        <v>1</v>
      </c>
      <c r="I480" s="397">
        <v>248</v>
      </c>
      <c r="J480" s="397">
        <v>2</v>
      </c>
      <c r="K480" s="397">
        <v>498</v>
      </c>
      <c r="L480" s="397">
        <v>1.0040322580645162</v>
      </c>
      <c r="M480" s="397">
        <v>249</v>
      </c>
      <c r="N480" s="397">
        <v>1</v>
      </c>
      <c r="O480" s="397">
        <v>232</v>
      </c>
      <c r="P480" s="410">
        <v>0.46774193548387094</v>
      </c>
      <c r="Q480" s="398">
        <v>232</v>
      </c>
    </row>
    <row r="481" spans="1:17" ht="14.4" customHeight="1" x14ac:dyDescent="0.3">
      <c r="A481" s="393" t="s">
        <v>3309</v>
      </c>
      <c r="B481" s="394" t="s">
        <v>3076</v>
      </c>
      <c r="C481" s="394" t="s">
        <v>2805</v>
      </c>
      <c r="D481" s="394" t="s">
        <v>3158</v>
      </c>
      <c r="E481" s="394" t="s">
        <v>3159</v>
      </c>
      <c r="F481" s="397"/>
      <c r="G481" s="397"/>
      <c r="H481" s="397"/>
      <c r="I481" s="397"/>
      <c r="J481" s="397"/>
      <c r="K481" s="397"/>
      <c r="L481" s="397"/>
      <c r="M481" s="397"/>
      <c r="N481" s="397">
        <v>3</v>
      </c>
      <c r="O481" s="397">
        <v>696</v>
      </c>
      <c r="P481" s="410"/>
      <c r="Q481" s="398">
        <v>232</v>
      </c>
    </row>
    <row r="482" spans="1:17" ht="14.4" customHeight="1" x14ac:dyDescent="0.3">
      <c r="A482" s="393" t="s">
        <v>3309</v>
      </c>
      <c r="B482" s="394" t="s">
        <v>3076</v>
      </c>
      <c r="C482" s="394" t="s">
        <v>2805</v>
      </c>
      <c r="D482" s="394" t="s">
        <v>3040</v>
      </c>
      <c r="E482" s="394" t="s">
        <v>3039</v>
      </c>
      <c r="F482" s="397"/>
      <c r="G482" s="397"/>
      <c r="H482" s="397"/>
      <c r="I482" s="397"/>
      <c r="J482" s="397">
        <v>1</v>
      </c>
      <c r="K482" s="397">
        <v>665</v>
      </c>
      <c r="L482" s="397"/>
      <c r="M482" s="397">
        <v>665</v>
      </c>
      <c r="N482" s="397"/>
      <c r="O482" s="397"/>
      <c r="P482" s="410"/>
      <c r="Q482" s="398"/>
    </row>
    <row r="483" spans="1:17" ht="14.4" customHeight="1" x14ac:dyDescent="0.3">
      <c r="A483" s="393" t="s">
        <v>3309</v>
      </c>
      <c r="B483" s="394" t="s">
        <v>3194</v>
      </c>
      <c r="C483" s="394" t="s">
        <v>2805</v>
      </c>
      <c r="D483" s="394" t="s">
        <v>3209</v>
      </c>
      <c r="E483" s="394" t="s">
        <v>3210</v>
      </c>
      <c r="F483" s="397">
        <v>2</v>
      </c>
      <c r="G483" s="397">
        <v>466</v>
      </c>
      <c r="H483" s="397">
        <v>1</v>
      </c>
      <c r="I483" s="397">
        <v>233</v>
      </c>
      <c r="J483" s="397">
        <v>5</v>
      </c>
      <c r="K483" s="397">
        <v>1170</v>
      </c>
      <c r="L483" s="397">
        <v>2.5107296137339055</v>
      </c>
      <c r="M483" s="397">
        <v>234</v>
      </c>
      <c r="N483" s="397">
        <v>7</v>
      </c>
      <c r="O483" s="397">
        <v>1624</v>
      </c>
      <c r="P483" s="410">
        <v>3.484978540772532</v>
      </c>
      <c r="Q483" s="398">
        <v>232</v>
      </c>
    </row>
    <row r="484" spans="1:17" ht="14.4" customHeight="1" x14ac:dyDescent="0.3">
      <c r="A484" s="393" t="s">
        <v>3309</v>
      </c>
      <c r="B484" s="394" t="s">
        <v>3194</v>
      </c>
      <c r="C484" s="394" t="s">
        <v>2805</v>
      </c>
      <c r="D484" s="394" t="s">
        <v>2854</v>
      </c>
      <c r="E484" s="394" t="s">
        <v>2855</v>
      </c>
      <c r="F484" s="397"/>
      <c r="G484" s="397"/>
      <c r="H484" s="397"/>
      <c r="I484" s="397"/>
      <c r="J484" s="397"/>
      <c r="K484" s="397"/>
      <c r="L484" s="397"/>
      <c r="M484" s="397"/>
      <c r="N484" s="397">
        <v>1</v>
      </c>
      <c r="O484" s="397">
        <v>325</v>
      </c>
      <c r="P484" s="410"/>
      <c r="Q484" s="398">
        <v>325</v>
      </c>
    </row>
    <row r="485" spans="1:17" ht="14.4" customHeight="1" x14ac:dyDescent="0.3">
      <c r="A485" s="393" t="s">
        <v>3310</v>
      </c>
      <c r="B485" s="394" t="s">
        <v>2862</v>
      </c>
      <c r="C485" s="394" t="s">
        <v>2805</v>
      </c>
      <c r="D485" s="394" t="s">
        <v>2848</v>
      </c>
      <c r="E485" s="394" t="s">
        <v>2849</v>
      </c>
      <c r="F485" s="397">
        <v>1</v>
      </c>
      <c r="G485" s="397">
        <v>34</v>
      </c>
      <c r="H485" s="397">
        <v>1</v>
      </c>
      <c r="I485" s="397">
        <v>34</v>
      </c>
      <c r="J485" s="397"/>
      <c r="K485" s="397"/>
      <c r="L485" s="397"/>
      <c r="M485" s="397"/>
      <c r="N485" s="397"/>
      <c r="O485" s="397"/>
      <c r="P485" s="410"/>
      <c r="Q485" s="398"/>
    </row>
    <row r="486" spans="1:17" ht="14.4" customHeight="1" x14ac:dyDescent="0.3">
      <c r="A486" s="393" t="s">
        <v>3310</v>
      </c>
      <c r="B486" s="394" t="s">
        <v>2862</v>
      </c>
      <c r="C486" s="394" t="s">
        <v>2805</v>
      </c>
      <c r="D486" s="394" t="s">
        <v>2907</v>
      </c>
      <c r="E486" s="394" t="s">
        <v>2908</v>
      </c>
      <c r="F486" s="397">
        <v>64</v>
      </c>
      <c r="G486" s="397">
        <v>27584</v>
      </c>
      <c r="H486" s="397">
        <v>1</v>
      </c>
      <c r="I486" s="397">
        <v>431</v>
      </c>
      <c r="J486" s="397">
        <v>40</v>
      </c>
      <c r="K486" s="397">
        <v>17320</v>
      </c>
      <c r="L486" s="397">
        <v>0.62790023201856149</v>
      </c>
      <c r="M486" s="397">
        <v>433</v>
      </c>
      <c r="N486" s="397">
        <v>52</v>
      </c>
      <c r="O486" s="397">
        <v>17004</v>
      </c>
      <c r="P486" s="410">
        <v>0.61644431554524359</v>
      </c>
      <c r="Q486" s="398">
        <v>327</v>
      </c>
    </row>
    <row r="487" spans="1:17" ht="14.4" customHeight="1" x14ac:dyDescent="0.3">
      <c r="A487" s="393" t="s">
        <v>3310</v>
      </c>
      <c r="B487" s="394" t="s">
        <v>2913</v>
      </c>
      <c r="C487" s="394" t="s">
        <v>2805</v>
      </c>
      <c r="D487" s="394" t="s">
        <v>2848</v>
      </c>
      <c r="E487" s="394" t="s">
        <v>2849</v>
      </c>
      <c r="F487" s="397">
        <v>1</v>
      </c>
      <c r="G487" s="397">
        <v>34</v>
      </c>
      <c r="H487" s="397">
        <v>1</v>
      </c>
      <c r="I487" s="397">
        <v>34</v>
      </c>
      <c r="J487" s="397">
        <v>1</v>
      </c>
      <c r="K487" s="397">
        <v>34</v>
      </c>
      <c r="L487" s="397">
        <v>1</v>
      </c>
      <c r="M487" s="397">
        <v>34</v>
      </c>
      <c r="N487" s="397">
        <v>2</v>
      </c>
      <c r="O487" s="397">
        <v>68</v>
      </c>
      <c r="P487" s="410">
        <v>2</v>
      </c>
      <c r="Q487" s="398">
        <v>34</v>
      </c>
    </row>
    <row r="488" spans="1:17" ht="14.4" customHeight="1" x14ac:dyDescent="0.3">
      <c r="A488" s="393" t="s">
        <v>3310</v>
      </c>
      <c r="B488" s="394" t="s">
        <v>2913</v>
      </c>
      <c r="C488" s="394" t="s">
        <v>2805</v>
      </c>
      <c r="D488" s="394" t="s">
        <v>2921</v>
      </c>
      <c r="E488" s="394" t="s">
        <v>2922</v>
      </c>
      <c r="F488" s="397"/>
      <c r="G488" s="397"/>
      <c r="H488" s="397"/>
      <c r="I488" s="397"/>
      <c r="J488" s="397"/>
      <c r="K488" s="397"/>
      <c r="L488" s="397"/>
      <c r="M488" s="397"/>
      <c r="N488" s="397">
        <v>19</v>
      </c>
      <c r="O488" s="397">
        <v>0</v>
      </c>
      <c r="P488" s="410"/>
      <c r="Q488" s="398">
        <v>0</v>
      </c>
    </row>
    <row r="489" spans="1:17" ht="14.4" customHeight="1" x14ac:dyDescent="0.3">
      <c r="A489" s="393" t="s">
        <v>3310</v>
      </c>
      <c r="B489" s="394" t="s">
        <v>2913</v>
      </c>
      <c r="C489" s="394" t="s">
        <v>2805</v>
      </c>
      <c r="D489" s="394" t="s">
        <v>2923</v>
      </c>
      <c r="E489" s="394" t="s">
        <v>2924</v>
      </c>
      <c r="F489" s="397">
        <v>256</v>
      </c>
      <c r="G489" s="397">
        <v>83200</v>
      </c>
      <c r="H489" s="397">
        <v>1</v>
      </c>
      <c r="I489" s="397">
        <v>325</v>
      </c>
      <c r="J489" s="397">
        <v>228</v>
      </c>
      <c r="K489" s="397">
        <v>74556</v>
      </c>
      <c r="L489" s="397">
        <v>0.89610576923076923</v>
      </c>
      <c r="M489" s="397">
        <v>327</v>
      </c>
      <c r="N489" s="397">
        <v>261</v>
      </c>
      <c r="O489" s="397">
        <v>85347</v>
      </c>
      <c r="P489" s="410">
        <v>1.0258052884615385</v>
      </c>
      <c r="Q489" s="398">
        <v>327</v>
      </c>
    </row>
    <row r="490" spans="1:17" ht="14.4" customHeight="1" x14ac:dyDescent="0.3">
      <c r="A490" s="393" t="s">
        <v>3310</v>
      </c>
      <c r="B490" s="394" t="s">
        <v>2913</v>
      </c>
      <c r="C490" s="394" t="s">
        <v>2805</v>
      </c>
      <c r="D490" s="394" t="s">
        <v>2854</v>
      </c>
      <c r="E490" s="394" t="s">
        <v>2855</v>
      </c>
      <c r="F490" s="397"/>
      <c r="G490" s="397"/>
      <c r="H490" s="397"/>
      <c r="I490" s="397"/>
      <c r="J490" s="397">
        <v>1</v>
      </c>
      <c r="K490" s="397">
        <v>324</v>
      </c>
      <c r="L490" s="397"/>
      <c r="M490" s="397">
        <v>324</v>
      </c>
      <c r="N490" s="397"/>
      <c r="O490" s="397"/>
      <c r="P490" s="410"/>
      <c r="Q490" s="398"/>
    </row>
    <row r="491" spans="1:17" ht="14.4" customHeight="1" x14ac:dyDescent="0.3">
      <c r="A491" s="393" t="s">
        <v>3310</v>
      </c>
      <c r="B491" s="394" t="s">
        <v>2929</v>
      </c>
      <c r="C491" s="394" t="s">
        <v>2689</v>
      </c>
      <c r="D491" s="394" t="s">
        <v>2945</v>
      </c>
      <c r="E491" s="394" t="s">
        <v>2946</v>
      </c>
      <c r="F491" s="397">
        <v>0.2</v>
      </c>
      <c r="G491" s="397">
        <v>400.81</v>
      </c>
      <c r="H491" s="397">
        <v>1</v>
      </c>
      <c r="I491" s="397">
        <v>2004.05</v>
      </c>
      <c r="J491" s="397"/>
      <c r="K491" s="397"/>
      <c r="L491" s="397"/>
      <c r="M491" s="397"/>
      <c r="N491" s="397"/>
      <c r="O491" s="397"/>
      <c r="P491" s="410"/>
      <c r="Q491" s="398"/>
    </row>
    <row r="492" spans="1:17" ht="14.4" customHeight="1" x14ac:dyDescent="0.3">
      <c r="A492" s="393" t="s">
        <v>3310</v>
      </c>
      <c r="B492" s="394" t="s">
        <v>2929</v>
      </c>
      <c r="C492" s="394" t="s">
        <v>2689</v>
      </c>
      <c r="D492" s="394" t="s">
        <v>3311</v>
      </c>
      <c r="E492" s="394" t="s">
        <v>3312</v>
      </c>
      <c r="F492" s="397">
        <v>0</v>
      </c>
      <c r="G492" s="397">
        <v>0</v>
      </c>
      <c r="H492" s="397"/>
      <c r="I492" s="397"/>
      <c r="J492" s="397"/>
      <c r="K492" s="397"/>
      <c r="L492" s="397"/>
      <c r="M492" s="397"/>
      <c r="N492" s="397"/>
      <c r="O492" s="397"/>
      <c r="P492" s="410"/>
      <c r="Q492" s="398"/>
    </row>
    <row r="493" spans="1:17" ht="14.4" customHeight="1" x14ac:dyDescent="0.3">
      <c r="A493" s="393" t="s">
        <v>3310</v>
      </c>
      <c r="B493" s="394" t="s">
        <v>2929</v>
      </c>
      <c r="C493" s="394" t="s">
        <v>2689</v>
      </c>
      <c r="D493" s="394" t="s">
        <v>2916</v>
      </c>
      <c r="E493" s="394" t="s">
        <v>2917</v>
      </c>
      <c r="F493" s="397">
        <v>2.75</v>
      </c>
      <c r="G493" s="397">
        <v>1847.6200000000001</v>
      </c>
      <c r="H493" s="397">
        <v>1</v>
      </c>
      <c r="I493" s="397">
        <v>671.86181818181819</v>
      </c>
      <c r="J493" s="397">
        <v>0.5</v>
      </c>
      <c r="K493" s="397">
        <v>348.7</v>
      </c>
      <c r="L493" s="397">
        <v>0.1887292841601628</v>
      </c>
      <c r="M493" s="397">
        <v>697.4</v>
      </c>
      <c r="N493" s="397"/>
      <c r="O493" s="397"/>
      <c r="P493" s="410"/>
      <c r="Q493" s="398"/>
    </row>
    <row r="494" spans="1:17" ht="14.4" customHeight="1" x14ac:dyDescent="0.3">
      <c r="A494" s="393" t="s">
        <v>3310</v>
      </c>
      <c r="B494" s="394" t="s">
        <v>2929</v>
      </c>
      <c r="C494" s="394" t="s">
        <v>2689</v>
      </c>
      <c r="D494" s="394" t="s">
        <v>3291</v>
      </c>
      <c r="E494" s="394" t="s">
        <v>3292</v>
      </c>
      <c r="F494" s="397"/>
      <c r="G494" s="397"/>
      <c r="H494" s="397"/>
      <c r="I494" s="397"/>
      <c r="J494" s="397">
        <v>0.4</v>
      </c>
      <c r="K494" s="397">
        <v>35.590000000000003</v>
      </c>
      <c r="L494" s="397"/>
      <c r="M494" s="397">
        <v>88.975000000000009</v>
      </c>
      <c r="N494" s="397"/>
      <c r="O494" s="397"/>
      <c r="P494" s="410"/>
      <c r="Q494" s="398"/>
    </row>
    <row r="495" spans="1:17" ht="14.4" customHeight="1" x14ac:dyDescent="0.3">
      <c r="A495" s="393" t="s">
        <v>3310</v>
      </c>
      <c r="B495" s="394" t="s">
        <v>2929</v>
      </c>
      <c r="C495" s="394" t="s">
        <v>2689</v>
      </c>
      <c r="D495" s="394" t="s">
        <v>3313</v>
      </c>
      <c r="E495" s="394" t="s">
        <v>3314</v>
      </c>
      <c r="F495" s="397">
        <v>2</v>
      </c>
      <c r="G495" s="397">
        <v>1757.06</v>
      </c>
      <c r="H495" s="397">
        <v>1</v>
      </c>
      <c r="I495" s="397">
        <v>878.53</v>
      </c>
      <c r="J495" s="397"/>
      <c r="K495" s="397"/>
      <c r="L495" s="397"/>
      <c r="M495" s="397"/>
      <c r="N495" s="397"/>
      <c r="O495" s="397"/>
      <c r="P495" s="410"/>
      <c r="Q495" s="398"/>
    </row>
    <row r="496" spans="1:17" ht="14.4" customHeight="1" x14ac:dyDescent="0.3">
      <c r="A496" s="393" t="s">
        <v>3310</v>
      </c>
      <c r="B496" s="394" t="s">
        <v>2929</v>
      </c>
      <c r="C496" s="394" t="s">
        <v>2805</v>
      </c>
      <c r="D496" s="394" t="s">
        <v>2999</v>
      </c>
      <c r="E496" s="394" t="s">
        <v>3000</v>
      </c>
      <c r="F496" s="397">
        <v>527</v>
      </c>
      <c r="G496" s="397">
        <v>98549</v>
      </c>
      <c r="H496" s="397">
        <v>1</v>
      </c>
      <c r="I496" s="397">
        <v>187</v>
      </c>
      <c r="J496" s="397">
        <v>529</v>
      </c>
      <c r="K496" s="397">
        <v>102097</v>
      </c>
      <c r="L496" s="397">
        <v>1.0360023947477905</v>
      </c>
      <c r="M496" s="397">
        <v>193</v>
      </c>
      <c r="N496" s="397">
        <v>711</v>
      </c>
      <c r="O496" s="397">
        <v>137934</v>
      </c>
      <c r="P496" s="410">
        <v>1.3996489056205543</v>
      </c>
      <c r="Q496" s="398">
        <v>194</v>
      </c>
    </row>
    <row r="497" spans="1:17" ht="14.4" customHeight="1" x14ac:dyDescent="0.3">
      <c r="A497" s="393" t="s">
        <v>3310</v>
      </c>
      <c r="B497" s="394" t="s">
        <v>2929</v>
      </c>
      <c r="C497" s="394" t="s">
        <v>2805</v>
      </c>
      <c r="D497" s="394" t="s">
        <v>2903</v>
      </c>
      <c r="E497" s="394" t="s">
        <v>2904</v>
      </c>
      <c r="F497" s="397">
        <v>2</v>
      </c>
      <c r="G497" s="397">
        <v>1700</v>
      </c>
      <c r="H497" s="397">
        <v>1</v>
      </c>
      <c r="I497" s="397">
        <v>850</v>
      </c>
      <c r="J497" s="397">
        <v>3</v>
      </c>
      <c r="K497" s="397">
        <v>2556</v>
      </c>
      <c r="L497" s="397">
        <v>1.5035294117647058</v>
      </c>
      <c r="M497" s="397">
        <v>852</v>
      </c>
      <c r="N497" s="397">
        <v>2</v>
      </c>
      <c r="O497" s="397">
        <v>1406</v>
      </c>
      <c r="P497" s="410">
        <v>0.82705882352941174</v>
      </c>
      <c r="Q497" s="398">
        <v>703</v>
      </c>
    </row>
    <row r="498" spans="1:17" ht="14.4" customHeight="1" x14ac:dyDescent="0.3">
      <c r="A498" s="393" t="s">
        <v>3310</v>
      </c>
      <c r="B498" s="394" t="s">
        <v>2929</v>
      </c>
      <c r="C498" s="394" t="s">
        <v>2805</v>
      </c>
      <c r="D498" s="394" t="s">
        <v>3264</v>
      </c>
      <c r="E498" s="394" t="s">
        <v>3265</v>
      </c>
      <c r="F498" s="397"/>
      <c r="G498" s="397"/>
      <c r="H498" s="397"/>
      <c r="I498" s="397"/>
      <c r="J498" s="397"/>
      <c r="K498" s="397"/>
      <c r="L498" s="397"/>
      <c r="M498" s="397"/>
      <c r="N498" s="397">
        <v>1</v>
      </c>
      <c r="O498" s="397">
        <v>1134</v>
      </c>
      <c r="P498" s="410"/>
      <c r="Q498" s="398">
        <v>1134</v>
      </c>
    </row>
    <row r="499" spans="1:17" ht="14.4" customHeight="1" x14ac:dyDescent="0.3">
      <c r="A499" s="393" t="s">
        <v>3310</v>
      </c>
      <c r="B499" s="394" t="s">
        <v>2929</v>
      </c>
      <c r="C499" s="394" t="s">
        <v>2805</v>
      </c>
      <c r="D499" s="394" t="s">
        <v>2840</v>
      </c>
      <c r="E499" s="394" t="s">
        <v>2841</v>
      </c>
      <c r="F499" s="397">
        <v>2</v>
      </c>
      <c r="G499" s="397">
        <v>150</v>
      </c>
      <c r="H499" s="397">
        <v>1</v>
      </c>
      <c r="I499" s="397">
        <v>75</v>
      </c>
      <c r="J499" s="397">
        <v>2</v>
      </c>
      <c r="K499" s="397">
        <v>150</v>
      </c>
      <c r="L499" s="397">
        <v>1</v>
      </c>
      <c r="M499" s="397">
        <v>75</v>
      </c>
      <c r="N499" s="397"/>
      <c r="O499" s="397"/>
      <c r="P499" s="410"/>
      <c r="Q499" s="398"/>
    </row>
    <row r="500" spans="1:17" ht="14.4" customHeight="1" x14ac:dyDescent="0.3">
      <c r="A500" s="393" t="s">
        <v>3310</v>
      </c>
      <c r="B500" s="394" t="s">
        <v>2929</v>
      </c>
      <c r="C500" s="394" t="s">
        <v>2805</v>
      </c>
      <c r="D500" s="394" t="s">
        <v>2844</v>
      </c>
      <c r="E500" s="394" t="s">
        <v>2845</v>
      </c>
      <c r="F500" s="397">
        <v>2</v>
      </c>
      <c r="G500" s="397">
        <v>116</v>
      </c>
      <c r="H500" s="397">
        <v>1</v>
      </c>
      <c r="I500" s="397">
        <v>58</v>
      </c>
      <c r="J500" s="397">
        <v>4</v>
      </c>
      <c r="K500" s="397">
        <v>232</v>
      </c>
      <c r="L500" s="397">
        <v>2</v>
      </c>
      <c r="M500" s="397">
        <v>58</v>
      </c>
      <c r="N500" s="397">
        <v>5</v>
      </c>
      <c r="O500" s="397">
        <v>280</v>
      </c>
      <c r="P500" s="410">
        <v>2.4137931034482758</v>
      </c>
      <c r="Q500" s="398">
        <v>56</v>
      </c>
    </row>
    <row r="501" spans="1:17" ht="14.4" customHeight="1" x14ac:dyDescent="0.3">
      <c r="A501" s="393" t="s">
        <v>3310</v>
      </c>
      <c r="B501" s="394" t="s">
        <v>2929</v>
      </c>
      <c r="C501" s="394" t="s">
        <v>2805</v>
      </c>
      <c r="D501" s="394" t="s">
        <v>2848</v>
      </c>
      <c r="E501" s="394" t="s">
        <v>2849</v>
      </c>
      <c r="F501" s="397">
        <v>10</v>
      </c>
      <c r="G501" s="397">
        <v>340</v>
      </c>
      <c r="H501" s="397">
        <v>1</v>
      </c>
      <c r="I501" s="397">
        <v>34</v>
      </c>
      <c r="J501" s="397">
        <v>5</v>
      </c>
      <c r="K501" s="397">
        <v>170</v>
      </c>
      <c r="L501" s="397">
        <v>0.5</v>
      </c>
      <c r="M501" s="397">
        <v>34</v>
      </c>
      <c r="N501" s="397">
        <v>9</v>
      </c>
      <c r="O501" s="397">
        <v>306</v>
      </c>
      <c r="P501" s="410">
        <v>0.9</v>
      </c>
      <c r="Q501" s="398">
        <v>34</v>
      </c>
    </row>
    <row r="502" spans="1:17" ht="14.4" customHeight="1" x14ac:dyDescent="0.3">
      <c r="A502" s="393" t="s">
        <v>3310</v>
      </c>
      <c r="B502" s="394" t="s">
        <v>2929</v>
      </c>
      <c r="C502" s="394" t="s">
        <v>2805</v>
      </c>
      <c r="D502" s="394" t="s">
        <v>2925</v>
      </c>
      <c r="E502" s="394" t="s">
        <v>2926</v>
      </c>
      <c r="F502" s="397">
        <v>2</v>
      </c>
      <c r="G502" s="397">
        <v>554</v>
      </c>
      <c r="H502" s="397">
        <v>1</v>
      </c>
      <c r="I502" s="397">
        <v>277</v>
      </c>
      <c r="J502" s="397">
        <v>1</v>
      </c>
      <c r="K502" s="397">
        <v>279</v>
      </c>
      <c r="L502" s="397">
        <v>0.50361010830324915</v>
      </c>
      <c r="M502" s="397">
        <v>279</v>
      </c>
      <c r="N502" s="397">
        <v>2</v>
      </c>
      <c r="O502" s="397">
        <v>560</v>
      </c>
      <c r="P502" s="410">
        <v>1.0108303249097472</v>
      </c>
      <c r="Q502" s="398">
        <v>280</v>
      </c>
    </row>
    <row r="503" spans="1:17" ht="14.4" customHeight="1" x14ac:dyDescent="0.3">
      <c r="A503" s="393" t="s">
        <v>3310</v>
      </c>
      <c r="B503" s="394" t="s">
        <v>2929</v>
      </c>
      <c r="C503" s="394" t="s">
        <v>2805</v>
      </c>
      <c r="D503" s="394" t="s">
        <v>3011</v>
      </c>
      <c r="E503" s="394" t="s">
        <v>3012</v>
      </c>
      <c r="F503" s="397">
        <v>241</v>
      </c>
      <c r="G503" s="397">
        <v>59768</v>
      </c>
      <c r="H503" s="397">
        <v>1</v>
      </c>
      <c r="I503" s="397">
        <v>248</v>
      </c>
      <c r="J503" s="397">
        <v>221</v>
      </c>
      <c r="K503" s="397">
        <v>55029</v>
      </c>
      <c r="L503" s="397">
        <v>0.92071007897202517</v>
      </c>
      <c r="M503" s="397">
        <v>249</v>
      </c>
      <c r="N503" s="397">
        <v>241</v>
      </c>
      <c r="O503" s="397">
        <v>55912</v>
      </c>
      <c r="P503" s="410">
        <v>0.93548387096774188</v>
      </c>
      <c r="Q503" s="398">
        <v>232</v>
      </c>
    </row>
    <row r="504" spans="1:17" ht="14.4" customHeight="1" x14ac:dyDescent="0.3">
      <c r="A504" s="393" t="s">
        <v>3310</v>
      </c>
      <c r="B504" s="394" t="s">
        <v>2929</v>
      </c>
      <c r="C504" s="394" t="s">
        <v>2805</v>
      </c>
      <c r="D504" s="394" t="s">
        <v>3013</v>
      </c>
      <c r="E504" s="394" t="s">
        <v>3014</v>
      </c>
      <c r="F504" s="397"/>
      <c r="G504" s="397"/>
      <c r="H504" s="397"/>
      <c r="I504" s="397"/>
      <c r="J504" s="397">
        <v>1</v>
      </c>
      <c r="K504" s="397">
        <v>125</v>
      </c>
      <c r="L504" s="397"/>
      <c r="M504" s="397">
        <v>125</v>
      </c>
      <c r="N504" s="397"/>
      <c r="O504" s="397"/>
      <c r="P504" s="410"/>
      <c r="Q504" s="398"/>
    </row>
    <row r="505" spans="1:17" ht="14.4" customHeight="1" x14ac:dyDescent="0.3">
      <c r="A505" s="393" t="s">
        <v>3310</v>
      </c>
      <c r="B505" s="394" t="s">
        <v>2929</v>
      </c>
      <c r="C505" s="394" t="s">
        <v>2805</v>
      </c>
      <c r="D505" s="394" t="s">
        <v>3017</v>
      </c>
      <c r="E505" s="394" t="s">
        <v>3018</v>
      </c>
      <c r="F505" s="397"/>
      <c r="G505" s="397"/>
      <c r="H505" s="397"/>
      <c r="I505" s="397"/>
      <c r="J505" s="397">
        <v>2</v>
      </c>
      <c r="K505" s="397">
        <v>352</v>
      </c>
      <c r="L505" s="397"/>
      <c r="M505" s="397">
        <v>176</v>
      </c>
      <c r="N505" s="397"/>
      <c r="O505" s="397"/>
      <c r="P505" s="410"/>
      <c r="Q505" s="398"/>
    </row>
    <row r="506" spans="1:17" ht="14.4" customHeight="1" x14ac:dyDescent="0.3">
      <c r="A506" s="393" t="s">
        <v>3310</v>
      </c>
      <c r="B506" s="394" t="s">
        <v>2929</v>
      </c>
      <c r="C506" s="394" t="s">
        <v>2805</v>
      </c>
      <c r="D506" s="394" t="s">
        <v>3026</v>
      </c>
      <c r="E506" s="394" t="s">
        <v>3027</v>
      </c>
      <c r="F506" s="397">
        <v>1</v>
      </c>
      <c r="G506" s="397">
        <v>197</v>
      </c>
      <c r="H506" s="397">
        <v>1</v>
      </c>
      <c r="I506" s="397">
        <v>197</v>
      </c>
      <c r="J506" s="397"/>
      <c r="K506" s="397"/>
      <c r="L506" s="397"/>
      <c r="M506" s="397"/>
      <c r="N506" s="397"/>
      <c r="O506" s="397"/>
      <c r="P506" s="410"/>
      <c r="Q506" s="398"/>
    </row>
    <row r="507" spans="1:17" ht="14.4" customHeight="1" x14ac:dyDescent="0.3">
      <c r="A507" s="393" t="s">
        <v>3310</v>
      </c>
      <c r="B507" s="394" t="s">
        <v>2929</v>
      </c>
      <c r="C507" s="394" t="s">
        <v>2805</v>
      </c>
      <c r="D507" s="394" t="s">
        <v>3030</v>
      </c>
      <c r="E507" s="394" t="s">
        <v>3031</v>
      </c>
      <c r="F507" s="397">
        <v>1</v>
      </c>
      <c r="G507" s="397">
        <v>90</v>
      </c>
      <c r="H507" s="397">
        <v>1</v>
      </c>
      <c r="I507" s="397">
        <v>90</v>
      </c>
      <c r="J507" s="397"/>
      <c r="K507" s="397"/>
      <c r="L507" s="397"/>
      <c r="M507" s="397"/>
      <c r="N507" s="397"/>
      <c r="O507" s="397"/>
      <c r="P507" s="410"/>
      <c r="Q507" s="398"/>
    </row>
    <row r="508" spans="1:17" ht="14.4" customHeight="1" x14ac:dyDescent="0.3">
      <c r="A508" s="393" t="s">
        <v>3310</v>
      </c>
      <c r="B508" s="394" t="s">
        <v>2929</v>
      </c>
      <c r="C508" s="394" t="s">
        <v>2805</v>
      </c>
      <c r="D508" s="394" t="s">
        <v>3034</v>
      </c>
      <c r="E508" s="394" t="s">
        <v>3035</v>
      </c>
      <c r="F508" s="397">
        <v>1</v>
      </c>
      <c r="G508" s="397">
        <v>220</v>
      </c>
      <c r="H508" s="397">
        <v>1</v>
      </c>
      <c r="I508" s="397">
        <v>220</v>
      </c>
      <c r="J508" s="397"/>
      <c r="K508" s="397"/>
      <c r="L508" s="397"/>
      <c r="M508" s="397"/>
      <c r="N508" s="397"/>
      <c r="O508" s="397"/>
      <c r="P508" s="410"/>
      <c r="Q508" s="398"/>
    </row>
    <row r="509" spans="1:17" ht="14.4" customHeight="1" x14ac:dyDescent="0.3">
      <c r="A509" s="393" t="s">
        <v>3310</v>
      </c>
      <c r="B509" s="394" t="s">
        <v>2929</v>
      </c>
      <c r="C509" s="394" t="s">
        <v>2805</v>
      </c>
      <c r="D509" s="394" t="s">
        <v>3040</v>
      </c>
      <c r="E509" s="394" t="s">
        <v>3039</v>
      </c>
      <c r="F509" s="397">
        <v>1</v>
      </c>
      <c r="G509" s="397">
        <v>663</v>
      </c>
      <c r="H509" s="397">
        <v>1</v>
      </c>
      <c r="I509" s="397">
        <v>663</v>
      </c>
      <c r="J509" s="397"/>
      <c r="K509" s="397"/>
      <c r="L509" s="397"/>
      <c r="M509" s="397"/>
      <c r="N509" s="397"/>
      <c r="O509" s="397"/>
      <c r="P509" s="410"/>
      <c r="Q509" s="398"/>
    </row>
    <row r="510" spans="1:17" ht="14.4" customHeight="1" x14ac:dyDescent="0.3">
      <c r="A510" s="393" t="s">
        <v>3310</v>
      </c>
      <c r="B510" s="394" t="s">
        <v>2929</v>
      </c>
      <c r="C510" s="394" t="s">
        <v>2805</v>
      </c>
      <c r="D510" s="394" t="s">
        <v>2854</v>
      </c>
      <c r="E510" s="394" t="s">
        <v>2855</v>
      </c>
      <c r="F510" s="397">
        <v>151</v>
      </c>
      <c r="G510" s="397">
        <v>48773</v>
      </c>
      <c r="H510" s="397">
        <v>1</v>
      </c>
      <c r="I510" s="397">
        <v>323</v>
      </c>
      <c r="J510" s="397">
        <v>138</v>
      </c>
      <c r="K510" s="397">
        <v>44712</v>
      </c>
      <c r="L510" s="397">
        <v>0.91673671908637977</v>
      </c>
      <c r="M510" s="397">
        <v>324</v>
      </c>
      <c r="N510" s="397">
        <v>93</v>
      </c>
      <c r="O510" s="397">
        <v>30225</v>
      </c>
      <c r="P510" s="410">
        <v>0.61970762512045596</v>
      </c>
      <c r="Q510" s="398">
        <v>325</v>
      </c>
    </row>
    <row r="511" spans="1:17" ht="14.4" customHeight="1" x14ac:dyDescent="0.3">
      <c r="A511" s="393" t="s">
        <v>3310</v>
      </c>
      <c r="B511" s="394" t="s">
        <v>2929</v>
      </c>
      <c r="C511" s="394" t="s">
        <v>2805</v>
      </c>
      <c r="D511" s="394" t="s">
        <v>3055</v>
      </c>
      <c r="E511" s="394" t="s">
        <v>3056</v>
      </c>
      <c r="F511" s="397">
        <v>1445</v>
      </c>
      <c r="G511" s="397">
        <v>158950</v>
      </c>
      <c r="H511" s="397">
        <v>1</v>
      </c>
      <c r="I511" s="397">
        <v>110</v>
      </c>
      <c r="J511" s="397">
        <v>1275</v>
      </c>
      <c r="K511" s="397">
        <v>141525</v>
      </c>
      <c r="L511" s="397">
        <v>0.89037433155080214</v>
      </c>
      <c r="M511" s="397">
        <v>111</v>
      </c>
      <c r="N511" s="397">
        <v>1356</v>
      </c>
      <c r="O511" s="397">
        <v>151872</v>
      </c>
      <c r="P511" s="410">
        <v>0.95547027367096571</v>
      </c>
      <c r="Q511" s="398">
        <v>112</v>
      </c>
    </row>
    <row r="512" spans="1:17" ht="14.4" customHeight="1" x14ac:dyDescent="0.3">
      <c r="A512" s="393" t="s">
        <v>3310</v>
      </c>
      <c r="B512" s="394" t="s">
        <v>2929</v>
      </c>
      <c r="C512" s="394" t="s">
        <v>2805</v>
      </c>
      <c r="D512" s="394" t="s">
        <v>3057</v>
      </c>
      <c r="E512" s="394" t="s">
        <v>3058</v>
      </c>
      <c r="F512" s="397">
        <v>3</v>
      </c>
      <c r="G512" s="397">
        <v>882</v>
      </c>
      <c r="H512" s="397">
        <v>1</v>
      </c>
      <c r="I512" s="397">
        <v>294</v>
      </c>
      <c r="J512" s="397">
        <v>2</v>
      </c>
      <c r="K512" s="397">
        <v>590</v>
      </c>
      <c r="L512" s="397">
        <v>0.66893424036281179</v>
      </c>
      <c r="M512" s="397">
        <v>295</v>
      </c>
      <c r="N512" s="397">
        <v>2</v>
      </c>
      <c r="O512" s="397">
        <v>592</v>
      </c>
      <c r="P512" s="410">
        <v>0.67120181405895696</v>
      </c>
      <c r="Q512" s="398">
        <v>296</v>
      </c>
    </row>
    <row r="513" spans="1:17" ht="14.4" customHeight="1" x14ac:dyDescent="0.3">
      <c r="A513" s="393" t="s">
        <v>3310</v>
      </c>
      <c r="B513" s="394" t="s">
        <v>2929</v>
      </c>
      <c r="C513" s="394" t="s">
        <v>2805</v>
      </c>
      <c r="D513" s="394" t="s">
        <v>3059</v>
      </c>
      <c r="E513" s="394" t="s">
        <v>3060</v>
      </c>
      <c r="F513" s="397">
        <v>26</v>
      </c>
      <c r="G513" s="397">
        <v>17550</v>
      </c>
      <c r="H513" s="397">
        <v>1</v>
      </c>
      <c r="I513" s="397">
        <v>675</v>
      </c>
      <c r="J513" s="397">
        <v>33</v>
      </c>
      <c r="K513" s="397">
        <v>22308</v>
      </c>
      <c r="L513" s="397">
        <v>1.2711111111111111</v>
      </c>
      <c r="M513" s="397">
        <v>676</v>
      </c>
      <c r="N513" s="397">
        <v>44</v>
      </c>
      <c r="O513" s="397">
        <v>29788</v>
      </c>
      <c r="P513" s="410">
        <v>1.6973219373219373</v>
      </c>
      <c r="Q513" s="398">
        <v>677</v>
      </c>
    </row>
    <row r="514" spans="1:17" ht="14.4" customHeight="1" x14ac:dyDescent="0.3">
      <c r="A514" s="393" t="s">
        <v>3310</v>
      </c>
      <c r="B514" s="394" t="s">
        <v>2929</v>
      </c>
      <c r="C514" s="394" t="s">
        <v>2805</v>
      </c>
      <c r="D514" s="394" t="s">
        <v>3061</v>
      </c>
      <c r="E514" s="394" t="s">
        <v>3062</v>
      </c>
      <c r="F514" s="397">
        <v>26</v>
      </c>
      <c r="G514" s="397">
        <v>2080</v>
      </c>
      <c r="H514" s="397">
        <v>1</v>
      </c>
      <c r="I514" s="397">
        <v>80</v>
      </c>
      <c r="J514" s="397">
        <v>28</v>
      </c>
      <c r="K514" s="397">
        <v>2268</v>
      </c>
      <c r="L514" s="397">
        <v>1.0903846153846153</v>
      </c>
      <c r="M514" s="397">
        <v>81</v>
      </c>
      <c r="N514" s="397">
        <v>44</v>
      </c>
      <c r="O514" s="397">
        <v>3608</v>
      </c>
      <c r="P514" s="410">
        <v>1.7346153846153847</v>
      </c>
      <c r="Q514" s="398">
        <v>82</v>
      </c>
    </row>
    <row r="515" spans="1:17" ht="14.4" customHeight="1" x14ac:dyDescent="0.3">
      <c r="A515" s="393" t="s">
        <v>3310</v>
      </c>
      <c r="B515" s="394" t="s">
        <v>2929</v>
      </c>
      <c r="C515" s="394" t="s">
        <v>2805</v>
      </c>
      <c r="D515" s="394" t="s">
        <v>3063</v>
      </c>
      <c r="E515" s="394" t="s">
        <v>3064</v>
      </c>
      <c r="F515" s="397">
        <v>10</v>
      </c>
      <c r="G515" s="397">
        <v>3320</v>
      </c>
      <c r="H515" s="397">
        <v>1</v>
      </c>
      <c r="I515" s="397">
        <v>332</v>
      </c>
      <c r="J515" s="397">
        <v>3</v>
      </c>
      <c r="K515" s="397">
        <v>999</v>
      </c>
      <c r="L515" s="397">
        <v>0.30090361445783131</v>
      </c>
      <c r="M515" s="397">
        <v>333</v>
      </c>
      <c r="N515" s="397">
        <v>5</v>
      </c>
      <c r="O515" s="397">
        <v>1675</v>
      </c>
      <c r="P515" s="410">
        <v>0.50451807228915657</v>
      </c>
      <c r="Q515" s="398">
        <v>335</v>
      </c>
    </row>
    <row r="516" spans="1:17" ht="14.4" customHeight="1" x14ac:dyDescent="0.3">
      <c r="A516" s="393" t="s">
        <v>3310</v>
      </c>
      <c r="B516" s="394" t="s">
        <v>2929</v>
      </c>
      <c r="C516" s="394" t="s">
        <v>2805</v>
      </c>
      <c r="D516" s="394" t="s">
        <v>3065</v>
      </c>
      <c r="E516" s="394" t="s">
        <v>3066</v>
      </c>
      <c r="F516" s="397"/>
      <c r="G516" s="397"/>
      <c r="H516" s="397"/>
      <c r="I516" s="397"/>
      <c r="J516" s="397">
        <v>1</v>
      </c>
      <c r="K516" s="397">
        <v>604</v>
      </c>
      <c r="L516" s="397"/>
      <c r="M516" s="397">
        <v>604</v>
      </c>
      <c r="N516" s="397"/>
      <c r="O516" s="397"/>
      <c r="P516" s="410"/>
      <c r="Q516" s="398"/>
    </row>
    <row r="517" spans="1:17" ht="14.4" customHeight="1" x14ac:dyDescent="0.3">
      <c r="A517" s="393" t="s">
        <v>3310</v>
      </c>
      <c r="B517" s="394" t="s">
        <v>2929</v>
      </c>
      <c r="C517" s="394" t="s">
        <v>2805</v>
      </c>
      <c r="D517" s="394" t="s">
        <v>3068</v>
      </c>
      <c r="E517" s="394" t="s">
        <v>3069</v>
      </c>
      <c r="F517" s="397">
        <v>4</v>
      </c>
      <c r="G517" s="397">
        <v>684</v>
      </c>
      <c r="H517" s="397">
        <v>1</v>
      </c>
      <c r="I517" s="397">
        <v>171</v>
      </c>
      <c r="J517" s="397">
        <v>3</v>
      </c>
      <c r="K517" s="397">
        <v>516</v>
      </c>
      <c r="L517" s="397">
        <v>0.75438596491228072</v>
      </c>
      <c r="M517" s="397">
        <v>172</v>
      </c>
      <c r="N517" s="397">
        <v>6</v>
      </c>
      <c r="O517" s="397">
        <v>1032</v>
      </c>
      <c r="P517" s="410">
        <v>1.5087719298245614</v>
      </c>
      <c r="Q517" s="398">
        <v>172</v>
      </c>
    </row>
    <row r="518" spans="1:17" ht="14.4" customHeight="1" x14ac:dyDescent="0.3">
      <c r="A518" s="393" t="s">
        <v>3310</v>
      </c>
      <c r="B518" s="394" t="s">
        <v>2929</v>
      </c>
      <c r="C518" s="394" t="s">
        <v>2805</v>
      </c>
      <c r="D518" s="394" t="s">
        <v>3072</v>
      </c>
      <c r="E518" s="394" t="s">
        <v>3073</v>
      </c>
      <c r="F518" s="397">
        <v>1</v>
      </c>
      <c r="G518" s="397">
        <v>0</v>
      </c>
      <c r="H518" s="397"/>
      <c r="I518" s="397">
        <v>0</v>
      </c>
      <c r="J518" s="397"/>
      <c r="K518" s="397"/>
      <c r="L518" s="397"/>
      <c r="M518" s="397"/>
      <c r="N518" s="397"/>
      <c r="O518" s="397"/>
      <c r="P518" s="410"/>
      <c r="Q518" s="398"/>
    </row>
    <row r="519" spans="1:17" ht="14.4" customHeight="1" x14ac:dyDescent="0.3">
      <c r="A519" s="393" t="s">
        <v>3310</v>
      </c>
      <c r="B519" s="394" t="s">
        <v>3076</v>
      </c>
      <c r="C519" s="394" t="s">
        <v>2805</v>
      </c>
      <c r="D519" s="394" t="s">
        <v>2840</v>
      </c>
      <c r="E519" s="394" t="s">
        <v>2841</v>
      </c>
      <c r="F519" s="397">
        <v>5</v>
      </c>
      <c r="G519" s="397">
        <v>375</v>
      </c>
      <c r="H519" s="397">
        <v>1</v>
      </c>
      <c r="I519" s="397">
        <v>75</v>
      </c>
      <c r="J519" s="397">
        <v>5</v>
      </c>
      <c r="K519" s="397">
        <v>375</v>
      </c>
      <c r="L519" s="397">
        <v>1</v>
      </c>
      <c r="M519" s="397">
        <v>75</v>
      </c>
      <c r="N519" s="397">
        <v>4</v>
      </c>
      <c r="O519" s="397">
        <v>324</v>
      </c>
      <c r="P519" s="410">
        <v>0.86399999999999999</v>
      </c>
      <c r="Q519" s="398">
        <v>81</v>
      </c>
    </row>
    <row r="520" spans="1:17" ht="14.4" customHeight="1" x14ac:dyDescent="0.3">
      <c r="A520" s="393" t="s">
        <v>3310</v>
      </c>
      <c r="B520" s="394" t="s">
        <v>3076</v>
      </c>
      <c r="C520" s="394" t="s">
        <v>2805</v>
      </c>
      <c r="D520" s="394" t="s">
        <v>2848</v>
      </c>
      <c r="E520" s="394" t="s">
        <v>2849</v>
      </c>
      <c r="F520" s="397">
        <v>2</v>
      </c>
      <c r="G520" s="397">
        <v>68</v>
      </c>
      <c r="H520" s="397">
        <v>1</v>
      </c>
      <c r="I520" s="397">
        <v>34</v>
      </c>
      <c r="J520" s="397"/>
      <c r="K520" s="397"/>
      <c r="L520" s="397"/>
      <c r="M520" s="397"/>
      <c r="N520" s="397">
        <v>1</v>
      </c>
      <c r="O520" s="397">
        <v>34</v>
      </c>
      <c r="P520" s="410">
        <v>0.5</v>
      </c>
      <c r="Q520" s="398">
        <v>34</v>
      </c>
    </row>
    <row r="521" spans="1:17" ht="14.4" customHeight="1" x14ac:dyDescent="0.3">
      <c r="A521" s="393" t="s">
        <v>3310</v>
      </c>
      <c r="B521" s="394" t="s">
        <v>3076</v>
      </c>
      <c r="C521" s="394" t="s">
        <v>2805</v>
      </c>
      <c r="D521" s="394" t="s">
        <v>2921</v>
      </c>
      <c r="E521" s="394" t="s">
        <v>2922</v>
      </c>
      <c r="F521" s="397"/>
      <c r="G521" s="397"/>
      <c r="H521" s="397"/>
      <c r="I521" s="397"/>
      <c r="J521" s="397"/>
      <c r="K521" s="397"/>
      <c r="L521" s="397"/>
      <c r="M521" s="397"/>
      <c r="N521" s="397">
        <v>3</v>
      </c>
      <c r="O521" s="397">
        <v>0</v>
      </c>
      <c r="P521" s="410"/>
      <c r="Q521" s="398">
        <v>0</v>
      </c>
    </row>
    <row r="522" spans="1:17" ht="14.4" customHeight="1" x14ac:dyDescent="0.3">
      <c r="A522" s="393" t="s">
        <v>3310</v>
      </c>
      <c r="B522" s="394" t="s">
        <v>3076</v>
      </c>
      <c r="C522" s="394" t="s">
        <v>2805</v>
      </c>
      <c r="D522" s="394" t="s">
        <v>3130</v>
      </c>
      <c r="E522" s="394" t="s">
        <v>3131</v>
      </c>
      <c r="F522" s="397">
        <v>4</v>
      </c>
      <c r="G522" s="397">
        <v>692</v>
      </c>
      <c r="H522" s="397">
        <v>1</v>
      </c>
      <c r="I522" s="397">
        <v>173</v>
      </c>
      <c r="J522" s="397">
        <v>3</v>
      </c>
      <c r="K522" s="397">
        <v>522</v>
      </c>
      <c r="L522" s="397">
        <v>0.75433526011560692</v>
      </c>
      <c r="M522" s="397">
        <v>174</v>
      </c>
      <c r="N522" s="397"/>
      <c r="O522" s="397"/>
      <c r="P522" s="410"/>
      <c r="Q522" s="398"/>
    </row>
    <row r="523" spans="1:17" ht="14.4" customHeight="1" x14ac:dyDescent="0.3">
      <c r="A523" s="393" t="s">
        <v>3310</v>
      </c>
      <c r="B523" s="394" t="s">
        <v>3076</v>
      </c>
      <c r="C523" s="394" t="s">
        <v>2805</v>
      </c>
      <c r="D523" s="394" t="s">
        <v>3011</v>
      </c>
      <c r="E523" s="394" t="s">
        <v>3012</v>
      </c>
      <c r="F523" s="397">
        <v>15</v>
      </c>
      <c r="G523" s="397">
        <v>3720</v>
      </c>
      <c r="H523" s="397">
        <v>1</v>
      </c>
      <c r="I523" s="397">
        <v>248</v>
      </c>
      <c r="J523" s="397">
        <v>18</v>
      </c>
      <c r="K523" s="397">
        <v>4482</v>
      </c>
      <c r="L523" s="397">
        <v>1.2048387096774194</v>
      </c>
      <c r="M523" s="397">
        <v>249</v>
      </c>
      <c r="N523" s="397">
        <v>3</v>
      </c>
      <c r="O523" s="397">
        <v>696</v>
      </c>
      <c r="P523" s="410">
        <v>0.18709677419354839</v>
      </c>
      <c r="Q523" s="398">
        <v>232</v>
      </c>
    </row>
    <row r="524" spans="1:17" ht="14.4" customHeight="1" x14ac:dyDescent="0.3">
      <c r="A524" s="393" t="s">
        <v>3310</v>
      </c>
      <c r="B524" s="394" t="s">
        <v>3076</v>
      </c>
      <c r="C524" s="394" t="s">
        <v>2805</v>
      </c>
      <c r="D524" s="394" t="s">
        <v>3013</v>
      </c>
      <c r="E524" s="394" t="s">
        <v>3014</v>
      </c>
      <c r="F524" s="397">
        <v>1</v>
      </c>
      <c r="G524" s="397">
        <v>124</v>
      </c>
      <c r="H524" s="397">
        <v>1</v>
      </c>
      <c r="I524" s="397">
        <v>124</v>
      </c>
      <c r="J524" s="397">
        <v>1</v>
      </c>
      <c r="K524" s="397">
        <v>125</v>
      </c>
      <c r="L524" s="397">
        <v>1.0080645161290323</v>
      </c>
      <c r="M524" s="397">
        <v>125</v>
      </c>
      <c r="N524" s="397">
        <v>0</v>
      </c>
      <c r="O524" s="397">
        <v>0</v>
      </c>
      <c r="P524" s="410">
        <v>0</v>
      </c>
      <c r="Q524" s="398"/>
    </row>
    <row r="525" spans="1:17" ht="14.4" customHeight="1" x14ac:dyDescent="0.3">
      <c r="A525" s="393" t="s">
        <v>3310</v>
      </c>
      <c r="B525" s="394" t="s">
        <v>3076</v>
      </c>
      <c r="C525" s="394" t="s">
        <v>2805</v>
      </c>
      <c r="D525" s="394" t="s">
        <v>3017</v>
      </c>
      <c r="E525" s="394" t="s">
        <v>3018</v>
      </c>
      <c r="F525" s="397">
        <v>1</v>
      </c>
      <c r="G525" s="397">
        <v>175</v>
      </c>
      <c r="H525" s="397">
        <v>1</v>
      </c>
      <c r="I525" s="397">
        <v>175</v>
      </c>
      <c r="J525" s="397"/>
      <c r="K525" s="397"/>
      <c r="L525" s="397"/>
      <c r="M525" s="397"/>
      <c r="N525" s="397"/>
      <c r="O525" s="397"/>
      <c r="P525" s="410"/>
      <c r="Q525" s="398"/>
    </row>
    <row r="526" spans="1:17" ht="14.4" customHeight="1" x14ac:dyDescent="0.3">
      <c r="A526" s="393" t="s">
        <v>3310</v>
      </c>
      <c r="B526" s="394" t="s">
        <v>3076</v>
      </c>
      <c r="C526" s="394" t="s">
        <v>2805</v>
      </c>
      <c r="D526" s="394" t="s">
        <v>3030</v>
      </c>
      <c r="E526" s="394" t="s">
        <v>3031</v>
      </c>
      <c r="F526" s="397">
        <v>2</v>
      </c>
      <c r="G526" s="397">
        <v>180</v>
      </c>
      <c r="H526" s="397">
        <v>1</v>
      </c>
      <c r="I526" s="397">
        <v>90</v>
      </c>
      <c r="J526" s="397">
        <v>1</v>
      </c>
      <c r="K526" s="397">
        <v>91</v>
      </c>
      <c r="L526" s="397">
        <v>0.50555555555555554</v>
      </c>
      <c r="M526" s="397">
        <v>91</v>
      </c>
      <c r="N526" s="397">
        <v>1</v>
      </c>
      <c r="O526" s="397">
        <v>91</v>
      </c>
      <c r="P526" s="410">
        <v>0.50555555555555554</v>
      </c>
      <c r="Q526" s="398">
        <v>91</v>
      </c>
    </row>
    <row r="527" spans="1:17" ht="14.4" customHeight="1" x14ac:dyDescent="0.3">
      <c r="A527" s="393" t="s">
        <v>3310</v>
      </c>
      <c r="B527" s="394" t="s">
        <v>3076</v>
      </c>
      <c r="C527" s="394" t="s">
        <v>2805</v>
      </c>
      <c r="D527" s="394" t="s">
        <v>3158</v>
      </c>
      <c r="E527" s="394" t="s">
        <v>3159</v>
      </c>
      <c r="F527" s="397"/>
      <c r="G527" s="397"/>
      <c r="H527" s="397"/>
      <c r="I527" s="397"/>
      <c r="J527" s="397"/>
      <c r="K527" s="397"/>
      <c r="L527" s="397"/>
      <c r="M527" s="397"/>
      <c r="N527" s="397">
        <v>21</v>
      </c>
      <c r="O527" s="397">
        <v>4872</v>
      </c>
      <c r="P527" s="410"/>
      <c r="Q527" s="398">
        <v>232</v>
      </c>
    </row>
    <row r="528" spans="1:17" ht="14.4" customHeight="1" x14ac:dyDescent="0.3">
      <c r="A528" s="393" t="s">
        <v>3310</v>
      </c>
      <c r="B528" s="394" t="s">
        <v>3076</v>
      </c>
      <c r="C528" s="394" t="s">
        <v>2805</v>
      </c>
      <c r="D528" s="394" t="s">
        <v>3160</v>
      </c>
      <c r="E528" s="394" t="s">
        <v>3161</v>
      </c>
      <c r="F528" s="397"/>
      <c r="G528" s="397"/>
      <c r="H528" s="397"/>
      <c r="I528" s="397"/>
      <c r="J528" s="397"/>
      <c r="K528" s="397"/>
      <c r="L528" s="397"/>
      <c r="M528" s="397"/>
      <c r="N528" s="397">
        <v>1</v>
      </c>
      <c r="O528" s="397">
        <v>116</v>
      </c>
      <c r="P528" s="410"/>
      <c r="Q528" s="398">
        <v>116</v>
      </c>
    </row>
    <row r="529" spans="1:17" ht="14.4" customHeight="1" x14ac:dyDescent="0.3">
      <c r="A529" s="393" t="s">
        <v>3310</v>
      </c>
      <c r="B529" s="394" t="s">
        <v>3076</v>
      </c>
      <c r="C529" s="394" t="s">
        <v>2805</v>
      </c>
      <c r="D529" s="394" t="s">
        <v>3040</v>
      </c>
      <c r="E529" s="394" t="s">
        <v>3039</v>
      </c>
      <c r="F529" s="397">
        <v>2</v>
      </c>
      <c r="G529" s="397">
        <v>1326</v>
      </c>
      <c r="H529" s="397">
        <v>1</v>
      </c>
      <c r="I529" s="397">
        <v>663</v>
      </c>
      <c r="J529" s="397">
        <v>4</v>
      </c>
      <c r="K529" s="397">
        <v>2660</v>
      </c>
      <c r="L529" s="397">
        <v>2.0060331825037707</v>
      </c>
      <c r="M529" s="397">
        <v>665</v>
      </c>
      <c r="N529" s="397">
        <v>2</v>
      </c>
      <c r="O529" s="397">
        <v>1336</v>
      </c>
      <c r="P529" s="410">
        <v>1.0075414781297134</v>
      </c>
      <c r="Q529" s="398">
        <v>668</v>
      </c>
    </row>
    <row r="530" spans="1:17" ht="14.4" customHeight="1" x14ac:dyDescent="0.3">
      <c r="A530" s="393" t="s">
        <v>3310</v>
      </c>
      <c r="B530" s="394" t="s">
        <v>3076</v>
      </c>
      <c r="C530" s="394" t="s">
        <v>2805</v>
      </c>
      <c r="D530" s="394" t="s">
        <v>2911</v>
      </c>
      <c r="E530" s="394" t="s">
        <v>2912</v>
      </c>
      <c r="F530" s="397">
        <v>1</v>
      </c>
      <c r="G530" s="397">
        <v>0</v>
      </c>
      <c r="H530" s="397"/>
      <c r="I530" s="397">
        <v>0</v>
      </c>
      <c r="J530" s="397"/>
      <c r="K530" s="397"/>
      <c r="L530" s="397"/>
      <c r="M530" s="397"/>
      <c r="N530" s="397">
        <v>1</v>
      </c>
      <c r="O530" s="397">
        <v>0</v>
      </c>
      <c r="P530" s="410"/>
      <c r="Q530" s="398">
        <v>0</v>
      </c>
    </row>
    <row r="531" spans="1:17" ht="14.4" customHeight="1" x14ac:dyDescent="0.3">
      <c r="A531" s="393" t="s">
        <v>3310</v>
      </c>
      <c r="B531" s="394" t="s">
        <v>3194</v>
      </c>
      <c r="C531" s="394" t="s">
        <v>2805</v>
      </c>
      <c r="D531" s="394" t="s">
        <v>3209</v>
      </c>
      <c r="E531" s="394" t="s">
        <v>3210</v>
      </c>
      <c r="F531" s="397">
        <v>9</v>
      </c>
      <c r="G531" s="397">
        <v>2097</v>
      </c>
      <c r="H531" s="397">
        <v>1</v>
      </c>
      <c r="I531" s="397">
        <v>233</v>
      </c>
      <c r="J531" s="397">
        <v>3</v>
      </c>
      <c r="K531" s="397">
        <v>702</v>
      </c>
      <c r="L531" s="397">
        <v>0.33476394849785407</v>
      </c>
      <c r="M531" s="397">
        <v>234</v>
      </c>
      <c r="N531" s="397">
        <v>10</v>
      </c>
      <c r="O531" s="397">
        <v>2320</v>
      </c>
      <c r="P531" s="410">
        <v>1.1063423938960419</v>
      </c>
      <c r="Q531" s="398">
        <v>232</v>
      </c>
    </row>
    <row r="532" spans="1:17" ht="14.4" customHeight="1" x14ac:dyDescent="0.3">
      <c r="A532" s="393" t="s">
        <v>3310</v>
      </c>
      <c r="B532" s="394" t="s">
        <v>3194</v>
      </c>
      <c r="C532" s="394" t="s">
        <v>2805</v>
      </c>
      <c r="D532" s="394" t="s">
        <v>2854</v>
      </c>
      <c r="E532" s="394" t="s">
        <v>2855</v>
      </c>
      <c r="F532" s="397">
        <v>4</v>
      </c>
      <c r="G532" s="397">
        <v>1292</v>
      </c>
      <c r="H532" s="397">
        <v>1</v>
      </c>
      <c r="I532" s="397">
        <v>323</v>
      </c>
      <c r="J532" s="397">
        <v>1</v>
      </c>
      <c r="K532" s="397">
        <v>324</v>
      </c>
      <c r="L532" s="397">
        <v>0.25077399380804954</v>
      </c>
      <c r="M532" s="397">
        <v>324</v>
      </c>
      <c r="N532" s="397">
        <v>1</v>
      </c>
      <c r="O532" s="397">
        <v>325</v>
      </c>
      <c r="P532" s="410">
        <v>0.25154798761609909</v>
      </c>
      <c r="Q532" s="398">
        <v>325</v>
      </c>
    </row>
    <row r="533" spans="1:17" ht="14.4" customHeight="1" x14ac:dyDescent="0.3">
      <c r="A533" s="393" t="s">
        <v>3310</v>
      </c>
      <c r="B533" s="394" t="s">
        <v>3194</v>
      </c>
      <c r="C533" s="394" t="s">
        <v>2805</v>
      </c>
      <c r="D533" s="394" t="s">
        <v>3217</v>
      </c>
      <c r="E533" s="394" t="s">
        <v>3218</v>
      </c>
      <c r="F533" s="397"/>
      <c r="G533" s="397"/>
      <c r="H533" s="397"/>
      <c r="I533" s="397"/>
      <c r="J533" s="397">
        <v>1</v>
      </c>
      <c r="K533" s="397">
        <v>328</v>
      </c>
      <c r="L533" s="397"/>
      <c r="M533" s="397">
        <v>328</v>
      </c>
      <c r="N533" s="397"/>
      <c r="O533" s="397"/>
      <c r="P533" s="410"/>
      <c r="Q533" s="398"/>
    </row>
    <row r="534" spans="1:17" ht="14.4" customHeight="1" x14ac:dyDescent="0.3">
      <c r="A534" s="393" t="s">
        <v>3310</v>
      </c>
      <c r="B534" s="394" t="s">
        <v>3194</v>
      </c>
      <c r="C534" s="394" t="s">
        <v>2805</v>
      </c>
      <c r="D534" s="394" t="s">
        <v>3221</v>
      </c>
      <c r="E534" s="394" t="s">
        <v>3222</v>
      </c>
      <c r="F534" s="397">
        <v>1</v>
      </c>
      <c r="G534" s="397">
        <v>313</v>
      </c>
      <c r="H534" s="397">
        <v>1</v>
      </c>
      <c r="I534" s="397">
        <v>313</v>
      </c>
      <c r="J534" s="397"/>
      <c r="K534" s="397"/>
      <c r="L534" s="397"/>
      <c r="M534" s="397"/>
      <c r="N534" s="397"/>
      <c r="O534" s="397"/>
      <c r="P534" s="410"/>
      <c r="Q534" s="398"/>
    </row>
    <row r="535" spans="1:17" ht="14.4" customHeight="1" x14ac:dyDescent="0.3">
      <c r="A535" s="393" t="s">
        <v>3315</v>
      </c>
      <c r="B535" s="394" t="s">
        <v>2862</v>
      </c>
      <c r="C535" s="394" t="s">
        <v>2805</v>
      </c>
      <c r="D535" s="394" t="s">
        <v>2848</v>
      </c>
      <c r="E535" s="394" t="s">
        <v>2849</v>
      </c>
      <c r="F535" s="397"/>
      <c r="G535" s="397"/>
      <c r="H535" s="397"/>
      <c r="I535" s="397"/>
      <c r="J535" s="397">
        <v>1</v>
      </c>
      <c r="K535" s="397">
        <v>34</v>
      </c>
      <c r="L535" s="397"/>
      <c r="M535" s="397">
        <v>34</v>
      </c>
      <c r="N535" s="397"/>
      <c r="O535" s="397"/>
      <c r="P535" s="410"/>
      <c r="Q535" s="398"/>
    </row>
    <row r="536" spans="1:17" ht="14.4" customHeight="1" x14ac:dyDescent="0.3">
      <c r="A536" s="393" t="s">
        <v>3315</v>
      </c>
      <c r="B536" s="394" t="s">
        <v>2862</v>
      </c>
      <c r="C536" s="394" t="s">
        <v>2805</v>
      </c>
      <c r="D536" s="394" t="s">
        <v>2907</v>
      </c>
      <c r="E536" s="394" t="s">
        <v>2908</v>
      </c>
      <c r="F536" s="397">
        <v>20</v>
      </c>
      <c r="G536" s="397">
        <v>8620</v>
      </c>
      <c r="H536" s="397">
        <v>1</v>
      </c>
      <c r="I536" s="397">
        <v>431</v>
      </c>
      <c r="J536" s="397">
        <v>20</v>
      </c>
      <c r="K536" s="397">
        <v>8660</v>
      </c>
      <c r="L536" s="397">
        <v>1.0046403712296983</v>
      </c>
      <c r="M536" s="397">
        <v>433</v>
      </c>
      <c r="N536" s="397">
        <v>10</v>
      </c>
      <c r="O536" s="397">
        <v>3270</v>
      </c>
      <c r="P536" s="410">
        <v>0.37935034802784223</v>
      </c>
      <c r="Q536" s="398">
        <v>327</v>
      </c>
    </row>
    <row r="537" spans="1:17" ht="14.4" customHeight="1" x14ac:dyDescent="0.3">
      <c r="A537" s="393" t="s">
        <v>3315</v>
      </c>
      <c r="B537" s="394" t="s">
        <v>2913</v>
      </c>
      <c r="C537" s="394" t="s">
        <v>2805</v>
      </c>
      <c r="D537" s="394" t="s">
        <v>2848</v>
      </c>
      <c r="E537" s="394" t="s">
        <v>2849</v>
      </c>
      <c r="F537" s="397">
        <v>1</v>
      </c>
      <c r="G537" s="397">
        <v>34</v>
      </c>
      <c r="H537" s="397">
        <v>1</v>
      </c>
      <c r="I537" s="397">
        <v>34</v>
      </c>
      <c r="J537" s="397"/>
      <c r="K537" s="397"/>
      <c r="L537" s="397"/>
      <c r="M537" s="397"/>
      <c r="N537" s="397"/>
      <c r="O537" s="397"/>
      <c r="P537" s="410"/>
      <c r="Q537" s="398"/>
    </row>
    <row r="538" spans="1:17" ht="14.4" customHeight="1" x14ac:dyDescent="0.3">
      <c r="A538" s="393" t="s">
        <v>3315</v>
      </c>
      <c r="B538" s="394" t="s">
        <v>2913</v>
      </c>
      <c r="C538" s="394" t="s">
        <v>2805</v>
      </c>
      <c r="D538" s="394" t="s">
        <v>2921</v>
      </c>
      <c r="E538" s="394" t="s">
        <v>2922</v>
      </c>
      <c r="F538" s="397"/>
      <c r="G538" s="397"/>
      <c r="H538" s="397"/>
      <c r="I538" s="397"/>
      <c r="J538" s="397"/>
      <c r="K538" s="397"/>
      <c r="L538" s="397"/>
      <c r="M538" s="397"/>
      <c r="N538" s="397">
        <v>1</v>
      </c>
      <c r="O538" s="397">
        <v>0</v>
      </c>
      <c r="P538" s="410"/>
      <c r="Q538" s="398">
        <v>0</v>
      </c>
    </row>
    <row r="539" spans="1:17" ht="14.4" customHeight="1" x14ac:dyDescent="0.3">
      <c r="A539" s="393" t="s">
        <v>3315</v>
      </c>
      <c r="B539" s="394" t="s">
        <v>2913</v>
      </c>
      <c r="C539" s="394" t="s">
        <v>2805</v>
      </c>
      <c r="D539" s="394" t="s">
        <v>2923</v>
      </c>
      <c r="E539" s="394" t="s">
        <v>2924</v>
      </c>
      <c r="F539" s="397">
        <v>21</v>
      </c>
      <c r="G539" s="397">
        <v>6825</v>
      </c>
      <c r="H539" s="397">
        <v>1</v>
      </c>
      <c r="I539" s="397">
        <v>325</v>
      </c>
      <c r="J539" s="397">
        <v>27</v>
      </c>
      <c r="K539" s="397">
        <v>8829</v>
      </c>
      <c r="L539" s="397">
        <v>1.2936263736263736</v>
      </c>
      <c r="M539" s="397">
        <v>327</v>
      </c>
      <c r="N539" s="397">
        <v>29</v>
      </c>
      <c r="O539" s="397">
        <v>9483</v>
      </c>
      <c r="P539" s="410">
        <v>1.3894505494505494</v>
      </c>
      <c r="Q539" s="398">
        <v>327</v>
      </c>
    </row>
    <row r="540" spans="1:17" ht="14.4" customHeight="1" x14ac:dyDescent="0.3">
      <c r="A540" s="393" t="s">
        <v>3315</v>
      </c>
      <c r="B540" s="394" t="s">
        <v>2913</v>
      </c>
      <c r="C540" s="394" t="s">
        <v>2805</v>
      </c>
      <c r="D540" s="394" t="s">
        <v>3316</v>
      </c>
      <c r="E540" s="394" t="s">
        <v>3317</v>
      </c>
      <c r="F540" s="397">
        <v>1</v>
      </c>
      <c r="G540" s="397">
        <v>163</v>
      </c>
      <c r="H540" s="397">
        <v>1</v>
      </c>
      <c r="I540" s="397">
        <v>163</v>
      </c>
      <c r="J540" s="397"/>
      <c r="K540" s="397"/>
      <c r="L540" s="397"/>
      <c r="M540" s="397"/>
      <c r="N540" s="397"/>
      <c r="O540" s="397"/>
      <c r="P540" s="410"/>
      <c r="Q540" s="398"/>
    </row>
    <row r="541" spans="1:17" ht="14.4" customHeight="1" x14ac:dyDescent="0.3">
      <c r="A541" s="393" t="s">
        <v>3315</v>
      </c>
      <c r="B541" s="394" t="s">
        <v>2929</v>
      </c>
      <c r="C541" s="394" t="s">
        <v>2805</v>
      </c>
      <c r="D541" s="394" t="s">
        <v>2999</v>
      </c>
      <c r="E541" s="394" t="s">
        <v>3000</v>
      </c>
      <c r="F541" s="397">
        <v>13</v>
      </c>
      <c r="G541" s="397">
        <v>2431</v>
      </c>
      <c r="H541" s="397">
        <v>1</v>
      </c>
      <c r="I541" s="397">
        <v>187</v>
      </c>
      <c r="J541" s="397">
        <v>17</v>
      </c>
      <c r="K541" s="397">
        <v>3281</v>
      </c>
      <c r="L541" s="397">
        <v>1.3496503496503496</v>
      </c>
      <c r="M541" s="397">
        <v>193</v>
      </c>
      <c r="N541" s="397">
        <v>10</v>
      </c>
      <c r="O541" s="397">
        <v>1940</v>
      </c>
      <c r="P541" s="410">
        <v>0.79802550390785687</v>
      </c>
      <c r="Q541" s="398">
        <v>194</v>
      </c>
    </row>
    <row r="542" spans="1:17" ht="14.4" customHeight="1" x14ac:dyDescent="0.3">
      <c r="A542" s="393" t="s">
        <v>3315</v>
      </c>
      <c r="B542" s="394" t="s">
        <v>2929</v>
      </c>
      <c r="C542" s="394" t="s">
        <v>2805</v>
      </c>
      <c r="D542" s="394" t="s">
        <v>2840</v>
      </c>
      <c r="E542" s="394" t="s">
        <v>2841</v>
      </c>
      <c r="F542" s="397"/>
      <c r="G542" s="397"/>
      <c r="H542" s="397"/>
      <c r="I542" s="397"/>
      <c r="J542" s="397"/>
      <c r="K542" s="397"/>
      <c r="L542" s="397"/>
      <c r="M542" s="397"/>
      <c r="N542" s="397">
        <v>1</v>
      </c>
      <c r="O542" s="397">
        <v>81</v>
      </c>
      <c r="P542" s="410"/>
      <c r="Q542" s="398">
        <v>81</v>
      </c>
    </row>
    <row r="543" spans="1:17" ht="14.4" customHeight="1" x14ac:dyDescent="0.3">
      <c r="A543" s="393" t="s">
        <v>3315</v>
      </c>
      <c r="B543" s="394" t="s">
        <v>2929</v>
      </c>
      <c r="C543" s="394" t="s">
        <v>2805</v>
      </c>
      <c r="D543" s="394" t="s">
        <v>2844</v>
      </c>
      <c r="E543" s="394" t="s">
        <v>2845</v>
      </c>
      <c r="F543" s="397"/>
      <c r="G543" s="397"/>
      <c r="H543" s="397"/>
      <c r="I543" s="397"/>
      <c r="J543" s="397"/>
      <c r="K543" s="397"/>
      <c r="L543" s="397"/>
      <c r="M543" s="397"/>
      <c r="N543" s="397">
        <v>1</v>
      </c>
      <c r="O543" s="397">
        <v>56</v>
      </c>
      <c r="P543" s="410"/>
      <c r="Q543" s="398">
        <v>56</v>
      </c>
    </row>
    <row r="544" spans="1:17" ht="14.4" customHeight="1" x14ac:dyDescent="0.3">
      <c r="A544" s="393" t="s">
        <v>3315</v>
      </c>
      <c r="B544" s="394" t="s">
        <v>2929</v>
      </c>
      <c r="C544" s="394" t="s">
        <v>2805</v>
      </c>
      <c r="D544" s="394" t="s">
        <v>2848</v>
      </c>
      <c r="E544" s="394" t="s">
        <v>2849</v>
      </c>
      <c r="F544" s="397">
        <v>8</v>
      </c>
      <c r="G544" s="397">
        <v>272</v>
      </c>
      <c r="H544" s="397">
        <v>1</v>
      </c>
      <c r="I544" s="397">
        <v>34</v>
      </c>
      <c r="J544" s="397">
        <v>4</v>
      </c>
      <c r="K544" s="397">
        <v>136</v>
      </c>
      <c r="L544" s="397">
        <v>0.5</v>
      </c>
      <c r="M544" s="397">
        <v>34</v>
      </c>
      <c r="N544" s="397">
        <v>2</v>
      </c>
      <c r="O544" s="397">
        <v>68</v>
      </c>
      <c r="P544" s="410">
        <v>0.25</v>
      </c>
      <c r="Q544" s="398">
        <v>34</v>
      </c>
    </row>
    <row r="545" spans="1:17" ht="14.4" customHeight="1" x14ac:dyDescent="0.3">
      <c r="A545" s="393" t="s">
        <v>3315</v>
      </c>
      <c r="B545" s="394" t="s">
        <v>2929</v>
      </c>
      <c r="C545" s="394" t="s">
        <v>2805</v>
      </c>
      <c r="D545" s="394" t="s">
        <v>3011</v>
      </c>
      <c r="E545" s="394" t="s">
        <v>3012</v>
      </c>
      <c r="F545" s="397">
        <v>8</v>
      </c>
      <c r="G545" s="397">
        <v>1984</v>
      </c>
      <c r="H545" s="397">
        <v>1</v>
      </c>
      <c r="I545" s="397">
        <v>248</v>
      </c>
      <c r="J545" s="397">
        <v>7</v>
      </c>
      <c r="K545" s="397">
        <v>1743</v>
      </c>
      <c r="L545" s="397">
        <v>0.87852822580645162</v>
      </c>
      <c r="M545" s="397">
        <v>249</v>
      </c>
      <c r="N545" s="397">
        <v>24</v>
      </c>
      <c r="O545" s="397">
        <v>5568</v>
      </c>
      <c r="P545" s="410">
        <v>2.806451612903226</v>
      </c>
      <c r="Q545" s="398">
        <v>232</v>
      </c>
    </row>
    <row r="546" spans="1:17" ht="14.4" customHeight="1" x14ac:dyDescent="0.3">
      <c r="A546" s="393" t="s">
        <v>3315</v>
      </c>
      <c r="B546" s="394" t="s">
        <v>2929</v>
      </c>
      <c r="C546" s="394" t="s">
        <v>2805</v>
      </c>
      <c r="D546" s="394" t="s">
        <v>2854</v>
      </c>
      <c r="E546" s="394" t="s">
        <v>2855</v>
      </c>
      <c r="F546" s="397">
        <v>3</v>
      </c>
      <c r="G546" s="397">
        <v>969</v>
      </c>
      <c r="H546" s="397">
        <v>1</v>
      </c>
      <c r="I546" s="397">
        <v>323</v>
      </c>
      <c r="J546" s="397">
        <v>3</v>
      </c>
      <c r="K546" s="397">
        <v>972</v>
      </c>
      <c r="L546" s="397">
        <v>1.0030959752321982</v>
      </c>
      <c r="M546" s="397">
        <v>324</v>
      </c>
      <c r="N546" s="397">
        <v>6</v>
      </c>
      <c r="O546" s="397">
        <v>1950</v>
      </c>
      <c r="P546" s="410">
        <v>2.0123839009287927</v>
      </c>
      <c r="Q546" s="398">
        <v>325</v>
      </c>
    </row>
    <row r="547" spans="1:17" ht="14.4" customHeight="1" x14ac:dyDescent="0.3">
      <c r="A547" s="393" t="s">
        <v>3315</v>
      </c>
      <c r="B547" s="394" t="s">
        <v>2929</v>
      </c>
      <c r="C547" s="394" t="s">
        <v>2805</v>
      </c>
      <c r="D547" s="394" t="s">
        <v>3055</v>
      </c>
      <c r="E547" s="394" t="s">
        <v>3056</v>
      </c>
      <c r="F547" s="397">
        <v>23</v>
      </c>
      <c r="G547" s="397">
        <v>2530</v>
      </c>
      <c r="H547" s="397">
        <v>1</v>
      </c>
      <c r="I547" s="397">
        <v>110</v>
      </c>
      <c r="J547" s="397">
        <v>58</v>
      </c>
      <c r="K547" s="397">
        <v>6438</v>
      </c>
      <c r="L547" s="397">
        <v>2.5446640316205533</v>
      </c>
      <c r="M547" s="397">
        <v>111</v>
      </c>
      <c r="N547" s="397">
        <v>57</v>
      </c>
      <c r="O547" s="397">
        <v>6384</v>
      </c>
      <c r="P547" s="410">
        <v>2.5233201581027669</v>
      </c>
      <c r="Q547" s="398">
        <v>112</v>
      </c>
    </row>
    <row r="548" spans="1:17" ht="14.4" customHeight="1" x14ac:dyDescent="0.3">
      <c r="A548" s="393" t="s">
        <v>3315</v>
      </c>
      <c r="B548" s="394" t="s">
        <v>2929</v>
      </c>
      <c r="C548" s="394" t="s">
        <v>2805</v>
      </c>
      <c r="D548" s="394" t="s">
        <v>3063</v>
      </c>
      <c r="E548" s="394" t="s">
        <v>3064</v>
      </c>
      <c r="F548" s="397"/>
      <c r="G548" s="397"/>
      <c r="H548" s="397"/>
      <c r="I548" s="397"/>
      <c r="J548" s="397"/>
      <c r="K548" s="397"/>
      <c r="L548" s="397"/>
      <c r="M548" s="397"/>
      <c r="N548" s="397">
        <v>1</v>
      </c>
      <c r="O548" s="397">
        <v>335</v>
      </c>
      <c r="P548" s="410"/>
      <c r="Q548" s="398">
        <v>335</v>
      </c>
    </row>
    <row r="549" spans="1:17" ht="14.4" customHeight="1" x14ac:dyDescent="0.3">
      <c r="A549" s="393" t="s">
        <v>3315</v>
      </c>
      <c r="B549" s="394" t="s">
        <v>2929</v>
      </c>
      <c r="C549" s="394" t="s">
        <v>2805</v>
      </c>
      <c r="D549" s="394" t="s">
        <v>2911</v>
      </c>
      <c r="E549" s="394" t="s">
        <v>2912</v>
      </c>
      <c r="F549" s="397">
        <v>1</v>
      </c>
      <c r="G549" s="397">
        <v>0</v>
      </c>
      <c r="H549" s="397"/>
      <c r="I549" s="397">
        <v>0</v>
      </c>
      <c r="J549" s="397"/>
      <c r="K549" s="397"/>
      <c r="L549" s="397"/>
      <c r="M549" s="397"/>
      <c r="N549" s="397"/>
      <c r="O549" s="397"/>
      <c r="P549" s="410"/>
      <c r="Q549" s="398"/>
    </row>
    <row r="550" spans="1:17" ht="14.4" customHeight="1" x14ac:dyDescent="0.3">
      <c r="A550" s="393" t="s">
        <v>3315</v>
      </c>
      <c r="B550" s="394" t="s">
        <v>2929</v>
      </c>
      <c r="C550" s="394" t="s">
        <v>2805</v>
      </c>
      <c r="D550" s="394" t="s">
        <v>2858</v>
      </c>
      <c r="E550" s="394" t="s">
        <v>2859</v>
      </c>
      <c r="F550" s="397"/>
      <c r="G550" s="397"/>
      <c r="H550" s="397"/>
      <c r="I550" s="397"/>
      <c r="J550" s="397">
        <v>1</v>
      </c>
      <c r="K550" s="397">
        <v>0</v>
      </c>
      <c r="L550" s="397"/>
      <c r="M550" s="397">
        <v>0</v>
      </c>
      <c r="N550" s="397"/>
      <c r="O550" s="397"/>
      <c r="P550" s="410"/>
      <c r="Q550" s="398"/>
    </row>
    <row r="551" spans="1:17" ht="14.4" customHeight="1" x14ac:dyDescent="0.3">
      <c r="A551" s="393" t="s">
        <v>3315</v>
      </c>
      <c r="B551" s="394" t="s">
        <v>3076</v>
      </c>
      <c r="C551" s="394" t="s">
        <v>2993</v>
      </c>
      <c r="D551" s="394" t="s">
        <v>2994</v>
      </c>
      <c r="E551" s="394" t="s">
        <v>2995</v>
      </c>
      <c r="F551" s="397"/>
      <c r="G551" s="397"/>
      <c r="H551" s="397"/>
      <c r="I551" s="397"/>
      <c r="J551" s="397">
        <v>2</v>
      </c>
      <c r="K551" s="397">
        <v>294</v>
      </c>
      <c r="L551" s="397"/>
      <c r="M551" s="397">
        <v>147</v>
      </c>
      <c r="N551" s="397"/>
      <c r="O551" s="397"/>
      <c r="P551" s="410"/>
      <c r="Q551" s="398"/>
    </row>
    <row r="552" spans="1:17" ht="14.4" customHeight="1" x14ac:dyDescent="0.3">
      <c r="A552" s="393" t="s">
        <v>3315</v>
      </c>
      <c r="B552" s="394" t="s">
        <v>3076</v>
      </c>
      <c r="C552" s="394" t="s">
        <v>2805</v>
      </c>
      <c r="D552" s="394" t="s">
        <v>2840</v>
      </c>
      <c r="E552" s="394" t="s">
        <v>2841</v>
      </c>
      <c r="F552" s="397">
        <v>9</v>
      </c>
      <c r="G552" s="397">
        <v>675</v>
      </c>
      <c r="H552" s="397">
        <v>1</v>
      </c>
      <c r="I552" s="397">
        <v>75</v>
      </c>
      <c r="J552" s="397">
        <v>9</v>
      </c>
      <c r="K552" s="397">
        <v>675</v>
      </c>
      <c r="L552" s="397">
        <v>1</v>
      </c>
      <c r="M552" s="397">
        <v>75</v>
      </c>
      <c r="N552" s="397">
        <v>7</v>
      </c>
      <c r="O552" s="397">
        <v>567</v>
      </c>
      <c r="P552" s="410">
        <v>0.84</v>
      </c>
      <c r="Q552" s="398">
        <v>81</v>
      </c>
    </row>
    <row r="553" spans="1:17" ht="14.4" customHeight="1" x14ac:dyDescent="0.3">
      <c r="A553" s="393" t="s">
        <v>3315</v>
      </c>
      <c r="B553" s="394" t="s">
        <v>3076</v>
      </c>
      <c r="C553" s="394" t="s">
        <v>2805</v>
      </c>
      <c r="D553" s="394" t="s">
        <v>2848</v>
      </c>
      <c r="E553" s="394" t="s">
        <v>2849</v>
      </c>
      <c r="F553" s="397">
        <v>3</v>
      </c>
      <c r="G553" s="397">
        <v>102</v>
      </c>
      <c r="H553" s="397">
        <v>1</v>
      </c>
      <c r="I553" s="397">
        <v>34</v>
      </c>
      <c r="J553" s="397">
        <v>4</v>
      </c>
      <c r="K553" s="397">
        <v>136</v>
      </c>
      <c r="L553" s="397">
        <v>1.3333333333333333</v>
      </c>
      <c r="M553" s="397">
        <v>34</v>
      </c>
      <c r="N553" s="397"/>
      <c r="O553" s="397"/>
      <c r="P553" s="410"/>
      <c r="Q553" s="398"/>
    </row>
    <row r="554" spans="1:17" ht="14.4" customHeight="1" x14ac:dyDescent="0.3">
      <c r="A554" s="393" t="s">
        <v>3315</v>
      </c>
      <c r="B554" s="394" t="s">
        <v>3076</v>
      </c>
      <c r="C554" s="394" t="s">
        <v>2805</v>
      </c>
      <c r="D554" s="394" t="s">
        <v>2921</v>
      </c>
      <c r="E554" s="394" t="s">
        <v>2922</v>
      </c>
      <c r="F554" s="397"/>
      <c r="G554" s="397"/>
      <c r="H554" s="397"/>
      <c r="I554" s="397"/>
      <c r="J554" s="397"/>
      <c r="K554" s="397"/>
      <c r="L554" s="397"/>
      <c r="M554" s="397"/>
      <c r="N554" s="397">
        <v>0</v>
      </c>
      <c r="O554" s="397">
        <v>0</v>
      </c>
      <c r="P554" s="410"/>
      <c r="Q554" s="398"/>
    </row>
    <row r="555" spans="1:17" ht="14.4" customHeight="1" x14ac:dyDescent="0.3">
      <c r="A555" s="393" t="s">
        <v>3315</v>
      </c>
      <c r="B555" s="394" t="s">
        <v>3076</v>
      </c>
      <c r="C555" s="394" t="s">
        <v>2805</v>
      </c>
      <c r="D555" s="394" t="s">
        <v>3130</v>
      </c>
      <c r="E555" s="394" t="s">
        <v>3131</v>
      </c>
      <c r="F555" s="397">
        <v>8</v>
      </c>
      <c r="G555" s="397">
        <v>1384</v>
      </c>
      <c r="H555" s="397">
        <v>1</v>
      </c>
      <c r="I555" s="397">
        <v>173</v>
      </c>
      <c r="J555" s="397">
        <v>7</v>
      </c>
      <c r="K555" s="397">
        <v>1218</v>
      </c>
      <c r="L555" s="397">
        <v>0.88005780346820806</v>
      </c>
      <c r="M555" s="397">
        <v>174</v>
      </c>
      <c r="N555" s="397"/>
      <c r="O555" s="397"/>
      <c r="P555" s="410"/>
      <c r="Q555" s="398"/>
    </row>
    <row r="556" spans="1:17" ht="14.4" customHeight="1" x14ac:dyDescent="0.3">
      <c r="A556" s="393" t="s">
        <v>3315</v>
      </c>
      <c r="B556" s="394" t="s">
        <v>3076</v>
      </c>
      <c r="C556" s="394" t="s">
        <v>2805</v>
      </c>
      <c r="D556" s="394" t="s">
        <v>3011</v>
      </c>
      <c r="E556" s="394" t="s">
        <v>3012</v>
      </c>
      <c r="F556" s="397">
        <v>7</v>
      </c>
      <c r="G556" s="397">
        <v>1736</v>
      </c>
      <c r="H556" s="397">
        <v>1</v>
      </c>
      <c r="I556" s="397">
        <v>248</v>
      </c>
      <c r="J556" s="397">
        <v>12</v>
      </c>
      <c r="K556" s="397">
        <v>2988</v>
      </c>
      <c r="L556" s="397">
        <v>1.7211981566820276</v>
      </c>
      <c r="M556" s="397">
        <v>249</v>
      </c>
      <c r="N556" s="397"/>
      <c r="O556" s="397"/>
      <c r="P556" s="410"/>
      <c r="Q556" s="398"/>
    </row>
    <row r="557" spans="1:17" ht="14.4" customHeight="1" x14ac:dyDescent="0.3">
      <c r="A557" s="393" t="s">
        <v>3315</v>
      </c>
      <c r="B557" s="394" t="s">
        <v>3076</v>
      </c>
      <c r="C557" s="394" t="s">
        <v>2805</v>
      </c>
      <c r="D557" s="394" t="s">
        <v>3028</v>
      </c>
      <c r="E557" s="394" t="s">
        <v>3029</v>
      </c>
      <c r="F557" s="397"/>
      <c r="G557" s="397"/>
      <c r="H557" s="397"/>
      <c r="I557" s="397"/>
      <c r="J557" s="397">
        <v>1</v>
      </c>
      <c r="K557" s="397">
        <v>160</v>
      </c>
      <c r="L557" s="397"/>
      <c r="M557" s="397">
        <v>160</v>
      </c>
      <c r="N557" s="397"/>
      <c r="O557" s="397"/>
      <c r="P557" s="410"/>
      <c r="Q557" s="398"/>
    </row>
    <row r="558" spans="1:17" ht="14.4" customHeight="1" x14ac:dyDescent="0.3">
      <c r="A558" s="393" t="s">
        <v>3315</v>
      </c>
      <c r="B558" s="394" t="s">
        <v>3076</v>
      </c>
      <c r="C558" s="394" t="s">
        <v>2805</v>
      </c>
      <c r="D558" s="394" t="s">
        <v>3138</v>
      </c>
      <c r="E558" s="394" t="s">
        <v>3139</v>
      </c>
      <c r="F558" s="397"/>
      <c r="G558" s="397"/>
      <c r="H558" s="397"/>
      <c r="I558" s="397"/>
      <c r="J558" s="397">
        <v>1</v>
      </c>
      <c r="K558" s="397">
        <v>148</v>
      </c>
      <c r="L558" s="397"/>
      <c r="M558" s="397">
        <v>148</v>
      </c>
      <c r="N558" s="397"/>
      <c r="O558" s="397"/>
      <c r="P558" s="410"/>
      <c r="Q558" s="398"/>
    </row>
    <row r="559" spans="1:17" ht="14.4" customHeight="1" x14ac:dyDescent="0.3">
      <c r="A559" s="393" t="s">
        <v>3315</v>
      </c>
      <c r="B559" s="394" t="s">
        <v>3076</v>
      </c>
      <c r="C559" s="394" t="s">
        <v>2805</v>
      </c>
      <c r="D559" s="394" t="s">
        <v>3030</v>
      </c>
      <c r="E559" s="394" t="s">
        <v>3031</v>
      </c>
      <c r="F559" s="397">
        <v>1</v>
      </c>
      <c r="G559" s="397">
        <v>90</v>
      </c>
      <c r="H559" s="397">
        <v>1</v>
      </c>
      <c r="I559" s="397">
        <v>90</v>
      </c>
      <c r="J559" s="397"/>
      <c r="K559" s="397"/>
      <c r="L559" s="397"/>
      <c r="M559" s="397"/>
      <c r="N559" s="397"/>
      <c r="O559" s="397"/>
      <c r="P559" s="410"/>
      <c r="Q559" s="398"/>
    </row>
    <row r="560" spans="1:17" ht="14.4" customHeight="1" x14ac:dyDescent="0.3">
      <c r="A560" s="393" t="s">
        <v>3315</v>
      </c>
      <c r="B560" s="394" t="s">
        <v>3076</v>
      </c>
      <c r="C560" s="394" t="s">
        <v>2805</v>
      </c>
      <c r="D560" s="394" t="s">
        <v>3158</v>
      </c>
      <c r="E560" s="394" t="s">
        <v>3159</v>
      </c>
      <c r="F560" s="397"/>
      <c r="G560" s="397"/>
      <c r="H560" s="397"/>
      <c r="I560" s="397"/>
      <c r="J560" s="397"/>
      <c r="K560" s="397"/>
      <c r="L560" s="397"/>
      <c r="M560" s="397"/>
      <c r="N560" s="397">
        <v>18</v>
      </c>
      <c r="O560" s="397">
        <v>4176</v>
      </c>
      <c r="P560" s="410"/>
      <c r="Q560" s="398">
        <v>232</v>
      </c>
    </row>
    <row r="561" spans="1:17" ht="14.4" customHeight="1" x14ac:dyDescent="0.3">
      <c r="A561" s="393" t="s">
        <v>3315</v>
      </c>
      <c r="B561" s="394" t="s">
        <v>3076</v>
      </c>
      <c r="C561" s="394" t="s">
        <v>2805</v>
      </c>
      <c r="D561" s="394" t="s">
        <v>3032</v>
      </c>
      <c r="E561" s="394" t="s">
        <v>3033</v>
      </c>
      <c r="F561" s="397"/>
      <c r="G561" s="397"/>
      <c r="H561" s="397"/>
      <c r="I561" s="397"/>
      <c r="J561" s="397">
        <v>1</v>
      </c>
      <c r="K561" s="397">
        <v>111</v>
      </c>
      <c r="L561" s="397"/>
      <c r="M561" s="397">
        <v>111</v>
      </c>
      <c r="N561" s="397"/>
      <c r="O561" s="397"/>
      <c r="P561" s="410"/>
      <c r="Q561" s="398"/>
    </row>
    <row r="562" spans="1:17" ht="14.4" customHeight="1" x14ac:dyDescent="0.3">
      <c r="A562" s="393" t="s">
        <v>3315</v>
      </c>
      <c r="B562" s="394" t="s">
        <v>3076</v>
      </c>
      <c r="C562" s="394" t="s">
        <v>2805</v>
      </c>
      <c r="D562" s="394" t="s">
        <v>3040</v>
      </c>
      <c r="E562" s="394" t="s">
        <v>3039</v>
      </c>
      <c r="F562" s="397">
        <v>7</v>
      </c>
      <c r="G562" s="397">
        <v>4641</v>
      </c>
      <c r="H562" s="397">
        <v>1</v>
      </c>
      <c r="I562" s="397">
        <v>663</v>
      </c>
      <c r="J562" s="397">
        <v>5</v>
      </c>
      <c r="K562" s="397">
        <v>3325</v>
      </c>
      <c r="L562" s="397">
        <v>0.71644042232277527</v>
      </c>
      <c r="M562" s="397">
        <v>665</v>
      </c>
      <c r="N562" s="397">
        <v>3</v>
      </c>
      <c r="O562" s="397">
        <v>2004</v>
      </c>
      <c r="P562" s="410">
        <v>0.43180349062702006</v>
      </c>
      <c r="Q562" s="398">
        <v>668</v>
      </c>
    </row>
    <row r="563" spans="1:17" ht="14.4" customHeight="1" x14ac:dyDescent="0.3">
      <c r="A563" s="393" t="s">
        <v>3315</v>
      </c>
      <c r="B563" s="394" t="s">
        <v>3194</v>
      </c>
      <c r="C563" s="394" t="s">
        <v>2805</v>
      </c>
      <c r="D563" s="394" t="s">
        <v>2921</v>
      </c>
      <c r="E563" s="394" t="s">
        <v>2922</v>
      </c>
      <c r="F563" s="397"/>
      <c r="G563" s="397"/>
      <c r="H563" s="397"/>
      <c r="I563" s="397"/>
      <c r="J563" s="397"/>
      <c r="K563" s="397"/>
      <c r="L563" s="397"/>
      <c r="M563" s="397"/>
      <c r="N563" s="397">
        <v>0</v>
      </c>
      <c r="O563" s="397">
        <v>0</v>
      </c>
      <c r="P563" s="410"/>
      <c r="Q563" s="398"/>
    </row>
    <row r="564" spans="1:17" ht="14.4" customHeight="1" x14ac:dyDescent="0.3">
      <c r="A564" s="393" t="s">
        <v>3315</v>
      </c>
      <c r="B564" s="394" t="s">
        <v>3194</v>
      </c>
      <c r="C564" s="394" t="s">
        <v>2805</v>
      </c>
      <c r="D564" s="394" t="s">
        <v>3209</v>
      </c>
      <c r="E564" s="394" t="s">
        <v>3210</v>
      </c>
      <c r="F564" s="397">
        <v>2</v>
      </c>
      <c r="G564" s="397">
        <v>466</v>
      </c>
      <c r="H564" s="397">
        <v>1</v>
      </c>
      <c r="I564" s="397">
        <v>233</v>
      </c>
      <c r="J564" s="397">
        <v>1</v>
      </c>
      <c r="K564" s="397">
        <v>234</v>
      </c>
      <c r="L564" s="397">
        <v>0.50214592274678116</v>
      </c>
      <c r="M564" s="397">
        <v>234</v>
      </c>
      <c r="N564" s="397">
        <v>1</v>
      </c>
      <c r="O564" s="397">
        <v>232</v>
      </c>
      <c r="P564" s="410">
        <v>0.4978540772532189</v>
      </c>
      <c r="Q564" s="398">
        <v>232</v>
      </c>
    </row>
    <row r="565" spans="1:17" ht="14.4" customHeight="1" x14ac:dyDescent="0.3">
      <c r="A565" s="393" t="s">
        <v>3318</v>
      </c>
      <c r="B565" s="394" t="s">
        <v>2929</v>
      </c>
      <c r="C565" s="394" t="s">
        <v>2805</v>
      </c>
      <c r="D565" s="394" t="s">
        <v>2840</v>
      </c>
      <c r="E565" s="394" t="s">
        <v>2841</v>
      </c>
      <c r="F565" s="397"/>
      <c r="G565" s="397"/>
      <c r="H565" s="397"/>
      <c r="I565" s="397"/>
      <c r="J565" s="397">
        <v>1</v>
      </c>
      <c r="K565" s="397">
        <v>75</v>
      </c>
      <c r="L565" s="397"/>
      <c r="M565" s="397">
        <v>75</v>
      </c>
      <c r="N565" s="397"/>
      <c r="O565" s="397"/>
      <c r="P565" s="410"/>
      <c r="Q565" s="398"/>
    </row>
    <row r="566" spans="1:17" ht="14.4" customHeight="1" x14ac:dyDescent="0.3">
      <c r="A566" s="393" t="s">
        <v>3318</v>
      </c>
      <c r="B566" s="394" t="s">
        <v>2929</v>
      </c>
      <c r="C566" s="394" t="s">
        <v>2805</v>
      </c>
      <c r="D566" s="394" t="s">
        <v>3011</v>
      </c>
      <c r="E566" s="394" t="s">
        <v>3012</v>
      </c>
      <c r="F566" s="397"/>
      <c r="G566" s="397"/>
      <c r="H566" s="397"/>
      <c r="I566" s="397"/>
      <c r="J566" s="397">
        <v>1</v>
      </c>
      <c r="K566" s="397">
        <v>249</v>
      </c>
      <c r="L566" s="397"/>
      <c r="M566" s="397">
        <v>249</v>
      </c>
      <c r="N566" s="397"/>
      <c r="O566" s="397"/>
      <c r="P566" s="410"/>
      <c r="Q566" s="398"/>
    </row>
    <row r="567" spans="1:17" ht="14.4" customHeight="1" x14ac:dyDescent="0.3">
      <c r="A567" s="393" t="s">
        <v>3318</v>
      </c>
      <c r="B567" s="394" t="s">
        <v>2929</v>
      </c>
      <c r="C567" s="394" t="s">
        <v>2805</v>
      </c>
      <c r="D567" s="394" t="s">
        <v>3017</v>
      </c>
      <c r="E567" s="394" t="s">
        <v>3018</v>
      </c>
      <c r="F567" s="397"/>
      <c r="G567" s="397"/>
      <c r="H567" s="397"/>
      <c r="I567" s="397"/>
      <c r="J567" s="397">
        <v>1</v>
      </c>
      <c r="K567" s="397">
        <v>176</v>
      </c>
      <c r="L567" s="397"/>
      <c r="M567" s="397">
        <v>176</v>
      </c>
      <c r="N567" s="397"/>
      <c r="O567" s="397"/>
      <c r="P567" s="410"/>
      <c r="Q567" s="398"/>
    </row>
    <row r="568" spans="1:17" ht="14.4" customHeight="1" x14ac:dyDescent="0.3">
      <c r="A568" s="393" t="s">
        <v>3319</v>
      </c>
      <c r="B568" s="394" t="s">
        <v>2862</v>
      </c>
      <c r="C568" s="394" t="s">
        <v>2805</v>
      </c>
      <c r="D568" s="394" t="s">
        <v>2848</v>
      </c>
      <c r="E568" s="394" t="s">
        <v>2849</v>
      </c>
      <c r="F568" s="397"/>
      <c r="G568" s="397"/>
      <c r="H568" s="397"/>
      <c r="I568" s="397"/>
      <c r="J568" s="397">
        <v>1</v>
      </c>
      <c r="K568" s="397">
        <v>34</v>
      </c>
      <c r="L568" s="397"/>
      <c r="M568" s="397">
        <v>34</v>
      </c>
      <c r="N568" s="397">
        <v>1</v>
      </c>
      <c r="O568" s="397">
        <v>34</v>
      </c>
      <c r="P568" s="410"/>
      <c r="Q568" s="398">
        <v>34</v>
      </c>
    </row>
    <row r="569" spans="1:17" ht="14.4" customHeight="1" x14ac:dyDescent="0.3">
      <c r="A569" s="393" t="s">
        <v>3319</v>
      </c>
      <c r="B569" s="394" t="s">
        <v>2862</v>
      </c>
      <c r="C569" s="394" t="s">
        <v>2805</v>
      </c>
      <c r="D569" s="394" t="s">
        <v>2907</v>
      </c>
      <c r="E569" s="394" t="s">
        <v>2908</v>
      </c>
      <c r="F569" s="397">
        <v>6</v>
      </c>
      <c r="G569" s="397">
        <v>2586</v>
      </c>
      <c r="H569" s="397">
        <v>1</v>
      </c>
      <c r="I569" s="397">
        <v>431</v>
      </c>
      <c r="J569" s="397">
        <v>10</v>
      </c>
      <c r="K569" s="397">
        <v>4330</v>
      </c>
      <c r="L569" s="397">
        <v>1.674400618716164</v>
      </c>
      <c r="M569" s="397">
        <v>433</v>
      </c>
      <c r="N569" s="397">
        <v>5</v>
      </c>
      <c r="O569" s="397">
        <v>1635</v>
      </c>
      <c r="P569" s="410">
        <v>0.63225058004640367</v>
      </c>
      <c r="Q569" s="398">
        <v>327</v>
      </c>
    </row>
    <row r="570" spans="1:17" ht="14.4" customHeight="1" x14ac:dyDescent="0.3">
      <c r="A570" s="393" t="s">
        <v>3319</v>
      </c>
      <c r="B570" s="394" t="s">
        <v>2862</v>
      </c>
      <c r="C570" s="394" t="s">
        <v>2805</v>
      </c>
      <c r="D570" s="394" t="s">
        <v>3300</v>
      </c>
      <c r="E570" s="394" t="s">
        <v>3301</v>
      </c>
      <c r="F570" s="397">
        <v>1</v>
      </c>
      <c r="G570" s="397">
        <v>216</v>
      </c>
      <c r="H570" s="397">
        <v>1</v>
      </c>
      <c r="I570" s="397">
        <v>216</v>
      </c>
      <c r="J570" s="397"/>
      <c r="K570" s="397"/>
      <c r="L570" s="397"/>
      <c r="M570" s="397"/>
      <c r="N570" s="397"/>
      <c r="O570" s="397"/>
      <c r="P570" s="410"/>
      <c r="Q570" s="398"/>
    </row>
    <row r="571" spans="1:17" ht="14.4" customHeight="1" x14ac:dyDescent="0.3">
      <c r="A571" s="393" t="s">
        <v>3319</v>
      </c>
      <c r="B571" s="394" t="s">
        <v>2862</v>
      </c>
      <c r="C571" s="394" t="s">
        <v>2805</v>
      </c>
      <c r="D571" s="394" t="s">
        <v>2911</v>
      </c>
      <c r="E571" s="394" t="s">
        <v>2912</v>
      </c>
      <c r="F571" s="397"/>
      <c r="G571" s="397"/>
      <c r="H571" s="397"/>
      <c r="I571" s="397"/>
      <c r="J571" s="397">
        <v>1</v>
      </c>
      <c r="K571" s="397">
        <v>0</v>
      </c>
      <c r="L571" s="397"/>
      <c r="M571" s="397">
        <v>0</v>
      </c>
      <c r="N571" s="397"/>
      <c r="O571" s="397"/>
      <c r="P571" s="410"/>
      <c r="Q571" s="398"/>
    </row>
    <row r="572" spans="1:17" ht="14.4" customHeight="1" x14ac:dyDescent="0.3">
      <c r="A572" s="393" t="s">
        <v>3319</v>
      </c>
      <c r="B572" s="394" t="s">
        <v>2913</v>
      </c>
      <c r="C572" s="394" t="s">
        <v>2805</v>
      </c>
      <c r="D572" s="394" t="s">
        <v>2923</v>
      </c>
      <c r="E572" s="394" t="s">
        <v>2924</v>
      </c>
      <c r="F572" s="397">
        <v>1</v>
      </c>
      <c r="G572" s="397">
        <v>325</v>
      </c>
      <c r="H572" s="397">
        <v>1</v>
      </c>
      <c r="I572" s="397">
        <v>325</v>
      </c>
      <c r="J572" s="397">
        <v>2</v>
      </c>
      <c r="K572" s="397">
        <v>654</v>
      </c>
      <c r="L572" s="397">
        <v>2.0123076923076924</v>
      </c>
      <c r="M572" s="397">
        <v>327</v>
      </c>
      <c r="N572" s="397">
        <v>1</v>
      </c>
      <c r="O572" s="397">
        <v>327</v>
      </c>
      <c r="P572" s="410">
        <v>1.0061538461538462</v>
      </c>
      <c r="Q572" s="398">
        <v>327</v>
      </c>
    </row>
    <row r="573" spans="1:17" ht="14.4" customHeight="1" x14ac:dyDescent="0.3">
      <c r="A573" s="393" t="s">
        <v>3319</v>
      </c>
      <c r="B573" s="394" t="s">
        <v>2929</v>
      </c>
      <c r="C573" s="394" t="s">
        <v>2988</v>
      </c>
      <c r="D573" s="394" t="s">
        <v>2989</v>
      </c>
      <c r="E573" s="394" t="s">
        <v>2990</v>
      </c>
      <c r="F573" s="397"/>
      <c r="G573" s="397"/>
      <c r="H573" s="397"/>
      <c r="I573" s="397"/>
      <c r="J573" s="397"/>
      <c r="K573" s="397"/>
      <c r="L573" s="397"/>
      <c r="M573" s="397"/>
      <c r="N573" s="397">
        <v>2</v>
      </c>
      <c r="O573" s="397">
        <v>3731.16</v>
      </c>
      <c r="P573" s="410"/>
      <c r="Q573" s="398">
        <v>1865.58</v>
      </c>
    </row>
    <row r="574" spans="1:17" ht="14.4" customHeight="1" x14ac:dyDescent="0.3">
      <c r="A574" s="393" t="s">
        <v>3319</v>
      </c>
      <c r="B574" s="394" t="s">
        <v>2929</v>
      </c>
      <c r="C574" s="394" t="s">
        <v>2805</v>
      </c>
      <c r="D574" s="394" t="s">
        <v>2999</v>
      </c>
      <c r="E574" s="394" t="s">
        <v>3000</v>
      </c>
      <c r="F574" s="397"/>
      <c r="G574" s="397"/>
      <c r="H574" s="397"/>
      <c r="I574" s="397"/>
      <c r="J574" s="397"/>
      <c r="K574" s="397"/>
      <c r="L574" s="397"/>
      <c r="M574" s="397"/>
      <c r="N574" s="397">
        <v>2</v>
      </c>
      <c r="O574" s="397">
        <v>388</v>
      </c>
      <c r="P574" s="410"/>
      <c r="Q574" s="398">
        <v>194</v>
      </c>
    </row>
    <row r="575" spans="1:17" ht="14.4" customHeight="1" x14ac:dyDescent="0.3">
      <c r="A575" s="393" t="s">
        <v>3319</v>
      </c>
      <c r="B575" s="394" t="s">
        <v>2929</v>
      </c>
      <c r="C575" s="394" t="s">
        <v>2805</v>
      </c>
      <c r="D575" s="394" t="s">
        <v>3003</v>
      </c>
      <c r="E575" s="394" t="s">
        <v>3004</v>
      </c>
      <c r="F575" s="397"/>
      <c r="G575" s="397"/>
      <c r="H575" s="397"/>
      <c r="I575" s="397"/>
      <c r="J575" s="397"/>
      <c r="K575" s="397"/>
      <c r="L575" s="397"/>
      <c r="M575" s="397"/>
      <c r="N575" s="397">
        <v>1</v>
      </c>
      <c r="O575" s="397">
        <v>185</v>
      </c>
      <c r="P575" s="410"/>
      <c r="Q575" s="398">
        <v>185</v>
      </c>
    </row>
    <row r="576" spans="1:17" ht="14.4" customHeight="1" x14ac:dyDescent="0.3">
      <c r="A576" s="393" t="s">
        <v>3319</v>
      </c>
      <c r="B576" s="394" t="s">
        <v>2929</v>
      </c>
      <c r="C576" s="394" t="s">
        <v>2805</v>
      </c>
      <c r="D576" s="394" t="s">
        <v>2848</v>
      </c>
      <c r="E576" s="394" t="s">
        <v>2849</v>
      </c>
      <c r="F576" s="397">
        <v>5</v>
      </c>
      <c r="G576" s="397">
        <v>170</v>
      </c>
      <c r="H576" s="397">
        <v>1</v>
      </c>
      <c r="I576" s="397">
        <v>34</v>
      </c>
      <c r="J576" s="397">
        <v>10</v>
      </c>
      <c r="K576" s="397">
        <v>340</v>
      </c>
      <c r="L576" s="397">
        <v>2</v>
      </c>
      <c r="M576" s="397">
        <v>34</v>
      </c>
      <c r="N576" s="397">
        <v>4</v>
      </c>
      <c r="O576" s="397">
        <v>136</v>
      </c>
      <c r="P576" s="410">
        <v>0.8</v>
      </c>
      <c r="Q576" s="398">
        <v>34</v>
      </c>
    </row>
    <row r="577" spans="1:17" ht="14.4" customHeight="1" x14ac:dyDescent="0.3">
      <c r="A577" s="393" t="s">
        <v>3319</v>
      </c>
      <c r="B577" s="394" t="s">
        <v>2929</v>
      </c>
      <c r="C577" s="394" t="s">
        <v>2805</v>
      </c>
      <c r="D577" s="394" t="s">
        <v>3011</v>
      </c>
      <c r="E577" s="394" t="s">
        <v>3012</v>
      </c>
      <c r="F577" s="397">
        <v>7</v>
      </c>
      <c r="G577" s="397">
        <v>1736</v>
      </c>
      <c r="H577" s="397">
        <v>1</v>
      </c>
      <c r="I577" s="397">
        <v>248</v>
      </c>
      <c r="J577" s="397">
        <v>7</v>
      </c>
      <c r="K577" s="397">
        <v>1743</v>
      </c>
      <c r="L577" s="397">
        <v>1.0040322580645162</v>
      </c>
      <c r="M577" s="397">
        <v>249</v>
      </c>
      <c r="N577" s="397">
        <v>6</v>
      </c>
      <c r="O577" s="397">
        <v>1392</v>
      </c>
      <c r="P577" s="410">
        <v>0.8018433179723502</v>
      </c>
      <c r="Q577" s="398">
        <v>232</v>
      </c>
    </row>
    <row r="578" spans="1:17" ht="14.4" customHeight="1" x14ac:dyDescent="0.3">
      <c r="A578" s="393" t="s">
        <v>3319</v>
      </c>
      <c r="B578" s="394" t="s">
        <v>2929</v>
      </c>
      <c r="C578" s="394" t="s">
        <v>2805</v>
      </c>
      <c r="D578" s="394" t="s">
        <v>2854</v>
      </c>
      <c r="E578" s="394" t="s">
        <v>2855</v>
      </c>
      <c r="F578" s="397"/>
      <c r="G578" s="397"/>
      <c r="H578" s="397"/>
      <c r="I578" s="397"/>
      <c r="J578" s="397"/>
      <c r="K578" s="397"/>
      <c r="L578" s="397"/>
      <c r="M578" s="397"/>
      <c r="N578" s="397">
        <v>2</v>
      </c>
      <c r="O578" s="397">
        <v>650</v>
      </c>
      <c r="P578" s="410"/>
      <c r="Q578" s="398">
        <v>325</v>
      </c>
    </row>
    <row r="579" spans="1:17" ht="14.4" customHeight="1" x14ac:dyDescent="0.3">
      <c r="A579" s="393" t="s">
        <v>3319</v>
      </c>
      <c r="B579" s="394" t="s">
        <v>2929</v>
      </c>
      <c r="C579" s="394" t="s">
        <v>2805</v>
      </c>
      <c r="D579" s="394" t="s">
        <v>3055</v>
      </c>
      <c r="E579" s="394" t="s">
        <v>3056</v>
      </c>
      <c r="F579" s="397"/>
      <c r="G579" s="397"/>
      <c r="H579" s="397"/>
      <c r="I579" s="397"/>
      <c r="J579" s="397"/>
      <c r="K579" s="397"/>
      <c r="L579" s="397"/>
      <c r="M579" s="397"/>
      <c r="N579" s="397">
        <v>24</v>
      </c>
      <c r="O579" s="397">
        <v>2688</v>
      </c>
      <c r="P579" s="410"/>
      <c r="Q579" s="398">
        <v>112</v>
      </c>
    </row>
    <row r="580" spans="1:17" ht="14.4" customHeight="1" x14ac:dyDescent="0.3">
      <c r="A580" s="393" t="s">
        <v>3319</v>
      </c>
      <c r="B580" s="394" t="s">
        <v>3076</v>
      </c>
      <c r="C580" s="394" t="s">
        <v>2805</v>
      </c>
      <c r="D580" s="394" t="s">
        <v>2848</v>
      </c>
      <c r="E580" s="394" t="s">
        <v>2849</v>
      </c>
      <c r="F580" s="397"/>
      <c r="G580" s="397"/>
      <c r="H580" s="397"/>
      <c r="I580" s="397"/>
      <c r="J580" s="397"/>
      <c r="K580" s="397"/>
      <c r="L580" s="397"/>
      <c r="M580" s="397"/>
      <c r="N580" s="397">
        <v>1</v>
      </c>
      <c r="O580" s="397">
        <v>34</v>
      </c>
      <c r="P580" s="410"/>
      <c r="Q580" s="398">
        <v>34</v>
      </c>
    </row>
    <row r="581" spans="1:17" ht="14.4" customHeight="1" x14ac:dyDescent="0.3">
      <c r="A581" s="393" t="s">
        <v>3319</v>
      </c>
      <c r="B581" s="394" t="s">
        <v>3076</v>
      </c>
      <c r="C581" s="394" t="s">
        <v>2805</v>
      </c>
      <c r="D581" s="394" t="s">
        <v>3011</v>
      </c>
      <c r="E581" s="394" t="s">
        <v>3012</v>
      </c>
      <c r="F581" s="397">
        <v>1</v>
      </c>
      <c r="G581" s="397">
        <v>248</v>
      </c>
      <c r="H581" s="397">
        <v>1</v>
      </c>
      <c r="I581" s="397">
        <v>248</v>
      </c>
      <c r="J581" s="397">
        <v>3</v>
      </c>
      <c r="K581" s="397">
        <v>747</v>
      </c>
      <c r="L581" s="397">
        <v>3.0120967741935485</v>
      </c>
      <c r="M581" s="397">
        <v>249</v>
      </c>
      <c r="N581" s="397"/>
      <c r="O581" s="397"/>
      <c r="P581" s="410"/>
      <c r="Q581" s="398"/>
    </row>
    <row r="582" spans="1:17" ht="14.4" customHeight="1" x14ac:dyDescent="0.3">
      <c r="A582" s="393" t="s">
        <v>3320</v>
      </c>
      <c r="B582" s="394" t="s">
        <v>2862</v>
      </c>
      <c r="C582" s="394" t="s">
        <v>2805</v>
      </c>
      <c r="D582" s="394" t="s">
        <v>2848</v>
      </c>
      <c r="E582" s="394" t="s">
        <v>2849</v>
      </c>
      <c r="F582" s="397"/>
      <c r="G582" s="397"/>
      <c r="H582" s="397"/>
      <c r="I582" s="397"/>
      <c r="J582" s="397">
        <v>3</v>
      </c>
      <c r="K582" s="397">
        <v>102</v>
      </c>
      <c r="L582" s="397"/>
      <c r="M582" s="397">
        <v>34</v>
      </c>
      <c r="N582" s="397"/>
      <c r="O582" s="397"/>
      <c r="P582" s="410"/>
      <c r="Q582" s="398"/>
    </row>
    <row r="583" spans="1:17" ht="14.4" customHeight="1" x14ac:dyDescent="0.3">
      <c r="A583" s="393" t="s">
        <v>3320</v>
      </c>
      <c r="B583" s="394" t="s">
        <v>2862</v>
      </c>
      <c r="C583" s="394" t="s">
        <v>2805</v>
      </c>
      <c r="D583" s="394" t="s">
        <v>2907</v>
      </c>
      <c r="E583" s="394" t="s">
        <v>2908</v>
      </c>
      <c r="F583" s="397">
        <v>30</v>
      </c>
      <c r="G583" s="397">
        <v>12930</v>
      </c>
      <c r="H583" s="397">
        <v>1</v>
      </c>
      <c r="I583" s="397">
        <v>431</v>
      </c>
      <c r="J583" s="397">
        <v>31</v>
      </c>
      <c r="K583" s="397">
        <v>13423</v>
      </c>
      <c r="L583" s="397">
        <v>1.0381283836040216</v>
      </c>
      <c r="M583" s="397">
        <v>433</v>
      </c>
      <c r="N583" s="397">
        <v>18</v>
      </c>
      <c r="O583" s="397">
        <v>5886</v>
      </c>
      <c r="P583" s="410">
        <v>0.45522041763341065</v>
      </c>
      <c r="Q583" s="398">
        <v>327</v>
      </c>
    </row>
    <row r="584" spans="1:17" ht="14.4" customHeight="1" x14ac:dyDescent="0.3">
      <c r="A584" s="393" t="s">
        <v>3320</v>
      </c>
      <c r="B584" s="394" t="s">
        <v>2913</v>
      </c>
      <c r="C584" s="394" t="s">
        <v>2805</v>
      </c>
      <c r="D584" s="394" t="s">
        <v>2921</v>
      </c>
      <c r="E584" s="394" t="s">
        <v>2922</v>
      </c>
      <c r="F584" s="397"/>
      <c r="G584" s="397"/>
      <c r="H584" s="397"/>
      <c r="I584" s="397"/>
      <c r="J584" s="397"/>
      <c r="K584" s="397"/>
      <c r="L584" s="397"/>
      <c r="M584" s="397"/>
      <c r="N584" s="397">
        <v>2</v>
      </c>
      <c r="O584" s="397">
        <v>0</v>
      </c>
      <c r="P584" s="410"/>
      <c r="Q584" s="398">
        <v>0</v>
      </c>
    </row>
    <row r="585" spans="1:17" ht="14.4" customHeight="1" x14ac:dyDescent="0.3">
      <c r="A585" s="393" t="s">
        <v>3320</v>
      </c>
      <c r="B585" s="394" t="s">
        <v>2913</v>
      </c>
      <c r="C585" s="394" t="s">
        <v>2805</v>
      </c>
      <c r="D585" s="394" t="s">
        <v>2923</v>
      </c>
      <c r="E585" s="394" t="s">
        <v>2924</v>
      </c>
      <c r="F585" s="397">
        <v>8</v>
      </c>
      <c r="G585" s="397">
        <v>2600</v>
      </c>
      <c r="H585" s="397">
        <v>1</v>
      </c>
      <c r="I585" s="397">
        <v>325</v>
      </c>
      <c r="J585" s="397">
        <v>12</v>
      </c>
      <c r="K585" s="397">
        <v>3924</v>
      </c>
      <c r="L585" s="397">
        <v>1.5092307692307692</v>
      </c>
      <c r="M585" s="397">
        <v>327</v>
      </c>
      <c r="N585" s="397">
        <v>14</v>
      </c>
      <c r="O585" s="397">
        <v>4578</v>
      </c>
      <c r="P585" s="410">
        <v>1.7607692307692309</v>
      </c>
      <c r="Q585" s="398">
        <v>327</v>
      </c>
    </row>
    <row r="586" spans="1:17" ht="14.4" customHeight="1" x14ac:dyDescent="0.3">
      <c r="A586" s="393" t="s">
        <v>3320</v>
      </c>
      <c r="B586" s="394" t="s">
        <v>2929</v>
      </c>
      <c r="C586" s="394" t="s">
        <v>2805</v>
      </c>
      <c r="D586" s="394" t="s">
        <v>2999</v>
      </c>
      <c r="E586" s="394" t="s">
        <v>3000</v>
      </c>
      <c r="F586" s="397">
        <v>30</v>
      </c>
      <c r="G586" s="397">
        <v>5610</v>
      </c>
      <c r="H586" s="397">
        <v>1</v>
      </c>
      <c r="I586" s="397">
        <v>187</v>
      </c>
      <c r="J586" s="397">
        <v>32</v>
      </c>
      <c r="K586" s="397">
        <v>6176</v>
      </c>
      <c r="L586" s="397">
        <v>1.1008912655971479</v>
      </c>
      <c r="M586" s="397">
        <v>193</v>
      </c>
      <c r="N586" s="397">
        <v>37</v>
      </c>
      <c r="O586" s="397">
        <v>7178</v>
      </c>
      <c r="P586" s="410">
        <v>1.2795008912655972</v>
      </c>
      <c r="Q586" s="398">
        <v>194</v>
      </c>
    </row>
    <row r="587" spans="1:17" ht="14.4" customHeight="1" x14ac:dyDescent="0.3">
      <c r="A587" s="393" t="s">
        <v>3320</v>
      </c>
      <c r="B587" s="394" t="s">
        <v>2929</v>
      </c>
      <c r="C587" s="394" t="s">
        <v>2805</v>
      </c>
      <c r="D587" s="394" t="s">
        <v>2840</v>
      </c>
      <c r="E587" s="394" t="s">
        <v>2841</v>
      </c>
      <c r="F587" s="397">
        <v>2</v>
      </c>
      <c r="G587" s="397">
        <v>150</v>
      </c>
      <c r="H587" s="397">
        <v>1</v>
      </c>
      <c r="I587" s="397">
        <v>75</v>
      </c>
      <c r="J587" s="397">
        <v>2</v>
      </c>
      <c r="K587" s="397">
        <v>150</v>
      </c>
      <c r="L587" s="397">
        <v>1</v>
      </c>
      <c r="M587" s="397">
        <v>75</v>
      </c>
      <c r="N587" s="397"/>
      <c r="O587" s="397"/>
      <c r="P587" s="410"/>
      <c r="Q587" s="398"/>
    </row>
    <row r="588" spans="1:17" ht="14.4" customHeight="1" x14ac:dyDescent="0.3">
      <c r="A588" s="393" t="s">
        <v>3320</v>
      </c>
      <c r="B588" s="394" t="s">
        <v>2929</v>
      </c>
      <c r="C588" s="394" t="s">
        <v>2805</v>
      </c>
      <c r="D588" s="394" t="s">
        <v>2844</v>
      </c>
      <c r="E588" s="394" t="s">
        <v>2845</v>
      </c>
      <c r="F588" s="397">
        <v>1</v>
      </c>
      <c r="G588" s="397">
        <v>58</v>
      </c>
      <c r="H588" s="397">
        <v>1</v>
      </c>
      <c r="I588" s="397">
        <v>58</v>
      </c>
      <c r="J588" s="397"/>
      <c r="K588" s="397"/>
      <c r="L588" s="397"/>
      <c r="M588" s="397"/>
      <c r="N588" s="397"/>
      <c r="O588" s="397"/>
      <c r="P588" s="410"/>
      <c r="Q588" s="398"/>
    </row>
    <row r="589" spans="1:17" ht="14.4" customHeight="1" x14ac:dyDescent="0.3">
      <c r="A589" s="393" t="s">
        <v>3320</v>
      </c>
      <c r="B589" s="394" t="s">
        <v>2929</v>
      </c>
      <c r="C589" s="394" t="s">
        <v>2805</v>
      </c>
      <c r="D589" s="394" t="s">
        <v>2848</v>
      </c>
      <c r="E589" s="394" t="s">
        <v>2849</v>
      </c>
      <c r="F589" s="397">
        <v>3</v>
      </c>
      <c r="G589" s="397">
        <v>102</v>
      </c>
      <c r="H589" s="397">
        <v>1</v>
      </c>
      <c r="I589" s="397">
        <v>34</v>
      </c>
      <c r="J589" s="397">
        <v>3</v>
      </c>
      <c r="K589" s="397">
        <v>102</v>
      </c>
      <c r="L589" s="397">
        <v>1</v>
      </c>
      <c r="M589" s="397">
        <v>34</v>
      </c>
      <c r="N589" s="397">
        <v>6</v>
      </c>
      <c r="O589" s="397">
        <v>204</v>
      </c>
      <c r="P589" s="410">
        <v>2</v>
      </c>
      <c r="Q589" s="398">
        <v>34</v>
      </c>
    </row>
    <row r="590" spans="1:17" ht="14.4" customHeight="1" x14ac:dyDescent="0.3">
      <c r="A590" s="393" t="s">
        <v>3320</v>
      </c>
      <c r="B590" s="394" t="s">
        <v>2929</v>
      </c>
      <c r="C590" s="394" t="s">
        <v>2805</v>
      </c>
      <c r="D590" s="394" t="s">
        <v>3011</v>
      </c>
      <c r="E590" s="394" t="s">
        <v>3012</v>
      </c>
      <c r="F590" s="397">
        <v>17</v>
      </c>
      <c r="G590" s="397">
        <v>4216</v>
      </c>
      <c r="H590" s="397">
        <v>1</v>
      </c>
      <c r="I590" s="397">
        <v>248</v>
      </c>
      <c r="J590" s="397">
        <v>18</v>
      </c>
      <c r="K590" s="397">
        <v>4482</v>
      </c>
      <c r="L590" s="397">
        <v>1.0630929791271346</v>
      </c>
      <c r="M590" s="397">
        <v>249</v>
      </c>
      <c r="N590" s="397">
        <v>24</v>
      </c>
      <c r="O590" s="397">
        <v>5568</v>
      </c>
      <c r="P590" s="410">
        <v>1.3206831119544593</v>
      </c>
      <c r="Q590" s="398">
        <v>232</v>
      </c>
    </row>
    <row r="591" spans="1:17" ht="14.4" customHeight="1" x14ac:dyDescent="0.3">
      <c r="A591" s="393" t="s">
        <v>3320</v>
      </c>
      <c r="B591" s="394" t="s">
        <v>2929</v>
      </c>
      <c r="C591" s="394" t="s">
        <v>2805</v>
      </c>
      <c r="D591" s="394" t="s">
        <v>3013</v>
      </c>
      <c r="E591" s="394" t="s">
        <v>3014</v>
      </c>
      <c r="F591" s="397">
        <v>1</v>
      </c>
      <c r="G591" s="397">
        <v>124</v>
      </c>
      <c r="H591" s="397">
        <v>1</v>
      </c>
      <c r="I591" s="397">
        <v>124</v>
      </c>
      <c r="J591" s="397"/>
      <c r="K591" s="397"/>
      <c r="L591" s="397"/>
      <c r="M591" s="397"/>
      <c r="N591" s="397"/>
      <c r="O591" s="397"/>
      <c r="P591" s="410"/>
      <c r="Q591" s="398"/>
    </row>
    <row r="592" spans="1:17" ht="14.4" customHeight="1" x14ac:dyDescent="0.3">
      <c r="A592" s="393" t="s">
        <v>3320</v>
      </c>
      <c r="B592" s="394" t="s">
        <v>2929</v>
      </c>
      <c r="C592" s="394" t="s">
        <v>2805</v>
      </c>
      <c r="D592" s="394" t="s">
        <v>3017</v>
      </c>
      <c r="E592" s="394" t="s">
        <v>3018</v>
      </c>
      <c r="F592" s="397"/>
      <c r="G592" s="397"/>
      <c r="H592" s="397"/>
      <c r="I592" s="397"/>
      <c r="J592" s="397">
        <v>1</v>
      </c>
      <c r="K592" s="397">
        <v>176</v>
      </c>
      <c r="L592" s="397"/>
      <c r="M592" s="397">
        <v>176</v>
      </c>
      <c r="N592" s="397"/>
      <c r="O592" s="397"/>
      <c r="P592" s="410"/>
      <c r="Q592" s="398"/>
    </row>
    <row r="593" spans="1:17" ht="14.4" customHeight="1" x14ac:dyDescent="0.3">
      <c r="A593" s="393" t="s">
        <v>3320</v>
      </c>
      <c r="B593" s="394" t="s">
        <v>2929</v>
      </c>
      <c r="C593" s="394" t="s">
        <v>2805</v>
      </c>
      <c r="D593" s="394" t="s">
        <v>3036</v>
      </c>
      <c r="E593" s="394" t="s">
        <v>3037</v>
      </c>
      <c r="F593" s="397">
        <v>1</v>
      </c>
      <c r="G593" s="397">
        <v>409</v>
      </c>
      <c r="H593" s="397">
        <v>1</v>
      </c>
      <c r="I593" s="397">
        <v>409</v>
      </c>
      <c r="J593" s="397"/>
      <c r="K593" s="397"/>
      <c r="L593" s="397"/>
      <c r="M593" s="397"/>
      <c r="N593" s="397"/>
      <c r="O593" s="397"/>
      <c r="P593" s="410"/>
      <c r="Q593" s="398"/>
    </row>
    <row r="594" spans="1:17" ht="14.4" customHeight="1" x14ac:dyDescent="0.3">
      <c r="A594" s="393" t="s">
        <v>3320</v>
      </c>
      <c r="B594" s="394" t="s">
        <v>2929</v>
      </c>
      <c r="C594" s="394" t="s">
        <v>2805</v>
      </c>
      <c r="D594" s="394" t="s">
        <v>2854</v>
      </c>
      <c r="E594" s="394" t="s">
        <v>2855</v>
      </c>
      <c r="F594" s="397">
        <v>2</v>
      </c>
      <c r="G594" s="397">
        <v>646</v>
      </c>
      <c r="H594" s="397">
        <v>1</v>
      </c>
      <c r="I594" s="397">
        <v>323</v>
      </c>
      <c r="J594" s="397">
        <v>4</v>
      </c>
      <c r="K594" s="397">
        <v>1296</v>
      </c>
      <c r="L594" s="397">
        <v>2.0061919504643964</v>
      </c>
      <c r="M594" s="397">
        <v>324</v>
      </c>
      <c r="N594" s="397">
        <v>1</v>
      </c>
      <c r="O594" s="397">
        <v>325</v>
      </c>
      <c r="P594" s="410">
        <v>0.50309597523219818</v>
      </c>
      <c r="Q594" s="398">
        <v>325</v>
      </c>
    </row>
    <row r="595" spans="1:17" ht="14.4" customHeight="1" x14ac:dyDescent="0.3">
      <c r="A595" s="393" t="s">
        <v>3320</v>
      </c>
      <c r="B595" s="394" t="s">
        <v>2929</v>
      </c>
      <c r="C595" s="394" t="s">
        <v>2805</v>
      </c>
      <c r="D595" s="394" t="s">
        <v>3055</v>
      </c>
      <c r="E595" s="394" t="s">
        <v>3056</v>
      </c>
      <c r="F595" s="397">
        <v>6</v>
      </c>
      <c r="G595" s="397">
        <v>660</v>
      </c>
      <c r="H595" s="397">
        <v>1</v>
      </c>
      <c r="I595" s="397">
        <v>110</v>
      </c>
      <c r="J595" s="397">
        <v>35</v>
      </c>
      <c r="K595" s="397">
        <v>3885</v>
      </c>
      <c r="L595" s="397">
        <v>5.8863636363636367</v>
      </c>
      <c r="M595" s="397">
        <v>111</v>
      </c>
      <c r="N595" s="397">
        <v>33</v>
      </c>
      <c r="O595" s="397">
        <v>3696</v>
      </c>
      <c r="P595" s="410">
        <v>5.6</v>
      </c>
      <c r="Q595" s="398">
        <v>112</v>
      </c>
    </row>
    <row r="596" spans="1:17" ht="14.4" customHeight="1" x14ac:dyDescent="0.3">
      <c r="A596" s="393" t="s">
        <v>3320</v>
      </c>
      <c r="B596" s="394" t="s">
        <v>3076</v>
      </c>
      <c r="C596" s="394" t="s">
        <v>2805</v>
      </c>
      <c r="D596" s="394" t="s">
        <v>2840</v>
      </c>
      <c r="E596" s="394" t="s">
        <v>2841</v>
      </c>
      <c r="F596" s="397">
        <v>2</v>
      </c>
      <c r="G596" s="397">
        <v>150</v>
      </c>
      <c r="H596" s="397">
        <v>1</v>
      </c>
      <c r="I596" s="397">
        <v>75</v>
      </c>
      <c r="J596" s="397"/>
      <c r="K596" s="397"/>
      <c r="L596" s="397"/>
      <c r="M596" s="397"/>
      <c r="N596" s="397"/>
      <c r="O596" s="397"/>
      <c r="P596" s="410"/>
      <c r="Q596" s="398"/>
    </row>
    <row r="597" spans="1:17" ht="14.4" customHeight="1" x14ac:dyDescent="0.3">
      <c r="A597" s="393" t="s">
        <v>3320</v>
      </c>
      <c r="B597" s="394" t="s">
        <v>3076</v>
      </c>
      <c r="C597" s="394" t="s">
        <v>2805</v>
      </c>
      <c r="D597" s="394" t="s">
        <v>2848</v>
      </c>
      <c r="E597" s="394" t="s">
        <v>2849</v>
      </c>
      <c r="F597" s="397">
        <v>1</v>
      </c>
      <c r="G597" s="397">
        <v>34</v>
      </c>
      <c r="H597" s="397">
        <v>1</v>
      </c>
      <c r="I597" s="397">
        <v>34</v>
      </c>
      <c r="J597" s="397"/>
      <c r="K597" s="397"/>
      <c r="L597" s="397"/>
      <c r="M597" s="397"/>
      <c r="N597" s="397"/>
      <c r="O597" s="397"/>
      <c r="P597" s="410"/>
      <c r="Q597" s="398"/>
    </row>
    <row r="598" spans="1:17" ht="14.4" customHeight="1" x14ac:dyDescent="0.3">
      <c r="A598" s="393" t="s">
        <v>3320</v>
      </c>
      <c r="B598" s="394" t="s">
        <v>3076</v>
      </c>
      <c r="C598" s="394" t="s">
        <v>2805</v>
      </c>
      <c r="D598" s="394" t="s">
        <v>2921</v>
      </c>
      <c r="E598" s="394" t="s">
        <v>2922</v>
      </c>
      <c r="F598" s="397"/>
      <c r="G598" s="397"/>
      <c r="H598" s="397"/>
      <c r="I598" s="397"/>
      <c r="J598" s="397"/>
      <c r="K598" s="397"/>
      <c r="L598" s="397"/>
      <c r="M598" s="397"/>
      <c r="N598" s="397">
        <v>0</v>
      </c>
      <c r="O598" s="397">
        <v>0</v>
      </c>
      <c r="P598" s="410"/>
      <c r="Q598" s="398"/>
    </row>
    <row r="599" spans="1:17" ht="14.4" customHeight="1" x14ac:dyDescent="0.3">
      <c r="A599" s="393" t="s">
        <v>3320</v>
      </c>
      <c r="B599" s="394" t="s">
        <v>3076</v>
      </c>
      <c r="C599" s="394" t="s">
        <v>2805</v>
      </c>
      <c r="D599" s="394" t="s">
        <v>3130</v>
      </c>
      <c r="E599" s="394" t="s">
        <v>3131</v>
      </c>
      <c r="F599" s="397">
        <v>1</v>
      </c>
      <c r="G599" s="397">
        <v>173</v>
      </c>
      <c r="H599" s="397">
        <v>1</v>
      </c>
      <c r="I599" s="397">
        <v>173</v>
      </c>
      <c r="J599" s="397">
        <v>1</v>
      </c>
      <c r="K599" s="397">
        <v>174</v>
      </c>
      <c r="L599" s="397">
        <v>1.0057803468208093</v>
      </c>
      <c r="M599" s="397">
        <v>174</v>
      </c>
      <c r="N599" s="397"/>
      <c r="O599" s="397"/>
      <c r="P599" s="410"/>
      <c r="Q599" s="398"/>
    </row>
    <row r="600" spans="1:17" ht="14.4" customHeight="1" x14ac:dyDescent="0.3">
      <c r="A600" s="393" t="s">
        <v>3320</v>
      </c>
      <c r="B600" s="394" t="s">
        <v>3076</v>
      </c>
      <c r="C600" s="394" t="s">
        <v>2805</v>
      </c>
      <c r="D600" s="394" t="s">
        <v>3011</v>
      </c>
      <c r="E600" s="394" t="s">
        <v>3012</v>
      </c>
      <c r="F600" s="397">
        <v>4</v>
      </c>
      <c r="G600" s="397">
        <v>992</v>
      </c>
      <c r="H600" s="397">
        <v>1</v>
      </c>
      <c r="I600" s="397">
        <v>248</v>
      </c>
      <c r="J600" s="397">
        <v>3</v>
      </c>
      <c r="K600" s="397">
        <v>747</v>
      </c>
      <c r="L600" s="397">
        <v>0.75302419354838712</v>
      </c>
      <c r="M600" s="397">
        <v>249</v>
      </c>
      <c r="N600" s="397"/>
      <c r="O600" s="397"/>
      <c r="P600" s="410"/>
      <c r="Q600" s="398"/>
    </row>
    <row r="601" spans="1:17" ht="14.4" customHeight="1" x14ac:dyDescent="0.3">
      <c r="A601" s="393" t="s">
        <v>3320</v>
      </c>
      <c r="B601" s="394" t="s">
        <v>3076</v>
      </c>
      <c r="C601" s="394" t="s">
        <v>2805</v>
      </c>
      <c r="D601" s="394" t="s">
        <v>3030</v>
      </c>
      <c r="E601" s="394" t="s">
        <v>3031</v>
      </c>
      <c r="F601" s="397"/>
      <c r="G601" s="397"/>
      <c r="H601" s="397"/>
      <c r="I601" s="397"/>
      <c r="J601" s="397"/>
      <c r="K601" s="397"/>
      <c r="L601" s="397"/>
      <c r="M601" s="397"/>
      <c r="N601" s="397">
        <v>1</v>
      </c>
      <c r="O601" s="397">
        <v>91</v>
      </c>
      <c r="P601" s="410"/>
      <c r="Q601" s="398">
        <v>91</v>
      </c>
    </row>
    <row r="602" spans="1:17" ht="14.4" customHeight="1" x14ac:dyDescent="0.3">
      <c r="A602" s="393" t="s">
        <v>3320</v>
      </c>
      <c r="B602" s="394" t="s">
        <v>3076</v>
      </c>
      <c r="C602" s="394" t="s">
        <v>2805</v>
      </c>
      <c r="D602" s="394" t="s">
        <v>3158</v>
      </c>
      <c r="E602" s="394" t="s">
        <v>3159</v>
      </c>
      <c r="F602" s="397"/>
      <c r="G602" s="397"/>
      <c r="H602" s="397"/>
      <c r="I602" s="397"/>
      <c r="J602" s="397"/>
      <c r="K602" s="397"/>
      <c r="L602" s="397"/>
      <c r="M602" s="397"/>
      <c r="N602" s="397">
        <v>1</v>
      </c>
      <c r="O602" s="397">
        <v>232</v>
      </c>
      <c r="P602" s="410"/>
      <c r="Q602" s="398">
        <v>232</v>
      </c>
    </row>
    <row r="603" spans="1:17" ht="14.4" customHeight="1" x14ac:dyDescent="0.3">
      <c r="A603" s="393" t="s">
        <v>3320</v>
      </c>
      <c r="B603" s="394" t="s">
        <v>3076</v>
      </c>
      <c r="C603" s="394" t="s">
        <v>2805</v>
      </c>
      <c r="D603" s="394" t="s">
        <v>3038</v>
      </c>
      <c r="E603" s="394" t="s">
        <v>3039</v>
      </c>
      <c r="F603" s="397">
        <v>1</v>
      </c>
      <c r="G603" s="397">
        <v>524</v>
      </c>
      <c r="H603" s="397">
        <v>1</v>
      </c>
      <c r="I603" s="397">
        <v>524</v>
      </c>
      <c r="J603" s="397"/>
      <c r="K603" s="397"/>
      <c r="L603" s="397"/>
      <c r="M603" s="397"/>
      <c r="N603" s="397"/>
      <c r="O603" s="397"/>
      <c r="P603" s="410"/>
      <c r="Q603" s="398"/>
    </row>
    <row r="604" spans="1:17" ht="14.4" customHeight="1" x14ac:dyDescent="0.3">
      <c r="A604" s="393" t="s">
        <v>3320</v>
      </c>
      <c r="B604" s="394" t="s">
        <v>3076</v>
      </c>
      <c r="C604" s="394" t="s">
        <v>2805</v>
      </c>
      <c r="D604" s="394" t="s">
        <v>3040</v>
      </c>
      <c r="E604" s="394" t="s">
        <v>3039</v>
      </c>
      <c r="F604" s="397">
        <v>1</v>
      </c>
      <c r="G604" s="397">
        <v>663</v>
      </c>
      <c r="H604" s="397">
        <v>1</v>
      </c>
      <c r="I604" s="397">
        <v>663</v>
      </c>
      <c r="J604" s="397"/>
      <c r="K604" s="397"/>
      <c r="L604" s="397"/>
      <c r="M604" s="397"/>
      <c r="N604" s="397"/>
      <c r="O604" s="397"/>
      <c r="P604" s="410"/>
      <c r="Q604" s="398"/>
    </row>
    <row r="605" spans="1:17" ht="14.4" customHeight="1" x14ac:dyDescent="0.3">
      <c r="A605" s="393" t="s">
        <v>3320</v>
      </c>
      <c r="B605" s="394" t="s">
        <v>3076</v>
      </c>
      <c r="C605" s="394" t="s">
        <v>2805</v>
      </c>
      <c r="D605" s="394" t="s">
        <v>2911</v>
      </c>
      <c r="E605" s="394" t="s">
        <v>2912</v>
      </c>
      <c r="F605" s="397"/>
      <c r="G605" s="397"/>
      <c r="H605" s="397"/>
      <c r="I605" s="397"/>
      <c r="J605" s="397">
        <v>1</v>
      </c>
      <c r="K605" s="397">
        <v>0</v>
      </c>
      <c r="L605" s="397"/>
      <c r="M605" s="397">
        <v>0</v>
      </c>
      <c r="N605" s="397"/>
      <c r="O605" s="397"/>
      <c r="P605" s="410"/>
      <c r="Q605" s="398"/>
    </row>
    <row r="606" spans="1:17" ht="14.4" customHeight="1" x14ac:dyDescent="0.3">
      <c r="A606" s="393" t="s">
        <v>3320</v>
      </c>
      <c r="B606" s="394" t="s">
        <v>3194</v>
      </c>
      <c r="C606" s="394" t="s">
        <v>2805</v>
      </c>
      <c r="D606" s="394" t="s">
        <v>2840</v>
      </c>
      <c r="E606" s="394" t="s">
        <v>2841</v>
      </c>
      <c r="F606" s="397">
        <v>1</v>
      </c>
      <c r="G606" s="397">
        <v>75</v>
      </c>
      <c r="H606" s="397">
        <v>1</v>
      </c>
      <c r="I606" s="397">
        <v>75</v>
      </c>
      <c r="J606" s="397"/>
      <c r="K606" s="397"/>
      <c r="L606" s="397"/>
      <c r="M606" s="397"/>
      <c r="N606" s="397"/>
      <c r="O606" s="397"/>
      <c r="P606" s="410"/>
      <c r="Q606" s="398"/>
    </row>
    <row r="607" spans="1:17" ht="14.4" customHeight="1" x14ac:dyDescent="0.3">
      <c r="A607" s="393" t="s">
        <v>3320</v>
      </c>
      <c r="B607" s="394" t="s">
        <v>3194</v>
      </c>
      <c r="C607" s="394" t="s">
        <v>2805</v>
      </c>
      <c r="D607" s="394" t="s">
        <v>3209</v>
      </c>
      <c r="E607" s="394" t="s">
        <v>3210</v>
      </c>
      <c r="F607" s="397">
        <v>8</v>
      </c>
      <c r="G607" s="397">
        <v>1864</v>
      </c>
      <c r="H607" s="397">
        <v>1</v>
      </c>
      <c r="I607" s="397">
        <v>233</v>
      </c>
      <c r="J607" s="397">
        <v>12</v>
      </c>
      <c r="K607" s="397">
        <v>2808</v>
      </c>
      <c r="L607" s="397">
        <v>1.5064377682403434</v>
      </c>
      <c r="M607" s="397">
        <v>234</v>
      </c>
      <c r="N607" s="397">
        <v>16</v>
      </c>
      <c r="O607" s="397">
        <v>3712</v>
      </c>
      <c r="P607" s="410">
        <v>1.9914163090128756</v>
      </c>
      <c r="Q607" s="398">
        <v>232</v>
      </c>
    </row>
    <row r="608" spans="1:17" ht="14.4" customHeight="1" x14ac:dyDescent="0.3">
      <c r="A608" s="393" t="s">
        <v>3320</v>
      </c>
      <c r="B608" s="394" t="s">
        <v>3194</v>
      </c>
      <c r="C608" s="394" t="s">
        <v>2805</v>
      </c>
      <c r="D608" s="394" t="s">
        <v>2854</v>
      </c>
      <c r="E608" s="394" t="s">
        <v>2855</v>
      </c>
      <c r="F608" s="397">
        <v>4</v>
      </c>
      <c r="G608" s="397">
        <v>1292</v>
      </c>
      <c r="H608" s="397">
        <v>1</v>
      </c>
      <c r="I608" s="397">
        <v>323</v>
      </c>
      <c r="J608" s="397">
        <v>1</v>
      </c>
      <c r="K608" s="397">
        <v>324</v>
      </c>
      <c r="L608" s="397">
        <v>0.25077399380804954</v>
      </c>
      <c r="M608" s="397">
        <v>324</v>
      </c>
      <c r="N608" s="397"/>
      <c r="O608" s="397"/>
      <c r="P608" s="410"/>
      <c r="Q608" s="398"/>
    </row>
    <row r="609" spans="1:17" ht="14.4" customHeight="1" x14ac:dyDescent="0.3">
      <c r="A609" s="393" t="s">
        <v>3320</v>
      </c>
      <c r="B609" s="394" t="s">
        <v>3194</v>
      </c>
      <c r="C609" s="394" t="s">
        <v>2805</v>
      </c>
      <c r="D609" s="394" t="s">
        <v>3227</v>
      </c>
      <c r="E609" s="394" t="s">
        <v>3228</v>
      </c>
      <c r="F609" s="397">
        <v>1</v>
      </c>
      <c r="G609" s="397">
        <v>1156</v>
      </c>
      <c r="H609" s="397">
        <v>1</v>
      </c>
      <c r="I609" s="397">
        <v>1156</v>
      </c>
      <c r="J609" s="397"/>
      <c r="K609" s="397"/>
      <c r="L609" s="397"/>
      <c r="M609" s="397"/>
      <c r="N609" s="397"/>
      <c r="O609" s="397"/>
      <c r="P609" s="410"/>
      <c r="Q609" s="398"/>
    </row>
    <row r="610" spans="1:17" ht="14.4" customHeight="1" x14ac:dyDescent="0.3">
      <c r="A610" s="393" t="s">
        <v>3321</v>
      </c>
      <c r="B610" s="394" t="s">
        <v>3076</v>
      </c>
      <c r="C610" s="394" t="s">
        <v>2805</v>
      </c>
      <c r="D610" s="394" t="s">
        <v>2848</v>
      </c>
      <c r="E610" s="394" t="s">
        <v>2849</v>
      </c>
      <c r="F610" s="397"/>
      <c r="G610" s="397"/>
      <c r="H610" s="397"/>
      <c r="I610" s="397"/>
      <c r="J610" s="397">
        <v>1</v>
      </c>
      <c r="K610" s="397">
        <v>34</v>
      </c>
      <c r="L610" s="397"/>
      <c r="M610" s="397">
        <v>34</v>
      </c>
      <c r="N610" s="397"/>
      <c r="O610" s="397"/>
      <c r="P610" s="410"/>
      <c r="Q610" s="398"/>
    </row>
    <row r="611" spans="1:17" ht="14.4" customHeight="1" x14ac:dyDescent="0.3">
      <c r="A611" s="393" t="s">
        <v>3321</v>
      </c>
      <c r="B611" s="394" t="s">
        <v>3076</v>
      </c>
      <c r="C611" s="394" t="s">
        <v>2805</v>
      </c>
      <c r="D611" s="394" t="s">
        <v>3011</v>
      </c>
      <c r="E611" s="394" t="s">
        <v>3012</v>
      </c>
      <c r="F611" s="397"/>
      <c r="G611" s="397"/>
      <c r="H611" s="397"/>
      <c r="I611" s="397"/>
      <c r="J611" s="397">
        <v>1</v>
      </c>
      <c r="K611" s="397">
        <v>249</v>
      </c>
      <c r="L611" s="397"/>
      <c r="M611" s="397">
        <v>249</v>
      </c>
      <c r="N611" s="397"/>
      <c r="O611" s="397"/>
      <c r="P611" s="410"/>
      <c r="Q611" s="398"/>
    </row>
    <row r="612" spans="1:17" ht="14.4" customHeight="1" x14ac:dyDescent="0.3">
      <c r="A612" s="393" t="s">
        <v>3322</v>
      </c>
      <c r="B612" s="394" t="s">
        <v>2862</v>
      </c>
      <c r="C612" s="394" t="s">
        <v>2805</v>
      </c>
      <c r="D612" s="394" t="s">
        <v>2907</v>
      </c>
      <c r="E612" s="394" t="s">
        <v>2908</v>
      </c>
      <c r="F612" s="397">
        <v>3</v>
      </c>
      <c r="G612" s="397">
        <v>1293</v>
      </c>
      <c r="H612" s="397">
        <v>1</v>
      </c>
      <c r="I612" s="397">
        <v>431</v>
      </c>
      <c r="J612" s="397">
        <v>2</v>
      </c>
      <c r="K612" s="397">
        <v>866</v>
      </c>
      <c r="L612" s="397">
        <v>0.66976024748646557</v>
      </c>
      <c r="M612" s="397">
        <v>433</v>
      </c>
      <c r="N612" s="397">
        <v>5</v>
      </c>
      <c r="O612" s="397">
        <v>1635</v>
      </c>
      <c r="P612" s="410">
        <v>1.2645011600928073</v>
      </c>
      <c r="Q612" s="398">
        <v>327</v>
      </c>
    </row>
    <row r="613" spans="1:17" ht="14.4" customHeight="1" x14ac:dyDescent="0.3">
      <c r="A613" s="393" t="s">
        <v>3322</v>
      </c>
      <c r="B613" s="394" t="s">
        <v>2913</v>
      </c>
      <c r="C613" s="394" t="s">
        <v>2805</v>
      </c>
      <c r="D613" s="394" t="s">
        <v>2923</v>
      </c>
      <c r="E613" s="394" t="s">
        <v>2924</v>
      </c>
      <c r="F613" s="397">
        <v>13</v>
      </c>
      <c r="G613" s="397">
        <v>4225</v>
      </c>
      <c r="H613" s="397">
        <v>1</v>
      </c>
      <c r="I613" s="397">
        <v>325</v>
      </c>
      <c r="J613" s="397">
        <v>5</v>
      </c>
      <c r="K613" s="397">
        <v>1635</v>
      </c>
      <c r="L613" s="397">
        <v>0.38698224852071006</v>
      </c>
      <c r="M613" s="397">
        <v>327</v>
      </c>
      <c r="N613" s="397">
        <v>8</v>
      </c>
      <c r="O613" s="397">
        <v>2616</v>
      </c>
      <c r="P613" s="410">
        <v>0.61917159763313612</v>
      </c>
      <c r="Q613" s="398">
        <v>327</v>
      </c>
    </row>
    <row r="614" spans="1:17" ht="14.4" customHeight="1" x14ac:dyDescent="0.3">
      <c r="A614" s="393" t="s">
        <v>3322</v>
      </c>
      <c r="B614" s="394" t="s">
        <v>2929</v>
      </c>
      <c r="C614" s="394" t="s">
        <v>2689</v>
      </c>
      <c r="D614" s="394" t="s">
        <v>2801</v>
      </c>
      <c r="E614" s="394" t="s">
        <v>2802</v>
      </c>
      <c r="F614" s="397"/>
      <c r="G614" s="397"/>
      <c r="H614" s="397"/>
      <c r="I614" s="397"/>
      <c r="J614" s="397">
        <v>0.1</v>
      </c>
      <c r="K614" s="397">
        <v>75.03</v>
      </c>
      <c r="L614" s="397"/>
      <c r="M614" s="397">
        <v>750.3</v>
      </c>
      <c r="N614" s="397"/>
      <c r="O614" s="397"/>
      <c r="P614" s="410"/>
      <c r="Q614" s="398"/>
    </row>
    <row r="615" spans="1:17" ht="14.4" customHeight="1" x14ac:dyDescent="0.3">
      <c r="A615" s="393" t="s">
        <v>3322</v>
      </c>
      <c r="B615" s="394" t="s">
        <v>2929</v>
      </c>
      <c r="C615" s="394" t="s">
        <v>2805</v>
      </c>
      <c r="D615" s="394" t="s">
        <v>2999</v>
      </c>
      <c r="E615" s="394" t="s">
        <v>3000</v>
      </c>
      <c r="F615" s="397">
        <v>21</v>
      </c>
      <c r="G615" s="397">
        <v>3927</v>
      </c>
      <c r="H615" s="397">
        <v>1</v>
      </c>
      <c r="I615" s="397">
        <v>187</v>
      </c>
      <c r="J615" s="397">
        <v>31</v>
      </c>
      <c r="K615" s="397">
        <v>5983</v>
      </c>
      <c r="L615" s="397">
        <v>1.5235548764960529</v>
      </c>
      <c r="M615" s="397">
        <v>193</v>
      </c>
      <c r="N615" s="397">
        <v>32</v>
      </c>
      <c r="O615" s="397">
        <v>6208</v>
      </c>
      <c r="P615" s="410">
        <v>1.5808505220269926</v>
      </c>
      <c r="Q615" s="398">
        <v>194</v>
      </c>
    </row>
    <row r="616" spans="1:17" ht="14.4" customHeight="1" x14ac:dyDescent="0.3">
      <c r="A616" s="393" t="s">
        <v>3322</v>
      </c>
      <c r="B616" s="394" t="s">
        <v>2929</v>
      </c>
      <c r="C616" s="394" t="s">
        <v>2805</v>
      </c>
      <c r="D616" s="394" t="s">
        <v>2840</v>
      </c>
      <c r="E616" s="394" t="s">
        <v>2841</v>
      </c>
      <c r="F616" s="397">
        <v>4</v>
      </c>
      <c r="G616" s="397">
        <v>300</v>
      </c>
      <c r="H616" s="397">
        <v>1</v>
      </c>
      <c r="I616" s="397">
        <v>75</v>
      </c>
      <c r="J616" s="397">
        <v>4</v>
      </c>
      <c r="K616" s="397">
        <v>300</v>
      </c>
      <c r="L616" s="397">
        <v>1</v>
      </c>
      <c r="M616" s="397">
        <v>75</v>
      </c>
      <c r="N616" s="397">
        <v>1</v>
      </c>
      <c r="O616" s="397">
        <v>81</v>
      </c>
      <c r="P616" s="410">
        <v>0.27</v>
      </c>
      <c r="Q616" s="398">
        <v>81</v>
      </c>
    </row>
    <row r="617" spans="1:17" ht="14.4" customHeight="1" x14ac:dyDescent="0.3">
      <c r="A617" s="393" t="s">
        <v>3322</v>
      </c>
      <c r="B617" s="394" t="s">
        <v>2929</v>
      </c>
      <c r="C617" s="394" t="s">
        <v>2805</v>
      </c>
      <c r="D617" s="394" t="s">
        <v>2848</v>
      </c>
      <c r="E617" s="394" t="s">
        <v>2849</v>
      </c>
      <c r="F617" s="397"/>
      <c r="G617" s="397"/>
      <c r="H617" s="397"/>
      <c r="I617" s="397"/>
      <c r="J617" s="397">
        <v>1</v>
      </c>
      <c r="K617" s="397">
        <v>34</v>
      </c>
      <c r="L617" s="397"/>
      <c r="M617" s="397">
        <v>34</v>
      </c>
      <c r="N617" s="397">
        <v>1</v>
      </c>
      <c r="O617" s="397">
        <v>34</v>
      </c>
      <c r="P617" s="410"/>
      <c r="Q617" s="398">
        <v>34</v>
      </c>
    </row>
    <row r="618" spans="1:17" ht="14.4" customHeight="1" x14ac:dyDescent="0.3">
      <c r="A618" s="393" t="s">
        <v>3322</v>
      </c>
      <c r="B618" s="394" t="s">
        <v>2929</v>
      </c>
      <c r="C618" s="394" t="s">
        <v>2805</v>
      </c>
      <c r="D618" s="394" t="s">
        <v>3011</v>
      </c>
      <c r="E618" s="394" t="s">
        <v>3012</v>
      </c>
      <c r="F618" s="397">
        <v>5</v>
      </c>
      <c r="G618" s="397">
        <v>1240</v>
      </c>
      <c r="H618" s="397">
        <v>1</v>
      </c>
      <c r="I618" s="397">
        <v>248</v>
      </c>
      <c r="J618" s="397">
        <v>6</v>
      </c>
      <c r="K618" s="397">
        <v>1494</v>
      </c>
      <c r="L618" s="397">
        <v>1.2048387096774194</v>
      </c>
      <c r="M618" s="397">
        <v>249</v>
      </c>
      <c r="N618" s="397">
        <v>8</v>
      </c>
      <c r="O618" s="397">
        <v>1856</v>
      </c>
      <c r="P618" s="410">
        <v>1.4967741935483871</v>
      </c>
      <c r="Q618" s="398">
        <v>232</v>
      </c>
    </row>
    <row r="619" spans="1:17" ht="14.4" customHeight="1" x14ac:dyDescent="0.3">
      <c r="A619" s="393" t="s">
        <v>3322</v>
      </c>
      <c r="B619" s="394" t="s">
        <v>2929</v>
      </c>
      <c r="C619" s="394" t="s">
        <v>2805</v>
      </c>
      <c r="D619" s="394" t="s">
        <v>3013</v>
      </c>
      <c r="E619" s="394" t="s">
        <v>3014</v>
      </c>
      <c r="F619" s="397">
        <v>1</v>
      </c>
      <c r="G619" s="397">
        <v>124</v>
      </c>
      <c r="H619" s="397">
        <v>1</v>
      </c>
      <c r="I619" s="397">
        <v>124</v>
      </c>
      <c r="J619" s="397"/>
      <c r="K619" s="397"/>
      <c r="L619" s="397"/>
      <c r="M619" s="397"/>
      <c r="N619" s="397"/>
      <c r="O619" s="397"/>
      <c r="P619" s="410"/>
      <c r="Q619" s="398"/>
    </row>
    <row r="620" spans="1:17" ht="14.4" customHeight="1" x14ac:dyDescent="0.3">
      <c r="A620" s="393" t="s">
        <v>3322</v>
      </c>
      <c r="B620" s="394" t="s">
        <v>2929</v>
      </c>
      <c r="C620" s="394" t="s">
        <v>2805</v>
      </c>
      <c r="D620" s="394" t="s">
        <v>3026</v>
      </c>
      <c r="E620" s="394" t="s">
        <v>3027</v>
      </c>
      <c r="F620" s="397"/>
      <c r="G620" s="397"/>
      <c r="H620" s="397"/>
      <c r="I620" s="397"/>
      <c r="J620" s="397">
        <v>1</v>
      </c>
      <c r="K620" s="397">
        <v>123</v>
      </c>
      <c r="L620" s="397"/>
      <c r="M620" s="397">
        <v>123</v>
      </c>
      <c r="N620" s="397"/>
      <c r="O620" s="397"/>
      <c r="P620" s="410"/>
      <c r="Q620" s="398"/>
    </row>
    <row r="621" spans="1:17" ht="14.4" customHeight="1" x14ac:dyDescent="0.3">
      <c r="A621" s="393" t="s">
        <v>3322</v>
      </c>
      <c r="B621" s="394" t="s">
        <v>2929</v>
      </c>
      <c r="C621" s="394" t="s">
        <v>2805</v>
      </c>
      <c r="D621" s="394" t="s">
        <v>3030</v>
      </c>
      <c r="E621" s="394" t="s">
        <v>3031</v>
      </c>
      <c r="F621" s="397"/>
      <c r="G621" s="397"/>
      <c r="H621" s="397"/>
      <c r="I621" s="397"/>
      <c r="J621" s="397">
        <v>1</v>
      </c>
      <c r="K621" s="397">
        <v>91</v>
      </c>
      <c r="L621" s="397"/>
      <c r="M621" s="397">
        <v>91</v>
      </c>
      <c r="N621" s="397"/>
      <c r="O621" s="397"/>
      <c r="P621" s="410"/>
      <c r="Q621" s="398"/>
    </row>
    <row r="622" spans="1:17" ht="14.4" customHeight="1" x14ac:dyDescent="0.3">
      <c r="A622" s="393" t="s">
        <v>3322</v>
      </c>
      <c r="B622" s="394" t="s">
        <v>2929</v>
      </c>
      <c r="C622" s="394" t="s">
        <v>2805</v>
      </c>
      <c r="D622" s="394" t="s">
        <v>3034</v>
      </c>
      <c r="E622" s="394" t="s">
        <v>3035</v>
      </c>
      <c r="F622" s="397"/>
      <c r="G622" s="397"/>
      <c r="H622" s="397"/>
      <c r="I622" s="397"/>
      <c r="J622" s="397">
        <v>1</v>
      </c>
      <c r="K622" s="397">
        <v>221</v>
      </c>
      <c r="L622" s="397"/>
      <c r="M622" s="397">
        <v>221</v>
      </c>
      <c r="N622" s="397"/>
      <c r="O622" s="397"/>
      <c r="P622" s="410"/>
      <c r="Q622" s="398"/>
    </row>
    <row r="623" spans="1:17" ht="14.4" customHeight="1" x14ac:dyDescent="0.3">
      <c r="A623" s="393" t="s">
        <v>3322</v>
      </c>
      <c r="B623" s="394" t="s">
        <v>2929</v>
      </c>
      <c r="C623" s="394" t="s">
        <v>2805</v>
      </c>
      <c r="D623" s="394" t="s">
        <v>3040</v>
      </c>
      <c r="E623" s="394" t="s">
        <v>3039</v>
      </c>
      <c r="F623" s="397">
        <v>4</v>
      </c>
      <c r="G623" s="397">
        <v>2652</v>
      </c>
      <c r="H623" s="397">
        <v>1</v>
      </c>
      <c r="I623" s="397">
        <v>663</v>
      </c>
      <c r="J623" s="397">
        <v>3</v>
      </c>
      <c r="K623" s="397">
        <v>1995</v>
      </c>
      <c r="L623" s="397">
        <v>0.75226244343891402</v>
      </c>
      <c r="M623" s="397">
        <v>665</v>
      </c>
      <c r="N623" s="397">
        <v>2</v>
      </c>
      <c r="O623" s="397">
        <v>1336</v>
      </c>
      <c r="P623" s="410">
        <v>0.5037707390648567</v>
      </c>
      <c r="Q623" s="398">
        <v>668</v>
      </c>
    </row>
    <row r="624" spans="1:17" ht="14.4" customHeight="1" x14ac:dyDescent="0.3">
      <c r="A624" s="393" t="s">
        <v>3322</v>
      </c>
      <c r="B624" s="394" t="s">
        <v>2929</v>
      </c>
      <c r="C624" s="394" t="s">
        <v>2805</v>
      </c>
      <c r="D624" s="394" t="s">
        <v>2854</v>
      </c>
      <c r="E624" s="394" t="s">
        <v>2855</v>
      </c>
      <c r="F624" s="397">
        <v>4</v>
      </c>
      <c r="G624" s="397">
        <v>1292</v>
      </c>
      <c r="H624" s="397">
        <v>1</v>
      </c>
      <c r="I624" s="397">
        <v>323</v>
      </c>
      <c r="J624" s="397">
        <v>3</v>
      </c>
      <c r="K624" s="397">
        <v>972</v>
      </c>
      <c r="L624" s="397">
        <v>0.75232198142414863</v>
      </c>
      <c r="M624" s="397">
        <v>324</v>
      </c>
      <c r="N624" s="397">
        <v>3</v>
      </c>
      <c r="O624" s="397">
        <v>975</v>
      </c>
      <c r="P624" s="410">
        <v>0.75464396284829727</v>
      </c>
      <c r="Q624" s="398">
        <v>325</v>
      </c>
    </row>
    <row r="625" spans="1:17" ht="14.4" customHeight="1" x14ac:dyDescent="0.3">
      <c r="A625" s="393" t="s">
        <v>3322</v>
      </c>
      <c r="B625" s="394" t="s">
        <v>2929</v>
      </c>
      <c r="C625" s="394" t="s">
        <v>2805</v>
      </c>
      <c r="D625" s="394" t="s">
        <v>3055</v>
      </c>
      <c r="E625" s="394" t="s">
        <v>3056</v>
      </c>
      <c r="F625" s="397">
        <v>35</v>
      </c>
      <c r="G625" s="397">
        <v>3850</v>
      </c>
      <c r="H625" s="397">
        <v>1</v>
      </c>
      <c r="I625" s="397">
        <v>110</v>
      </c>
      <c r="J625" s="397">
        <v>51</v>
      </c>
      <c r="K625" s="397">
        <v>5661</v>
      </c>
      <c r="L625" s="397">
        <v>1.4703896103896104</v>
      </c>
      <c r="M625" s="397">
        <v>111</v>
      </c>
      <c r="N625" s="397">
        <v>42</v>
      </c>
      <c r="O625" s="397">
        <v>4704</v>
      </c>
      <c r="P625" s="410">
        <v>1.2218181818181819</v>
      </c>
      <c r="Q625" s="398">
        <v>112</v>
      </c>
    </row>
    <row r="626" spans="1:17" ht="14.4" customHeight="1" x14ac:dyDescent="0.3">
      <c r="A626" s="393" t="s">
        <v>3322</v>
      </c>
      <c r="B626" s="394" t="s">
        <v>2929</v>
      </c>
      <c r="C626" s="394" t="s">
        <v>2805</v>
      </c>
      <c r="D626" s="394" t="s">
        <v>3059</v>
      </c>
      <c r="E626" s="394" t="s">
        <v>3060</v>
      </c>
      <c r="F626" s="397">
        <v>5</v>
      </c>
      <c r="G626" s="397">
        <v>3375</v>
      </c>
      <c r="H626" s="397">
        <v>1</v>
      </c>
      <c r="I626" s="397">
        <v>675</v>
      </c>
      <c r="J626" s="397"/>
      <c r="K626" s="397"/>
      <c r="L626" s="397"/>
      <c r="M626" s="397"/>
      <c r="N626" s="397"/>
      <c r="O626" s="397"/>
      <c r="P626" s="410"/>
      <c r="Q626" s="398"/>
    </row>
    <row r="627" spans="1:17" ht="14.4" customHeight="1" x14ac:dyDescent="0.3">
      <c r="A627" s="393" t="s">
        <v>3322</v>
      </c>
      <c r="B627" s="394" t="s">
        <v>2929</v>
      </c>
      <c r="C627" s="394" t="s">
        <v>2805</v>
      </c>
      <c r="D627" s="394" t="s">
        <v>3061</v>
      </c>
      <c r="E627" s="394" t="s">
        <v>3062</v>
      </c>
      <c r="F627" s="397">
        <v>5</v>
      </c>
      <c r="G627" s="397">
        <v>400</v>
      </c>
      <c r="H627" s="397">
        <v>1</v>
      </c>
      <c r="I627" s="397">
        <v>80</v>
      </c>
      <c r="J627" s="397"/>
      <c r="K627" s="397"/>
      <c r="L627" s="397"/>
      <c r="M627" s="397"/>
      <c r="N627" s="397"/>
      <c r="O627" s="397"/>
      <c r="P627" s="410"/>
      <c r="Q627" s="398"/>
    </row>
    <row r="628" spans="1:17" ht="14.4" customHeight="1" x14ac:dyDescent="0.3">
      <c r="A628" s="393" t="s">
        <v>3322</v>
      </c>
      <c r="B628" s="394" t="s">
        <v>2929</v>
      </c>
      <c r="C628" s="394" t="s">
        <v>2805</v>
      </c>
      <c r="D628" s="394" t="s">
        <v>3063</v>
      </c>
      <c r="E628" s="394" t="s">
        <v>3064</v>
      </c>
      <c r="F628" s="397">
        <v>2</v>
      </c>
      <c r="G628" s="397">
        <v>664</v>
      </c>
      <c r="H628" s="397">
        <v>1</v>
      </c>
      <c r="I628" s="397">
        <v>332</v>
      </c>
      <c r="J628" s="397">
        <v>4</v>
      </c>
      <c r="K628" s="397">
        <v>1332</v>
      </c>
      <c r="L628" s="397">
        <v>2.0060240963855422</v>
      </c>
      <c r="M628" s="397">
        <v>333</v>
      </c>
      <c r="N628" s="397">
        <v>1</v>
      </c>
      <c r="O628" s="397">
        <v>335</v>
      </c>
      <c r="P628" s="410">
        <v>0.50451807228915657</v>
      </c>
      <c r="Q628" s="398">
        <v>335</v>
      </c>
    </row>
    <row r="629" spans="1:17" ht="14.4" customHeight="1" x14ac:dyDescent="0.3">
      <c r="A629" s="393" t="s">
        <v>3322</v>
      </c>
      <c r="B629" s="394" t="s">
        <v>2929</v>
      </c>
      <c r="C629" s="394" t="s">
        <v>2805</v>
      </c>
      <c r="D629" s="394" t="s">
        <v>3065</v>
      </c>
      <c r="E629" s="394" t="s">
        <v>3066</v>
      </c>
      <c r="F629" s="397">
        <v>1</v>
      </c>
      <c r="G629" s="397">
        <v>603</v>
      </c>
      <c r="H629" s="397">
        <v>1</v>
      </c>
      <c r="I629" s="397">
        <v>603</v>
      </c>
      <c r="J629" s="397"/>
      <c r="K629" s="397"/>
      <c r="L629" s="397"/>
      <c r="M629" s="397"/>
      <c r="N629" s="397"/>
      <c r="O629" s="397"/>
      <c r="P629" s="410"/>
      <c r="Q629" s="398"/>
    </row>
    <row r="630" spans="1:17" ht="14.4" customHeight="1" x14ac:dyDescent="0.3">
      <c r="A630" s="393" t="s">
        <v>3322</v>
      </c>
      <c r="B630" s="394" t="s">
        <v>2929</v>
      </c>
      <c r="C630" s="394" t="s">
        <v>2805</v>
      </c>
      <c r="D630" s="394" t="s">
        <v>3068</v>
      </c>
      <c r="E630" s="394" t="s">
        <v>3069</v>
      </c>
      <c r="F630" s="397">
        <v>1</v>
      </c>
      <c r="G630" s="397">
        <v>171</v>
      </c>
      <c r="H630" s="397">
        <v>1</v>
      </c>
      <c r="I630" s="397">
        <v>171</v>
      </c>
      <c r="J630" s="397"/>
      <c r="K630" s="397"/>
      <c r="L630" s="397"/>
      <c r="M630" s="397"/>
      <c r="N630" s="397"/>
      <c r="O630" s="397"/>
      <c r="P630" s="410"/>
      <c r="Q630" s="398"/>
    </row>
    <row r="631" spans="1:17" ht="14.4" customHeight="1" x14ac:dyDescent="0.3">
      <c r="A631" s="393" t="s">
        <v>3322</v>
      </c>
      <c r="B631" s="394" t="s">
        <v>2929</v>
      </c>
      <c r="C631" s="394" t="s">
        <v>2805</v>
      </c>
      <c r="D631" s="394" t="s">
        <v>3072</v>
      </c>
      <c r="E631" s="394" t="s">
        <v>3073</v>
      </c>
      <c r="F631" s="397">
        <v>2</v>
      </c>
      <c r="G631" s="397">
        <v>0</v>
      </c>
      <c r="H631" s="397"/>
      <c r="I631" s="397">
        <v>0</v>
      </c>
      <c r="J631" s="397">
        <v>1</v>
      </c>
      <c r="K631" s="397">
        <v>0</v>
      </c>
      <c r="L631" s="397"/>
      <c r="M631" s="397">
        <v>0</v>
      </c>
      <c r="N631" s="397"/>
      <c r="O631" s="397"/>
      <c r="P631" s="410"/>
      <c r="Q631" s="398"/>
    </row>
    <row r="632" spans="1:17" ht="14.4" customHeight="1" x14ac:dyDescent="0.3">
      <c r="A632" s="393" t="s">
        <v>3322</v>
      </c>
      <c r="B632" s="394" t="s">
        <v>3076</v>
      </c>
      <c r="C632" s="394" t="s">
        <v>2689</v>
      </c>
      <c r="D632" s="394" t="s">
        <v>3094</v>
      </c>
      <c r="E632" s="394" t="s">
        <v>2802</v>
      </c>
      <c r="F632" s="397"/>
      <c r="G632" s="397"/>
      <c r="H632" s="397"/>
      <c r="I632" s="397"/>
      <c r="J632" s="397">
        <v>1</v>
      </c>
      <c r="K632" s="397">
        <v>138.1</v>
      </c>
      <c r="L632" s="397"/>
      <c r="M632" s="397">
        <v>138.1</v>
      </c>
      <c r="N632" s="397"/>
      <c r="O632" s="397"/>
      <c r="P632" s="410"/>
      <c r="Q632" s="398"/>
    </row>
    <row r="633" spans="1:17" ht="14.4" customHeight="1" x14ac:dyDescent="0.3">
      <c r="A633" s="393" t="s">
        <v>3322</v>
      </c>
      <c r="B633" s="394" t="s">
        <v>3076</v>
      </c>
      <c r="C633" s="394" t="s">
        <v>2805</v>
      </c>
      <c r="D633" s="394" t="s">
        <v>2840</v>
      </c>
      <c r="E633" s="394" t="s">
        <v>2841</v>
      </c>
      <c r="F633" s="397">
        <v>1</v>
      </c>
      <c r="G633" s="397">
        <v>75</v>
      </c>
      <c r="H633" s="397">
        <v>1</v>
      </c>
      <c r="I633" s="397">
        <v>75</v>
      </c>
      <c r="J633" s="397">
        <v>1</v>
      </c>
      <c r="K633" s="397">
        <v>75</v>
      </c>
      <c r="L633" s="397">
        <v>1</v>
      </c>
      <c r="M633" s="397">
        <v>75</v>
      </c>
      <c r="N633" s="397">
        <v>2</v>
      </c>
      <c r="O633" s="397">
        <v>162</v>
      </c>
      <c r="P633" s="410">
        <v>2.16</v>
      </c>
      <c r="Q633" s="398">
        <v>81</v>
      </c>
    </row>
    <row r="634" spans="1:17" ht="14.4" customHeight="1" x14ac:dyDescent="0.3">
      <c r="A634" s="393" t="s">
        <v>3322</v>
      </c>
      <c r="B634" s="394" t="s">
        <v>3076</v>
      </c>
      <c r="C634" s="394" t="s">
        <v>2805</v>
      </c>
      <c r="D634" s="394" t="s">
        <v>3130</v>
      </c>
      <c r="E634" s="394" t="s">
        <v>3131</v>
      </c>
      <c r="F634" s="397">
        <v>5</v>
      </c>
      <c r="G634" s="397">
        <v>865</v>
      </c>
      <c r="H634" s="397">
        <v>1</v>
      </c>
      <c r="I634" s="397">
        <v>173</v>
      </c>
      <c r="J634" s="397">
        <v>5</v>
      </c>
      <c r="K634" s="397">
        <v>870</v>
      </c>
      <c r="L634" s="397">
        <v>1.0057803468208093</v>
      </c>
      <c r="M634" s="397">
        <v>174</v>
      </c>
      <c r="N634" s="397"/>
      <c r="O634" s="397"/>
      <c r="P634" s="410"/>
      <c r="Q634" s="398"/>
    </row>
    <row r="635" spans="1:17" ht="14.4" customHeight="1" x14ac:dyDescent="0.3">
      <c r="A635" s="393" t="s">
        <v>3322</v>
      </c>
      <c r="B635" s="394" t="s">
        <v>3076</v>
      </c>
      <c r="C635" s="394" t="s">
        <v>2805</v>
      </c>
      <c r="D635" s="394" t="s">
        <v>3011</v>
      </c>
      <c r="E635" s="394" t="s">
        <v>3012</v>
      </c>
      <c r="F635" s="397">
        <v>9</v>
      </c>
      <c r="G635" s="397">
        <v>2232</v>
      </c>
      <c r="H635" s="397">
        <v>1</v>
      </c>
      <c r="I635" s="397">
        <v>248</v>
      </c>
      <c r="J635" s="397">
        <v>9</v>
      </c>
      <c r="K635" s="397">
        <v>2241</v>
      </c>
      <c r="L635" s="397">
        <v>1.0040322580645162</v>
      </c>
      <c r="M635" s="397">
        <v>249</v>
      </c>
      <c r="N635" s="397">
        <v>1</v>
      </c>
      <c r="O635" s="397">
        <v>232</v>
      </c>
      <c r="P635" s="410">
        <v>0.1039426523297491</v>
      </c>
      <c r="Q635" s="398">
        <v>232</v>
      </c>
    </row>
    <row r="636" spans="1:17" ht="14.4" customHeight="1" x14ac:dyDescent="0.3">
      <c r="A636" s="393" t="s">
        <v>3322</v>
      </c>
      <c r="B636" s="394" t="s">
        <v>3076</v>
      </c>
      <c r="C636" s="394" t="s">
        <v>2805</v>
      </c>
      <c r="D636" s="394" t="s">
        <v>3030</v>
      </c>
      <c r="E636" s="394" t="s">
        <v>3031</v>
      </c>
      <c r="F636" s="397">
        <v>1</v>
      </c>
      <c r="G636" s="397">
        <v>90</v>
      </c>
      <c r="H636" s="397">
        <v>1</v>
      </c>
      <c r="I636" s="397">
        <v>90</v>
      </c>
      <c r="J636" s="397"/>
      <c r="K636" s="397"/>
      <c r="L636" s="397"/>
      <c r="M636" s="397"/>
      <c r="N636" s="397"/>
      <c r="O636" s="397"/>
      <c r="P636" s="410"/>
      <c r="Q636" s="398"/>
    </row>
    <row r="637" spans="1:17" ht="14.4" customHeight="1" x14ac:dyDescent="0.3">
      <c r="A637" s="393" t="s">
        <v>3322</v>
      </c>
      <c r="B637" s="394" t="s">
        <v>3076</v>
      </c>
      <c r="C637" s="394" t="s">
        <v>2805</v>
      </c>
      <c r="D637" s="394" t="s">
        <v>3158</v>
      </c>
      <c r="E637" s="394" t="s">
        <v>3159</v>
      </c>
      <c r="F637" s="397"/>
      <c r="G637" s="397"/>
      <c r="H637" s="397"/>
      <c r="I637" s="397"/>
      <c r="J637" s="397"/>
      <c r="K637" s="397"/>
      <c r="L637" s="397"/>
      <c r="M637" s="397"/>
      <c r="N637" s="397">
        <v>12</v>
      </c>
      <c r="O637" s="397">
        <v>2784</v>
      </c>
      <c r="P637" s="410"/>
      <c r="Q637" s="398">
        <v>232</v>
      </c>
    </row>
    <row r="638" spans="1:17" ht="14.4" customHeight="1" x14ac:dyDescent="0.3">
      <c r="A638" s="393" t="s">
        <v>3322</v>
      </c>
      <c r="B638" s="394" t="s">
        <v>3076</v>
      </c>
      <c r="C638" s="394" t="s">
        <v>2805</v>
      </c>
      <c r="D638" s="394" t="s">
        <v>3032</v>
      </c>
      <c r="E638" s="394" t="s">
        <v>3033</v>
      </c>
      <c r="F638" s="397">
        <v>1</v>
      </c>
      <c r="G638" s="397">
        <v>110</v>
      </c>
      <c r="H638" s="397">
        <v>1</v>
      </c>
      <c r="I638" s="397">
        <v>110</v>
      </c>
      <c r="J638" s="397"/>
      <c r="K638" s="397"/>
      <c r="L638" s="397"/>
      <c r="M638" s="397"/>
      <c r="N638" s="397"/>
      <c r="O638" s="397"/>
      <c r="P638" s="410"/>
      <c r="Q638" s="398"/>
    </row>
    <row r="639" spans="1:17" ht="14.4" customHeight="1" x14ac:dyDescent="0.3">
      <c r="A639" s="393" t="s">
        <v>3322</v>
      </c>
      <c r="B639" s="394" t="s">
        <v>3076</v>
      </c>
      <c r="C639" s="394" t="s">
        <v>2805</v>
      </c>
      <c r="D639" s="394" t="s">
        <v>3040</v>
      </c>
      <c r="E639" s="394" t="s">
        <v>3039</v>
      </c>
      <c r="F639" s="397"/>
      <c r="G639" s="397"/>
      <c r="H639" s="397"/>
      <c r="I639" s="397"/>
      <c r="J639" s="397">
        <v>1</v>
      </c>
      <c r="K639" s="397">
        <v>665</v>
      </c>
      <c r="L639" s="397"/>
      <c r="M639" s="397">
        <v>665</v>
      </c>
      <c r="N639" s="397">
        <v>1</v>
      </c>
      <c r="O639" s="397">
        <v>668</v>
      </c>
      <c r="P639" s="410"/>
      <c r="Q639" s="398">
        <v>668</v>
      </c>
    </row>
    <row r="640" spans="1:17" ht="14.4" customHeight="1" x14ac:dyDescent="0.3">
      <c r="A640" s="393" t="s">
        <v>3322</v>
      </c>
      <c r="B640" s="394" t="s">
        <v>3076</v>
      </c>
      <c r="C640" s="394" t="s">
        <v>2805</v>
      </c>
      <c r="D640" s="394" t="s">
        <v>3072</v>
      </c>
      <c r="E640" s="394" t="s">
        <v>3073</v>
      </c>
      <c r="F640" s="397">
        <v>86</v>
      </c>
      <c r="G640" s="397">
        <v>0</v>
      </c>
      <c r="H640" s="397"/>
      <c r="I640" s="397">
        <v>0</v>
      </c>
      <c r="J640" s="397">
        <v>58</v>
      </c>
      <c r="K640" s="397">
        <v>0</v>
      </c>
      <c r="L640" s="397"/>
      <c r="M640" s="397">
        <v>0</v>
      </c>
      <c r="N640" s="397">
        <v>42</v>
      </c>
      <c r="O640" s="397">
        <v>0</v>
      </c>
      <c r="P640" s="410"/>
      <c r="Q640" s="398">
        <v>0</v>
      </c>
    </row>
    <row r="641" spans="1:17" ht="14.4" customHeight="1" x14ac:dyDescent="0.3">
      <c r="A641" s="393" t="s">
        <v>3323</v>
      </c>
      <c r="B641" s="394" t="s">
        <v>2913</v>
      </c>
      <c r="C641" s="394" t="s">
        <v>2805</v>
      </c>
      <c r="D641" s="394" t="s">
        <v>2923</v>
      </c>
      <c r="E641" s="394" t="s">
        <v>2924</v>
      </c>
      <c r="F641" s="397">
        <v>1</v>
      </c>
      <c r="G641" s="397">
        <v>325</v>
      </c>
      <c r="H641" s="397">
        <v>1</v>
      </c>
      <c r="I641" s="397">
        <v>325</v>
      </c>
      <c r="J641" s="397"/>
      <c r="K641" s="397"/>
      <c r="L641" s="397"/>
      <c r="M641" s="397"/>
      <c r="N641" s="397">
        <v>1</v>
      </c>
      <c r="O641" s="397">
        <v>327</v>
      </c>
      <c r="P641" s="410">
        <v>1.0061538461538462</v>
      </c>
      <c r="Q641" s="398">
        <v>327</v>
      </c>
    </row>
    <row r="642" spans="1:17" ht="14.4" customHeight="1" x14ac:dyDescent="0.3">
      <c r="A642" s="393" t="s">
        <v>3323</v>
      </c>
      <c r="B642" s="394" t="s">
        <v>2929</v>
      </c>
      <c r="C642" s="394" t="s">
        <v>2805</v>
      </c>
      <c r="D642" s="394" t="s">
        <v>2999</v>
      </c>
      <c r="E642" s="394" t="s">
        <v>3000</v>
      </c>
      <c r="F642" s="397">
        <v>1</v>
      </c>
      <c r="G642" s="397">
        <v>187</v>
      </c>
      <c r="H642" s="397">
        <v>1</v>
      </c>
      <c r="I642" s="397">
        <v>187</v>
      </c>
      <c r="J642" s="397"/>
      <c r="K642" s="397"/>
      <c r="L642" s="397"/>
      <c r="M642" s="397"/>
      <c r="N642" s="397"/>
      <c r="O642" s="397"/>
      <c r="P642" s="410"/>
      <c r="Q642" s="398"/>
    </row>
    <row r="643" spans="1:17" ht="14.4" customHeight="1" x14ac:dyDescent="0.3">
      <c r="A643" s="393" t="s">
        <v>3323</v>
      </c>
      <c r="B643" s="394" t="s">
        <v>3076</v>
      </c>
      <c r="C643" s="394" t="s">
        <v>2993</v>
      </c>
      <c r="D643" s="394" t="s">
        <v>3098</v>
      </c>
      <c r="E643" s="394" t="s">
        <v>3099</v>
      </c>
      <c r="F643" s="397"/>
      <c r="G643" s="397"/>
      <c r="H643" s="397"/>
      <c r="I643" s="397"/>
      <c r="J643" s="397">
        <v>1</v>
      </c>
      <c r="K643" s="397">
        <v>70</v>
      </c>
      <c r="L643" s="397"/>
      <c r="M643" s="397">
        <v>70</v>
      </c>
      <c r="N643" s="397"/>
      <c r="O643" s="397"/>
      <c r="P643" s="410"/>
      <c r="Q643" s="398"/>
    </row>
    <row r="644" spans="1:17" ht="14.4" customHeight="1" x14ac:dyDescent="0.3">
      <c r="A644" s="393" t="s">
        <v>3323</v>
      </c>
      <c r="B644" s="394" t="s">
        <v>3076</v>
      </c>
      <c r="C644" s="394" t="s">
        <v>2805</v>
      </c>
      <c r="D644" s="394" t="s">
        <v>2840</v>
      </c>
      <c r="E644" s="394" t="s">
        <v>2841</v>
      </c>
      <c r="F644" s="397">
        <v>1</v>
      </c>
      <c r="G644" s="397">
        <v>75</v>
      </c>
      <c r="H644" s="397">
        <v>1</v>
      </c>
      <c r="I644" s="397">
        <v>75</v>
      </c>
      <c r="J644" s="397">
        <v>1</v>
      </c>
      <c r="K644" s="397">
        <v>75</v>
      </c>
      <c r="L644" s="397">
        <v>1</v>
      </c>
      <c r="M644" s="397">
        <v>75</v>
      </c>
      <c r="N644" s="397"/>
      <c r="O644" s="397"/>
      <c r="P644" s="410"/>
      <c r="Q644" s="398"/>
    </row>
    <row r="645" spans="1:17" ht="14.4" customHeight="1" x14ac:dyDescent="0.3">
      <c r="A645" s="393" t="s">
        <v>3323</v>
      </c>
      <c r="B645" s="394" t="s">
        <v>3076</v>
      </c>
      <c r="C645" s="394" t="s">
        <v>2805</v>
      </c>
      <c r="D645" s="394" t="s">
        <v>3130</v>
      </c>
      <c r="E645" s="394" t="s">
        <v>3131</v>
      </c>
      <c r="F645" s="397"/>
      <c r="G645" s="397"/>
      <c r="H645" s="397"/>
      <c r="I645" s="397"/>
      <c r="J645" s="397">
        <v>1</v>
      </c>
      <c r="K645" s="397">
        <v>174</v>
      </c>
      <c r="L645" s="397"/>
      <c r="M645" s="397">
        <v>174</v>
      </c>
      <c r="N645" s="397"/>
      <c r="O645" s="397"/>
      <c r="P645" s="410"/>
      <c r="Q645" s="398"/>
    </row>
    <row r="646" spans="1:17" ht="14.4" customHeight="1" x14ac:dyDescent="0.3">
      <c r="A646" s="393" t="s">
        <v>3323</v>
      </c>
      <c r="B646" s="394" t="s">
        <v>3076</v>
      </c>
      <c r="C646" s="394" t="s">
        <v>2805</v>
      </c>
      <c r="D646" s="394" t="s">
        <v>3011</v>
      </c>
      <c r="E646" s="394" t="s">
        <v>3012</v>
      </c>
      <c r="F646" s="397">
        <v>1</v>
      </c>
      <c r="G646" s="397">
        <v>248</v>
      </c>
      <c r="H646" s="397">
        <v>1</v>
      </c>
      <c r="I646" s="397">
        <v>248</v>
      </c>
      <c r="J646" s="397">
        <v>2</v>
      </c>
      <c r="K646" s="397">
        <v>498</v>
      </c>
      <c r="L646" s="397">
        <v>2.0080645161290325</v>
      </c>
      <c r="M646" s="397">
        <v>249</v>
      </c>
      <c r="N646" s="397"/>
      <c r="O646" s="397"/>
      <c r="P646" s="410"/>
      <c r="Q646" s="398"/>
    </row>
    <row r="647" spans="1:17" ht="14.4" customHeight="1" x14ac:dyDescent="0.3">
      <c r="A647" s="393" t="s">
        <v>3323</v>
      </c>
      <c r="B647" s="394" t="s">
        <v>3076</v>
      </c>
      <c r="C647" s="394" t="s">
        <v>2805</v>
      </c>
      <c r="D647" s="394" t="s">
        <v>3013</v>
      </c>
      <c r="E647" s="394" t="s">
        <v>3014</v>
      </c>
      <c r="F647" s="397"/>
      <c r="G647" s="397"/>
      <c r="H647" s="397"/>
      <c r="I647" s="397"/>
      <c r="J647" s="397">
        <v>1</v>
      </c>
      <c r="K647" s="397">
        <v>125</v>
      </c>
      <c r="L647" s="397"/>
      <c r="M647" s="397">
        <v>125</v>
      </c>
      <c r="N647" s="397"/>
      <c r="O647" s="397"/>
      <c r="P647" s="410"/>
      <c r="Q647" s="398"/>
    </row>
    <row r="648" spans="1:17" ht="14.4" customHeight="1" x14ac:dyDescent="0.3">
      <c r="A648" s="393" t="s">
        <v>3323</v>
      </c>
      <c r="B648" s="394" t="s">
        <v>3076</v>
      </c>
      <c r="C648" s="394" t="s">
        <v>2805</v>
      </c>
      <c r="D648" s="394" t="s">
        <v>3160</v>
      </c>
      <c r="E648" s="394" t="s">
        <v>3161</v>
      </c>
      <c r="F648" s="397"/>
      <c r="G648" s="397"/>
      <c r="H648" s="397"/>
      <c r="I648" s="397"/>
      <c r="J648" s="397"/>
      <c r="K648" s="397"/>
      <c r="L648" s="397"/>
      <c r="M648" s="397"/>
      <c r="N648" s="397">
        <v>1</v>
      </c>
      <c r="O648" s="397">
        <v>116</v>
      </c>
      <c r="P648" s="410"/>
      <c r="Q648" s="398">
        <v>116</v>
      </c>
    </row>
    <row r="649" spans="1:17" ht="14.4" customHeight="1" x14ac:dyDescent="0.3">
      <c r="A649" s="393" t="s">
        <v>3323</v>
      </c>
      <c r="B649" s="394" t="s">
        <v>3076</v>
      </c>
      <c r="C649" s="394" t="s">
        <v>2805</v>
      </c>
      <c r="D649" s="394" t="s">
        <v>3032</v>
      </c>
      <c r="E649" s="394" t="s">
        <v>3033</v>
      </c>
      <c r="F649" s="397"/>
      <c r="G649" s="397"/>
      <c r="H649" s="397"/>
      <c r="I649" s="397"/>
      <c r="J649" s="397">
        <v>1</v>
      </c>
      <c r="K649" s="397">
        <v>111</v>
      </c>
      <c r="L649" s="397"/>
      <c r="M649" s="397">
        <v>111</v>
      </c>
      <c r="N649" s="397"/>
      <c r="O649" s="397"/>
      <c r="P649" s="410"/>
      <c r="Q649" s="398"/>
    </row>
    <row r="650" spans="1:17" ht="14.4" customHeight="1" x14ac:dyDescent="0.3">
      <c r="A650" s="393" t="s">
        <v>3323</v>
      </c>
      <c r="B650" s="394" t="s">
        <v>3076</v>
      </c>
      <c r="C650" s="394" t="s">
        <v>2805</v>
      </c>
      <c r="D650" s="394" t="s">
        <v>3192</v>
      </c>
      <c r="E650" s="394" t="s">
        <v>3193</v>
      </c>
      <c r="F650" s="397">
        <v>1</v>
      </c>
      <c r="G650" s="397">
        <v>153</v>
      </c>
      <c r="H650" s="397">
        <v>1</v>
      </c>
      <c r="I650" s="397">
        <v>153</v>
      </c>
      <c r="J650" s="397"/>
      <c r="K650" s="397"/>
      <c r="L650" s="397"/>
      <c r="M650" s="397"/>
      <c r="N650" s="397"/>
      <c r="O650" s="397"/>
      <c r="P650" s="410"/>
      <c r="Q650" s="398"/>
    </row>
    <row r="651" spans="1:17" ht="14.4" customHeight="1" x14ac:dyDescent="0.3">
      <c r="A651" s="393" t="s">
        <v>3323</v>
      </c>
      <c r="B651" s="394" t="s">
        <v>3194</v>
      </c>
      <c r="C651" s="394" t="s">
        <v>2805</v>
      </c>
      <c r="D651" s="394" t="s">
        <v>3209</v>
      </c>
      <c r="E651" s="394" t="s">
        <v>3210</v>
      </c>
      <c r="F651" s="397">
        <v>2</v>
      </c>
      <c r="G651" s="397">
        <v>466</v>
      </c>
      <c r="H651" s="397">
        <v>1</v>
      </c>
      <c r="I651" s="397">
        <v>233</v>
      </c>
      <c r="J651" s="397">
        <v>2</v>
      </c>
      <c r="K651" s="397">
        <v>468</v>
      </c>
      <c r="L651" s="397">
        <v>1.0042918454935623</v>
      </c>
      <c r="M651" s="397">
        <v>234</v>
      </c>
      <c r="N651" s="397">
        <v>3</v>
      </c>
      <c r="O651" s="397">
        <v>696</v>
      </c>
      <c r="P651" s="410">
        <v>1.4935622317596566</v>
      </c>
      <c r="Q651" s="398">
        <v>232</v>
      </c>
    </row>
    <row r="652" spans="1:17" ht="14.4" customHeight="1" x14ac:dyDescent="0.3">
      <c r="A652" s="393" t="s">
        <v>3323</v>
      </c>
      <c r="B652" s="394" t="s">
        <v>3194</v>
      </c>
      <c r="C652" s="394" t="s">
        <v>2805</v>
      </c>
      <c r="D652" s="394" t="s">
        <v>2854</v>
      </c>
      <c r="E652" s="394" t="s">
        <v>2855</v>
      </c>
      <c r="F652" s="397">
        <v>2</v>
      </c>
      <c r="G652" s="397">
        <v>646</v>
      </c>
      <c r="H652" s="397">
        <v>1</v>
      </c>
      <c r="I652" s="397">
        <v>323</v>
      </c>
      <c r="J652" s="397">
        <v>1</v>
      </c>
      <c r="K652" s="397">
        <v>324</v>
      </c>
      <c r="L652" s="397">
        <v>0.50154798761609909</v>
      </c>
      <c r="M652" s="397">
        <v>324</v>
      </c>
      <c r="N652" s="397"/>
      <c r="O652" s="397"/>
      <c r="P652" s="410"/>
      <c r="Q652" s="398"/>
    </row>
    <row r="653" spans="1:17" ht="14.4" customHeight="1" x14ac:dyDescent="0.3">
      <c r="A653" s="393" t="s">
        <v>3324</v>
      </c>
      <c r="B653" s="394" t="s">
        <v>2862</v>
      </c>
      <c r="C653" s="394" t="s">
        <v>2805</v>
      </c>
      <c r="D653" s="394" t="s">
        <v>2848</v>
      </c>
      <c r="E653" s="394" t="s">
        <v>2849</v>
      </c>
      <c r="F653" s="397">
        <v>1</v>
      </c>
      <c r="G653" s="397">
        <v>34</v>
      </c>
      <c r="H653" s="397">
        <v>1</v>
      </c>
      <c r="I653" s="397">
        <v>34</v>
      </c>
      <c r="J653" s="397">
        <v>1</v>
      </c>
      <c r="K653" s="397">
        <v>34</v>
      </c>
      <c r="L653" s="397">
        <v>1</v>
      </c>
      <c r="M653" s="397">
        <v>34</v>
      </c>
      <c r="N653" s="397"/>
      <c r="O653" s="397"/>
      <c r="P653" s="410"/>
      <c r="Q653" s="398"/>
    </row>
    <row r="654" spans="1:17" ht="14.4" customHeight="1" x14ac:dyDescent="0.3">
      <c r="A654" s="393" t="s">
        <v>3324</v>
      </c>
      <c r="B654" s="394" t="s">
        <v>2862</v>
      </c>
      <c r="C654" s="394" t="s">
        <v>2805</v>
      </c>
      <c r="D654" s="394" t="s">
        <v>2907</v>
      </c>
      <c r="E654" s="394" t="s">
        <v>2908</v>
      </c>
      <c r="F654" s="397">
        <v>6</v>
      </c>
      <c r="G654" s="397">
        <v>2586</v>
      </c>
      <c r="H654" s="397">
        <v>1</v>
      </c>
      <c r="I654" s="397">
        <v>431</v>
      </c>
      <c r="J654" s="397">
        <v>2</v>
      </c>
      <c r="K654" s="397">
        <v>866</v>
      </c>
      <c r="L654" s="397">
        <v>0.33488012374323278</v>
      </c>
      <c r="M654" s="397">
        <v>433</v>
      </c>
      <c r="N654" s="397"/>
      <c r="O654" s="397"/>
      <c r="P654" s="410"/>
      <c r="Q654" s="398"/>
    </row>
    <row r="655" spans="1:17" ht="14.4" customHeight="1" x14ac:dyDescent="0.3">
      <c r="A655" s="393" t="s">
        <v>3324</v>
      </c>
      <c r="B655" s="394" t="s">
        <v>2913</v>
      </c>
      <c r="C655" s="394" t="s">
        <v>2805</v>
      </c>
      <c r="D655" s="394" t="s">
        <v>2923</v>
      </c>
      <c r="E655" s="394" t="s">
        <v>2924</v>
      </c>
      <c r="F655" s="397">
        <v>1</v>
      </c>
      <c r="G655" s="397">
        <v>325</v>
      </c>
      <c r="H655" s="397">
        <v>1</v>
      </c>
      <c r="I655" s="397">
        <v>325</v>
      </c>
      <c r="J655" s="397"/>
      <c r="K655" s="397"/>
      <c r="L655" s="397"/>
      <c r="M655" s="397"/>
      <c r="N655" s="397"/>
      <c r="O655" s="397"/>
      <c r="P655" s="410"/>
      <c r="Q655" s="398"/>
    </row>
    <row r="656" spans="1:17" ht="14.4" customHeight="1" x14ac:dyDescent="0.3">
      <c r="A656" s="393" t="s">
        <v>3324</v>
      </c>
      <c r="B656" s="394" t="s">
        <v>2929</v>
      </c>
      <c r="C656" s="394" t="s">
        <v>2805</v>
      </c>
      <c r="D656" s="394" t="s">
        <v>2999</v>
      </c>
      <c r="E656" s="394" t="s">
        <v>3000</v>
      </c>
      <c r="F656" s="397"/>
      <c r="G656" s="397"/>
      <c r="H656" s="397"/>
      <c r="I656" s="397"/>
      <c r="J656" s="397">
        <v>1</v>
      </c>
      <c r="K656" s="397">
        <v>193</v>
      </c>
      <c r="L656" s="397"/>
      <c r="M656" s="397">
        <v>193</v>
      </c>
      <c r="N656" s="397"/>
      <c r="O656" s="397"/>
      <c r="P656" s="410"/>
      <c r="Q656" s="398"/>
    </row>
    <row r="657" spans="1:17" ht="14.4" customHeight="1" x14ac:dyDescent="0.3">
      <c r="A657" s="393" t="s">
        <v>3324</v>
      </c>
      <c r="B657" s="394" t="s">
        <v>2929</v>
      </c>
      <c r="C657" s="394" t="s">
        <v>2805</v>
      </c>
      <c r="D657" s="394" t="s">
        <v>2840</v>
      </c>
      <c r="E657" s="394" t="s">
        <v>2841</v>
      </c>
      <c r="F657" s="397"/>
      <c r="G657" s="397"/>
      <c r="H657" s="397"/>
      <c r="I657" s="397"/>
      <c r="J657" s="397">
        <v>1</v>
      </c>
      <c r="K657" s="397">
        <v>75</v>
      </c>
      <c r="L657" s="397"/>
      <c r="M657" s="397">
        <v>75</v>
      </c>
      <c r="N657" s="397"/>
      <c r="O657" s="397"/>
      <c r="P657" s="410"/>
      <c r="Q657" s="398"/>
    </row>
    <row r="658" spans="1:17" ht="14.4" customHeight="1" x14ac:dyDescent="0.3">
      <c r="A658" s="393" t="s">
        <v>3324</v>
      </c>
      <c r="B658" s="394" t="s">
        <v>2929</v>
      </c>
      <c r="C658" s="394" t="s">
        <v>2805</v>
      </c>
      <c r="D658" s="394" t="s">
        <v>2848</v>
      </c>
      <c r="E658" s="394" t="s">
        <v>2849</v>
      </c>
      <c r="F658" s="397"/>
      <c r="G658" s="397"/>
      <c r="H658" s="397"/>
      <c r="I658" s="397"/>
      <c r="J658" s="397">
        <v>1</v>
      </c>
      <c r="K658" s="397">
        <v>34</v>
      </c>
      <c r="L658" s="397"/>
      <c r="M658" s="397">
        <v>34</v>
      </c>
      <c r="N658" s="397"/>
      <c r="O658" s="397"/>
      <c r="P658" s="410"/>
      <c r="Q658" s="398"/>
    </row>
    <row r="659" spans="1:17" ht="14.4" customHeight="1" x14ac:dyDescent="0.3">
      <c r="A659" s="393" t="s">
        <v>3324</v>
      </c>
      <c r="B659" s="394" t="s">
        <v>2929</v>
      </c>
      <c r="C659" s="394" t="s">
        <v>2805</v>
      </c>
      <c r="D659" s="394" t="s">
        <v>3011</v>
      </c>
      <c r="E659" s="394" t="s">
        <v>3012</v>
      </c>
      <c r="F659" s="397"/>
      <c r="G659" s="397"/>
      <c r="H659" s="397"/>
      <c r="I659" s="397"/>
      <c r="J659" s="397">
        <v>3</v>
      </c>
      <c r="K659" s="397">
        <v>747</v>
      </c>
      <c r="L659" s="397"/>
      <c r="M659" s="397">
        <v>249</v>
      </c>
      <c r="N659" s="397"/>
      <c r="O659" s="397"/>
      <c r="P659" s="410"/>
      <c r="Q659" s="398"/>
    </row>
    <row r="660" spans="1:17" ht="14.4" customHeight="1" x14ac:dyDescent="0.3">
      <c r="A660" s="393" t="s">
        <v>3324</v>
      </c>
      <c r="B660" s="394" t="s">
        <v>2929</v>
      </c>
      <c r="C660" s="394" t="s">
        <v>2805</v>
      </c>
      <c r="D660" s="394" t="s">
        <v>3041</v>
      </c>
      <c r="E660" s="394" t="s">
        <v>3042</v>
      </c>
      <c r="F660" s="397"/>
      <c r="G660" s="397"/>
      <c r="H660" s="397"/>
      <c r="I660" s="397"/>
      <c r="J660" s="397">
        <v>1</v>
      </c>
      <c r="K660" s="397">
        <v>564</v>
      </c>
      <c r="L660" s="397"/>
      <c r="M660" s="397">
        <v>564</v>
      </c>
      <c r="N660" s="397"/>
      <c r="O660" s="397"/>
      <c r="P660" s="410"/>
      <c r="Q660" s="398"/>
    </row>
    <row r="661" spans="1:17" ht="14.4" customHeight="1" x14ac:dyDescent="0.3">
      <c r="A661" s="393" t="s">
        <v>3324</v>
      </c>
      <c r="B661" s="394" t="s">
        <v>2929</v>
      </c>
      <c r="C661" s="394" t="s">
        <v>2805</v>
      </c>
      <c r="D661" s="394" t="s">
        <v>3047</v>
      </c>
      <c r="E661" s="394" t="s">
        <v>3048</v>
      </c>
      <c r="F661" s="397"/>
      <c r="G661" s="397"/>
      <c r="H661" s="397"/>
      <c r="I661" s="397"/>
      <c r="J661" s="397">
        <v>1</v>
      </c>
      <c r="K661" s="397">
        <v>482</v>
      </c>
      <c r="L661" s="397"/>
      <c r="M661" s="397">
        <v>482</v>
      </c>
      <c r="N661" s="397"/>
      <c r="O661" s="397"/>
      <c r="P661" s="410"/>
      <c r="Q661" s="398"/>
    </row>
    <row r="662" spans="1:17" ht="14.4" customHeight="1" x14ac:dyDescent="0.3">
      <c r="A662" s="393" t="s">
        <v>3324</v>
      </c>
      <c r="B662" s="394" t="s">
        <v>2929</v>
      </c>
      <c r="C662" s="394" t="s">
        <v>2805</v>
      </c>
      <c r="D662" s="394" t="s">
        <v>3049</v>
      </c>
      <c r="E662" s="394" t="s">
        <v>3050</v>
      </c>
      <c r="F662" s="397"/>
      <c r="G662" s="397"/>
      <c r="H662" s="397"/>
      <c r="I662" s="397"/>
      <c r="J662" s="397">
        <v>1</v>
      </c>
      <c r="K662" s="397">
        <v>1013</v>
      </c>
      <c r="L662" s="397"/>
      <c r="M662" s="397">
        <v>1013</v>
      </c>
      <c r="N662" s="397"/>
      <c r="O662" s="397"/>
      <c r="P662" s="410"/>
      <c r="Q662" s="398"/>
    </row>
    <row r="663" spans="1:17" ht="14.4" customHeight="1" x14ac:dyDescent="0.3">
      <c r="A663" s="393" t="s">
        <v>3324</v>
      </c>
      <c r="B663" s="394" t="s">
        <v>2929</v>
      </c>
      <c r="C663" s="394" t="s">
        <v>2805</v>
      </c>
      <c r="D663" s="394" t="s">
        <v>2854</v>
      </c>
      <c r="E663" s="394" t="s">
        <v>2855</v>
      </c>
      <c r="F663" s="397"/>
      <c r="G663" s="397"/>
      <c r="H663" s="397"/>
      <c r="I663" s="397"/>
      <c r="J663" s="397">
        <v>1</v>
      </c>
      <c r="K663" s="397">
        <v>324</v>
      </c>
      <c r="L663" s="397"/>
      <c r="M663" s="397">
        <v>324</v>
      </c>
      <c r="N663" s="397"/>
      <c r="O663" s="397"/>
      <c r="P663" s="410"/>
      <c r="Q663" s="398"/>
    </row>
    <row r="664" spans="1:17" ht="14.4" customHeight="1" x14ac:dyDescent="0.3">
      <c r="A664" s="393" t="s">
        <v>3324</v>
      </c>
      <c r="B664" s="394" t="s">
        <v>2929</v>
      </c>
      <c r="C664" s="394" t="s">
        <v>2805</v>
      </c>
      <c r="D664" s="394" t="s">
        <v>3055</v>
      </c>
      <c r="E664" s="394" t="s">
        <v>3056</v>
      </c>
      <c r="F664" s="397"/>
      <c r="G664" s="397"/>
      <c r="H664" s="397"/>
      <c r="I664" s="397"/>
      <c r="J664" s="397">
        <v>18</v>
      </c>
      <c r="K664" s="397">
        <v>1998</v>
      </c>
      <c r="L664" s="397"/>
      <c r="M664" s="397">
        <v>111</v>
      </c>
      <c r="N664" s="397"/>
      <c r="O664" s="397"/>
      <c r="P664" s="410"/>
      <c r="Q664" s="398"/>
    </row>
    <row r="665" spans="1:17" ht="14.4" customHeight="1" x14ac:dyDescent="0.3">
      <c r="A665" s="393" t="s">
        <v>3324</v>
      </c>
      <c r="B665" s="394" t="s">
        <v>2929</v>
      </c>
      <c r="C665" s="394" t="s">
        <v>2805</v>
      </c>
      <c r="D665" s="394" t="s">
        <v>3063</v>
      </c>
      <c r="E665" s="394" t="s">
        <v>3064</v>
      </c>
      <c r="F665" s="397"/>
      <c r="G665" s="397"/>
      <c r="H665" s="397"/>
      <c r="I665" s="397"/>
      <c r="J665" s="397">
        <v>1</v>
      </c>
      <c r="K665" s="397">
        <v>333</v>
      </c>
      <c r="L665" s="397"/>
      <c r="M665" s="397">
        <v>333</v>
      </c>
      <c r="N665" s="397"/>
      <c r="O665" s="397"/>
      <c r="P665" s="410"/>
      <c r="Q665" s="398"/>
    </row>
    <row r="666" spans="1:17" ht="14.4" customHeight="1" x14ac:dyDescent="0.3">
      <c r="A666" s="393" t="s">
        <v>3324</v>
      </c>
      <c r="B666" s="394" t="s">
        <v>3076</v>
      </c>
      <c r="C666" s="394" t="s">
        <v>2689</v>
      </c>
      <c r="D666" s="394" t="s">
        <v>2958</v>
      </c>
      <c r="E666" s="394" t="s">
        <v>2959</v>
      </c>
      <c r="F666" s="397">
        <v>0.2</v>
      </c>
      <c r="G666" s="397">
        <v>106.26</v>
      </c>
      <c r="H666" s="397">
        <v>1</v>
      </c>
      <c r="I666" s="397">
        <v>531.29999999999995</v>
      </c>
      <c r="J666" s="397"/>
      <c r="K666" s="397"/>
      <c r="L666" s="397"/>
      <c r="M666" s="397"/>
      <c r="N666" s="397"/>
      <c r="O666" s="397"/>
      <c r="P666" s="410"/>
      <c r="Q666" s="398"/>
    </row>
    <row r="667" spans="1:17" ht="14.4" customHeight="1" x14ac:dyDescent="0.3">
      <c r="A667" s="393" t="s">
        <v>3324</v>
      </c>
      <c r="B667" s="394" t="s">
        <v>3076</v>
      </c>
      <c r="C667" s="394" t="s">
        <v>2689</v>
      </c>
      <c r="D667" s="394" t="s">
        <v>2801</v>
      </c>
      <c r="E667" s="394" t="s">
        <v>2802</v>
      </c>
      <c r="F667" s="397">
        <v>0.1</v>
      </c>
      <c r="G667" s="397">
        <v>141.52000000000001</v>
      </c>
      <c r="H667" s="397">
        <v>1</v>
      </c>
      <c r="I667" s="397">
        <v>1415.2</v>
      </c>
      <c r="J667" s="397">
        <v>0.1</v>
      </c>
      <c r="K667" s="397">
        <v>75.03</v>
      </c>
      <c r="L667" s="397">
        <v>0.53017241379310343</v>
      </c>
      <c r="M667" s="397">
        <v>750.3</v>
      </c>
      <c r="N667" s="397"/>
      <c r="O667" s="397"/>
      <c r="P667" s="410"/>
      <c r="Q667" s="398"/>
    </row>
    <row r="668" spans="1:17" ht="14.4" customHeight="1" x14ac:dyDescent="0.3">
      <c r="A668" s="393" t="s">
        <v>3324</v>
      </c>
      <c r="B668" s="394" t="s">
        <v>3076</v>
      </c>
      <c r="C668" s="394" t="s">
        <v>2993</v>
      </c>
      <c r="D668" s="394" t="s">
        <v>3108</v>
      </c>
      <c r="E668" s="394" t="s">
        <v>3109</v>
      </c>
      <c r="F668" s="397"/>
      <c r="G668" s="397"/>
      <c r="H668" s="397"/>
      <c r="I668" s="397"/>
      <c r="J668" s="397">
        <v>1</v>
      </c>
      <c r="K668" s="397">
        <v>149</v>
      </c>
      <c r="L668" s="397"/>
      <c r="M668" s="397">
        <v>149</v>
      </c>
      <c r="N668" s="397"/>
      <c r="O668" s="397"/>
      <c r="P668" s="410"/>
      <c r="Q668" s="398"/>
    </row>
    <row r="669" spans="1:17" ht="14.4" customHeight="1" x14ac:dyDescent="0.3">
      <c r="A669" s="393" t="s">
        <v>3324</v>
      </c>
      <c r="B669" s="394" t="s">
        <v>3076</v>
      </c>
      <c r="C669" s="394" t="s">
        <v>2805</v>
      </c>
      <c r="D669" s="394" t="s">
        <v>2830</v>
      </c>
      <c r="E669" s="394" t="s">
        <v>2831</v>
      </c>
      <c r="F669" s="397"/>
      <c r="G669" s="397"/>
      <c r="H669" s="397"/>
      <c r="I669" s="397"/>
      <c r="J669" s="397">
        <v>1</v>
      </c>
      <c r="K669" s="397">
        <v>19</v>
      </c>
      <c r="L669" s="397"/>
      <c r="M669" s="397">
        <v>19</v>
      </c>
      <c r="N669" s="397"/>
      <c r="O669" s="397"/>
      <c r="P669" s="410"/>
      <c r="Q669" s="398"/>
    </row>
    <row r="670" spans="1:17" ht="14.4" customHeight="1" x14ac:dyDescent="0.3">
      <c r="A670" s="393" t="s">
        <v>3324</v>
      </c>
      <c r="B670" s="394" t="s">
        <v>3076</v>
      </c>
      <c r="C670" s="394" t="s">
        <v>2805</v>
      </c>
      <c r="D670" s="394" t="s">
        <v>2840</v>
      </c>
      <c r="E670" s="394" t="s">
        <v>2841</v>
      </c>
      <c r="F670" s="397">
        <v>1</v>
      </c>
      <c r="G670" s="397">
        <v>75</v>
      </c>
      <c r="H670" s="397">
        <v>1</v>
      </c>
      <c r="I670" s="397">
        <v>75</v>
      </c>
      <c r="J670" s="397">
        <v>3</v>
      </c>
      <c r="K670" s="397">
        <v>225</v>
      </c>
      <c r="L670" s="397">
        <v>3</v>
      </c>
      <c r="M670" s="397">
        <v>75</v>
      </c>
      <c r="N670" s="397"/>
      <c r="O670" s="397"/>
      <c r="P670" s="410"/>
      <c r="Q670" s="398"/>
    </row>
    <row r="671" spans="1:17" ht="14.4" customHeight="1" x14ac:dyDescent="0.3">
      <c r="A671" s="393" t="s">
        <v>3324</v>
      </c>
      <c r="B671" s="394" t="s">
        <v>3076</v>
      </c>
      <c r="C671" s="394" t="s">
        <v>2805</v>
      </c>
      <c r="D671" s="394" t="s">
        <v>3011</v>
      </c>
      <c r="E671" s="394" t="s">
        <v>3012</v>
      </c>
      <c r="F671" s="397">
        <v>9</v>
      </c>
      <c r="G671" s="397">
        <v>2232</v>
      </c>
      <c r="H671" s="397">
        <v>1</v>
      </c>
      <c r="I671" s="397">
        <v>248</v>
      </c>
      <c r="J671" s="397">
        <v>17</v>
      </c>
      <c r="K671" s="397">
        <v>4233</v>
      </c>
      <c r="L671" s="397">
        <v>1.896505376344086</v>
      </c>
      <c r="M671" s="397">
        <v>249</v>
      </c>
      <c r="N671" s="397"/>
      <c r="O671" s="397"/>
      <c r="P671" s="410"/>
      <c r="Q671" s="398"/>
    </row>
    <row r="672" spans="1:17" ht="14.4" customHeight="1" x14ac:dyDescent="0.3">
      <c r="A672" s="393" t="s">
        <v>3324</v>
      </c>
      <c r="B672" s="394" t="s">
        <v>3076</v>
      </c>
      <c r="C672" s="394" t="s">
        <v>2805</v>
      </c>
      <c r="D672" s="394" t="s">
        <v>3138</v>
      </c>
      <c r="E672" s="394" t="s">
        <v>3139</v>
      </c>
      <c r="F672" s="397"/>
      <c r="G672" s="397"/>
      <c r="H672" s="397"/>
      <c r="I672" s="397"/>
      <c r="J672" s="397">
        <v>1</v>
      </c>
      <c r="K672" s="397">
        <v>148</v>
      </c>
      <c r="L672" s="397"/>
      <c r="M672" s="397">
        <v>148</v>
      </c>
      <c r="N672" s="397"/>
      <c r="O672" s="397"/>
      <c r="P672" s="410"/>
      <c r="Q672" s="398"/>
    </row>
    <row r="673" spans="1:17" ht="14.4" customHeight="1" x14ac:dyDescent="0.3">
      <c r="A673" s="393" t="s">
        <v>3324</v>
      </c>
      <c r="B673" s="394" t="s">
        <v>3076</v>
      </c>
      <c r="C673" s="394" t="s">
        <v>2805</v>
      </c>
      <c r="D673" s="394" t="s">
        <v>3038</v>
      </c>
      <c r="E673" s="394" t="s">
        <v>3039</v>
      </c>
      <c r="F673" s="397"/>
      <c r="G673" s="397"/>
      <c r="H673" s="397"/>
      <c r="I673" s="397"/>
      <c r="J673" s="397">
        <v>1</v>
      </c>
      <c r="K673" s="397">
        <v>525</v>
      </c>
      <c r="L673" s="397"/>
      <c r="M673" s="397">
        <v>525</v>
      </c>
      <c r="N673" s="397"/>
      <c r="O673" s="397"/>
      <c r="P673" s="410"/>
      <c r="Q673" s="398"/>
    </row>
    <row r="674" spans="1:17" ht="14.4" customHeight="1" x14ac:dyDescent="0.3">
      <c r="A674" s="393" t="s">
        <v>3324</v>
      </c>
      <c r="B674" s="394" t="s">
        <v>3076</v>
      </c>
      <c r="C674" s="394" t="s">
        <v>2805</v>
      </c>
      <c r="D674" s="394" t="s">
        <v>3040</v>
      </c>
      <c r="E674" s="394" t="s">
        <v>3039</v>
      </c>
      <c r="F674" s="397">
        <v>1</v>
      </c>
      <c r="G674" s="397">
        <v>663</v>
      </c>
      <c r="H674" s="397">
        <v>1</v>
      </c>
      <c r="I674" s="397">
        <v>663</v>
      </c>
      <c r="J674" s="397">
        <v>2</v>
      </c>
      <c r="K674" s="397">
        <v>1330</v>
      </c>
      <c r="L674" s="397">
        <v>2.0060331825037707</v>
      </c>
      <c r="M674" s="397">
        <v>665</v>
      </c>
      <c r="N674" s="397"/>
      <c r="O674" s="397"/>
      <c r="P674" s="410"/>
      <c r="Q674" s="398"/>
    </row>
    <row r="675" spans="1:17" ht="14.4" customHeight="1" x14ac:dyDescent="0.3">
      <c r="A675" s="393" t="s">
        <v>3324</v>
      </c>
      <c r="B675" s="394" t="s">
        <v>3076</v>
      </c>
      <c r="C675" s="394" t="s">
        <v>2805</v>
      </c>
      <c r="D675" s="394" t="s">
        <v>3182</v>
      </c>
      <c r="E675" s="394" t="s">
        <v>3183</v>
      </c>
      <c r="F675" s="397"/>
      <c r="G675" s="397"/>
      <c r="H675" s="397"/>
      <c r="I675" s="397"/>
      <c r="J675" s="397">
        <v>1</v>
      </c>
      <c r="K675" s="397">
        <v>850</v>
      </c>
      <c r="L675" s="397"/>
      <c r="M675" s="397">
        <v>850</v>
      </c>
      <c r="N675" s="397"/>
      <c r="O675" s="397"/>
      <c r="P675" s="410"/>
      <c r="Q675" s="398"/>
    </row>
    <row r="676" spans="1:17" ht="14.4" customHeight="1" x14ac:dyDescent="0.3">
      <c r="A676" s="393" t="s">
        <v>3324</v>
      </c>
      <c r="B676" s="394" t="s">
        <v>3076</v>
      </c>
      <c r="C676" s="394" t="s">
        <v>2805</v>
      </c>
      <c r="D676" s="394" t="s">
        <v>2911</v>
      </c>
      <c r="E676" s="394" t="s">
        <v>2912</v>
      </c>
      <c r="F676" s="397">
        <v>1</v>
      </c>
      <c r="G676" s="397">
        <v>0</v>
      </c>
      <c r="H676" s="397"/>
      <c r="I676" s="397">
        <v>0</v>
      </c>
      <c r="J676" s="397"/>
      <c r="K676" s="397"/>
      <c r="L676" s="397"/>
      <c r="M676" s="397"/>
      <c r="N676" s="397"/>
      <c r="O676" s="397"/>
      <c r="P676" s="410"/>
      <c r="Q676" s="398"/>
    </row>
    <row r="677" spans="1:17" ht="14.4" customHeight="1" x14ac:dyDescent="0.3">
      <c r="A677" s="393" t="s">
        <v>3324</v>
      </c>
      <c r="B677" s="394" t="s">
        <v>3076</v>
      </c>
      <c r="C677" s="394" t="s">
        <v>2805</v>
      </c>
      <c r="D677" s="394" t="s">
        <v>3072</v>
      </c>
      <c r="E677" s="394" t="s">
        <v>3073</v>
      </c>
      <c r="F677" s="397"/>
      <c r="G677" s="397"/>
      <c r="H677" s="397"/>
      <c r="I677" s="397"/>
      <c r="J677" s="397">
        <v>24</v>
      </c>
      <c r="K677" s="397">
        <v>0</v>
      </c>
      <c r="L677" s="397"/>
      <c r="M677" s="397">
        <v>0</v>
      </c>
      <c r="N677" s="397"/>
      <c r="O677" s="397"/>
      <c r="P677" s="410"/>
      <c r="Q677" s="398"/>
    </row>
    <row r="678" spans="1:17" ht="14.4" customHeight="1" x14ac:dyDescent="0.3">
      <c r="A678" s="393" t="s">
        <v>3325</v>
      </c>
      <c r="B678" s="394" t="s">
        <v>2862</v>
      </c>
      <c r="C678" s="394" t="s">
        <v>2805</v>
      </c>
      <c r="D678" s="394" t="s">
        <v>2907</v>
      </c>
      <c r="E678" s="394" t="s">
        <v>2908</v>
      </c>
      <c r="F678" s="397">
        <v>1</v>
      </c>
      <c r="G678" s="397">
        <v>431</v>
      </c>
      <c r="H678" s="397">
        <v>1</v>
      </c>
      <c r="I678" s="397">
        <v>431</v>
      </c>
      <c r="J678" s="397">
        <v>2</v>
      </c>
      <c r="K678" s="397">
        <v>866</v>
      </c>
      <c r="L678" s="397">
        <v>2.0092807424593966</v>
      </c>
      <c r="M678" s="397">
        <v>433</v>
      </c>
      <c r="N678" s="397">
        <v>3</v>
      </c>
      <c r="O678" s="397">
        <v>981</v>
      </c>
      <c r="P678" s="410">
        <v>2.2761020881670535</v>
      </c>
      <c r="Q678" s="398">
        <v>327</v>
      </c>
    </row>
    <row r="679" spans="1:17" ht="14.4" customHeight="1" x14ac:dyDescent="0.3">
      <c r="A679" s="393" t="s">
        <v>3325</v>
      </c>
      <c r="B679" s="394" t="s">
        <v>2913</v>
      </c>
      <c r="C679" s="394" t="s">
        <v>2805</v>
      </c>
      <c r="D679" s="394" t="s">
        <v>2923</v>
      </c>
      <c r="E679" s="394" t="s">
        <v>2924</v>
      </c>
      <c r="F679" s="397">
        <v>3</v>
      </c>
      <c r="G679" s="397">
        <v>975</v>
      </c>
      <c r="H679" s="397">
        <v>1</v>
      </c>
      <c r="I679" s="397">
        <v>325</v>
      </c>
      <c r="J679" s="397">
        <v>1</v>
      </c>
      <c r="K679" s="397">
        <v>327</v>
      </c>
      <c r="L679" s="397">
        <v>0.33538461538461539</v>
      </c>
      <c r="M679" s="397">
        <v>327</v>
      </c>
      <c r="N679" s="397">
        <v>4</v>
      </c>
      <c r="O679" s="397">
        <v>1308</v>
      </c>
      <c r="P679" s="410">
        <v>1.3415384615384616</v>
      </c>
      <c r="Q679" s="398">
        <v>327</v>
      </c>
    </row>
    <row r="680" spans="1:17" ht="14.4" customHeight="1" x14ac:dyDescent="0.3">
      <c r="A680" s="393" t="s">
        <v>3325</v>
      </c>
      <c r="B680" s="394" t="s">
        <v>2929</v>
      </c>
      <c r="C680" s="394" t="s">
        <v>2805</v>
      </c>
      <c r="D680" s="394" t="s">
        <v>2999</v>
      </c>
      <c r="E680" s="394" t="s">
        <v>3000</v>
      </c>
      <c r="F680" s="397">
        <v>1</v>
      </c>
      <c r="G680" s="397">
        <v>187</v>
      </c>
      <c r="H680" s="397">
        <v>1</v>
      </c>
      <c r="I680" s="397">
        <v>187</v>
      </c>
      <c r="J680" s="397">
        <v>2</v>
      </c>
      <c r="K680" s="397">
        <v>386</v>
      </c>
      <c r="L680" s="397">
        <v>2.0641711229946522</v>
      </c>
      <c r="M680" s="397">
        <v>193</v>
      </c>
      <c r="N680" s="397">
        <v>2</v>
      </c>
      <c r="O680" s="397">
        <v>388</v>
      </c>
      <c r="P680" s="410">
        <v>2.0748663101604277</v>
      </c>
      <c r="Q680" s="398">
        <v>194</v>
      </c>
    </row>
    <row r="681" spans="1:17" ht="14.4" customHeight="1" x14ac:dyDescent="0.3">
      <c r="A681" s="393" t="s">
        <v>3325</v>
      </c>
      <c r="B681" s="394" t="s">
        <v>2929</v>
      </c>
      <c r="C681" s="394" t="s">
        <v>2805</v>
      </c>
      <c r="D681" s="394" t="s">
        <v>3011</v>
      </c>
      <c r="E681" s="394" t="s">
        <v>3012</v>
      </c>
      <c r="F681" s="397">
        <v>3</v>
      </c>
      <c r="G681" s="397">
        <v>744</v>
      </c>
      <c r="H681" s="397">
        <v>1</v>
      </c>
      <c r="I681" s="397">
        <v>248</v>
      </c>
      <c r="J681" s="397">
        <v>4</v>
      </c>
      <c r="K681" s="397">
        <v>996</v>
      </c>
      <c r="L681" s="397">
        <v>1.3387096774193548</v>
      </c>
      <c r="M681" s="397">
        <v>249</v>
      </c>
      <c r="N681" s="397">
        <v>2</v>
      </c>
      <c r="O681" s="397">
        <v>464</v>
      </c>
      <c r="P681" s="410">
        <v>0.62365591397849462</v>
      </c>
      <c r="Q681" s="398">
        <v>232</v>
      </c>
    </row>
    <row r="682" spans="1:17" ht="14.4" customHeight="1" x14ac:dyDescent="0.3">
      <c r="A682" s="393" t="s">
        <v>3325</v>
      </c>
      <c r="B682" s="394" t="s">
        <v>2929</v>
      </c>
      <c r="C682" s="394" t="s">
        <v>2805</v>
      </c>
      <c r="D682" s="394" t="s">
        <v>3017</v>
      </c>
      <c r="E682" s="394" t="s">
        <v>3018</v>
      </c>
      <c r="F682" s="397"/>
      <c r="G682" s="397"/>
      <c r="H682" s="397"/>
      <c r="I682" s="397"/>
      <c r="J682" s="397">
        <v>1</v>
      </c>
      <c r="K682" s="397">
        <v>176</v>
      </c>
      <c r="L682" s="397"/>
      <c r="M682" s="397">
        <v>176</v>
      </c>
      <c r="N682" s="397"/>
      <c r="O682" s="397"/>
      <c r="P682" s="410"/>
      <c r="Q682" s="398"/>
    </row>
    <row r="683" spans="1:17" ht="14.4" customHeight="1" x14ac:dyDescent="0.3">
      <c r="A683" s="393" t="s">
        <v>3325</v>
      </c>
      <c r="B683" s="394" t="s">
        <v>3076</v>
      </c>
      <c r="C683" s="394" t="s">
        <v>2993</v>
      </c>
      <c r="D683" s="394" t="s">
        <v>3108</v>
      </c>
      <c r="E683" s="394" t="s">
        <v>3109</v>
      </c>
      <c r="F683" s="397"/>
      <c r="G683" s="397"/>
      <c r="H683" s="397"/>
      <c r="I683" s="397"/>
      <c r="J683" s="397"/>
      <c r="K683" s="397"/>
      <c r="L683" s="397"/>
      <c r="M683" s="397"/>
      <c r="N683" s="397">
        <v>1</v>
      </c>
      <c r="O683" s="397">
        <v>149</v>
      </c>
      <c r="P683" s="410"/>
      <c r="Q683" s="398">
        <v>149</v>
      </c>
    </row>
    <row r="684" spans="1:17" ht="14.4" customHeight="1" x14ac:dyDescent="0.3">
      <c r="A684" s="393" t="s">
        <v>3325</v>
      </c>
      <c r="B684" s="394" t="s">
        <v>3076</v>
      </c>
      <c r="C684" s="394" t="s">
        <v>2805</v>
      </c>
      <c r="D684" s="394" t="s">
        <v>2848</v>
      </c>
      <c r="E684" s="394" t="s">
        <v>2849</v>
      </c>
      <c r="F684" s="397">
        <v>1</v>
      </c>
      <c r="G684" s="397">
        <v>34</v>
      </c>
      <c r="H684" s="397">
        <v>1</v>
      </c>
      <c r="I684" s="397">
        <v>34</v>
      </c>
      <c r="J684" s="397"/>
      <c r="K684" s="397"/>
      <c r="L684" s="397"/>
      <c r="M684" s="397"/>
      <c r="N684" s="397">
        <v>2</v>
      </c>
      <c r="O684" s="397">
        <v>68</v>
      </c>
      <c r="P684" s="410">
        <v>2</v>
      </c>
      <c r="Q684" s="398">
        <v>34</v>
      </c>
    </row>
    <row r="685" spans="1:17" ht="14.4" customHeight="1" x14ac:dyDescent="0.3">
      <c r="A685" s="393" t="s">
        <v>3325</v>
      </c>
      <c r="B685" s="394" t="s">
        <v>3076</v>
      </c>
      <c r="C685" s="394" t="s">
        <v>2805</v>
      </c>
      <c r="D685" s="394" t="s">
        <v>2921</v>
      </c>
      <c r="E685" s="394" t="s">
        <v>2922</v>
      </c>
      <c r="F685" s="397"/>
      <c r="G685" s="397"/>
      <c r="H685" s="397"/>
      <c r="I685" s="397"/>
      <c r="J685" s="397"/>
      <c r="K685" s="397"/>
      <c r="L685" s="397"/>
      <c r="M685" s="397"/>
      <c r="N685" s="397">
        <v>0</v>
      </c>
      <c r="O685" s="397">
        <v>0</v>
      </c>
      <c r="P685" s="410"/>
      <c r="Q685" s="398"/>
    </row>
    <row r="686" spans="1:17" ht="14.4" customHeight="1" x14ac:dyDescent="0.3">
      <c r="A686" s="393" t="s">
        <v>3325</v>
      </c>
      <c r="B686" s="394" t="s">
        <v>3076</v>
      </c>
      <c r="C686" s="394" t="s">
        <v>2805</v>
      </c>
      <c r="D686" s="394" t="s">
        <v>3130</v>
      </c>
      <c r="E686" s="394" t="s">
        <v>3131</v>
      </c>
      <c r="F686" s="397">
        <v>1</v>
      </c>
      <c r="G686" s="397">
        <v>173</v>
      </c>
      <c r="H686" s="397">
        <v>1</v>
      </c>
      <c r="I686" s="397">
        <v>173</v>
      </c>
      <c r="J686" s="397"/>
      <c r="K686" s="397"/>
      <c r="L686" s="397"/>
      <c r="M686" s="397"/>
      <c r="N686" s="397"/>
      <c r="O686" s="397"/>
      <c r="P686" s="410"/>
      <c r="Q686" s="398"/>
    </row>
    <row r="687" spans="1:17" ht="14.4" customHeight="1" x14ac:dyDescent="0.3">
      <c r="A687" s="393" t="s">
        <v>3325</v>
      </c>
      <c r="B687" s="394" t="s">
        <v>3076</v>
      </c>
      <c r="C687" s="394" t="s">
        <v>2805</v>
      </c>
      <c r="D687" s="394" t="s">
        <v>3011</v>
      </c>
      <c r="E687" s="394" t="s">
        <v>3012</v>
      </c>
      <c r="F687" s="397">
        <v>2</v>
      </c>
      <c r="G687" s="397">
        <v>496</v>
      </c>
      <c r="H687" s="397">
        <v>1</v>
      </c>
      <c r="I687" s="397">
        <v>248</v>
      </c>
      <c r="J687" s="397">
        <v>2</v>
      </c>
      <c r="K687" s="397">
        <v>498</v>
      </c>
      <c r="L687" s="397">
        <v>1.0040322580645162</v>
      </c>
      <c r="M687" s="397">
        <v>249</v>
      </c>
      <c r="N687" s="397">
        <v>1</v>
      </c>
      <c r="O687" s="397">
        <v>232</v>
      </c>
      <c r="P687" s="410">
        <v>0.46774193548387094</v>
      </c>
      <c r="Q687" s="398">
        <v>232</v>
      </c>
    </row>
    <row r="688" spans="1:17" ht="14.4" customHeight="1" x14ac:dyDescent="0.3">
      <c r="A688" s="393" t="s">
        <v>3325</v>
      </c>
      <c r="B688" s="394" t="s">
        <v>3076</v>
      </c>
      <c r="C688" s="394" t="s">
        <v>2805</v>
      </c>
      <c r="D688" s="394" t="s">
        <v>3138</v>
      </c>
      <c r="E688" s="394" t="s">
        <v>3139</v>
      </c>
      <c r="F688" s="397"/>
      <c r="G688" s="397"/>
      <c r="H688" s="397"/>
      <c r="I688" s="397"/>
      <c r="J688" s="397"/>
      <c r="K688" s="397"/>
      <c r="L688" s="397"/>
      <c r="M688" s="397"/>
      <c r="N688" s="397">
        <v>1</v>
      </c>
      <c r="O688" s="397">
        <v>149</v>
      </c>
      <c r="P688" s="410"/>
      <c r="Q688" s="398">
        <v>149</v>
      </c>
    </row>
    <row r="689" spans="1:17" ht="14.4" customHeight="1" x14ac:dyDescent="0.3">
      <c r="A689" s="393" t="s">
        <v>3325</v>
      </c>
      <c r="B689" s="394" t="s">
        <v>3076</v>
      </c>
      <c r="C689" s="394" t="s">
        <v>2805</v>
      </c>
      <c r="D689" s="394" t="s">
        <v>3030</v>
      </c>
      <c r="E689" s="394" t="s">
        <v>3031</v>
      </c>
      <c r="F689" s="397"/>
      <c r="G689" s="397"/>
      <c r="H689" s="397"/>
      <c r="I689" s="397"/>
      <c r="J689" s="397"/>
      <c r="K689" s="397"/>
      <c r="L689" s="397"/>
      <c r="M689" s="397"/>
      <c r="N689" s="397">
        <v>1</v>
      </c>
      <c r="O689" s="397">
        <v>91</v>
      </c>
      <c r="P689" s="410"/>
      <c r="Q689" s="398">
        <v>91</v>
      </c>
    </row>
    <row r="690" spans="1:17" ht="14.4" customHeight="1" x14ac:dyDescent="0.3">
      <c r="A690" s="393" t="s">
        <v>3325</v>
      </c>
      <c r="B690" s="394" t="s">
        <v>3076</v>
      </c>
      <c r="C690" s="394" t="s">
        <v>2805</v>
      </c>
      <c r="D690" s="394" t="s">
        <v>3158</v>
      </c>
      <c r="E690" s="394" t="s">
        <v>3159</v>
      </c>
      <c r="F690" s="397"/>
      <c r="G690" s="397"/>
      <c r="H690" s="397"/>
      <c r="I690" s="397"/>
      <c r="J690" s="397"/>
      <c r="K690" s="397"/>
      <c r="L690" s="397"/>
      <c r="M690" s="397"/>
      <c r="N690" s="397">
        <v>2</v>
      </c>
      <c r="O690" s="397">
        <v>464</v>
      </c>
      <c r="P690" s="410"/>
      <c r="Q690" s="398">
        <v>232</v>
      </c>
    </row>
    <row r="691" spans="1:17" ht="14.4" customHeight="1" x14ac:dyDescent="0.3">
      <c r="A691" s="393" t="s">
        <v>3325</v>
      </c>
      <c r="B691" s="394" t="s">
        <v>3194</v>
      </c>
      <c r="C691" s="394" t="s">
        <v>2805</v>
      </c>
      <c r="D691" s="394" t="s">
        <v>2828</v>
      </c>
      <c r="E691" s="394" t="s">
        <v>2829</v>
      </c>
      <c r="F691" s="397"/>
      <c r="G691" s="397"/>
      <c r="H691" s="397"/>
      <c r="I691" s="397"/>
      <c r="J691" s="397">
        <v>1</v>
      </c>
      <c r="K691" s="397">
        <v>102</v>
      </c>
      <c r="L691" s="397"/>
      <c r="M691" s="397">
        <v>102</v>
      </c>
      <c r="N691" s="397"/>
      <c r="O691" s="397"/>
      <c r="P691" s="410"/>
      <c r="Q691" s="398"/>
    </row>
    <row r="692" spans="1:17" ht="14.4" customHeight="1" x14ac:dyDescent="0.3">
      <c r="A692" s="393" t="s">
        <v>3325</v>
      </c>
      <c r="B692" s="394" t="s">
        <v>3194</v>
      </c>
      <c r="C692" s="394" t="s">
        <v>2805</v>
      </c>
      <c r="D692" s="394" t="s">
        <v>2840</v>
      </c>
      <c r="E692" s="394" t="s">
        <v>2841</v>
      </c>
      <c r="F692" s="397"/>
      <c r="G692" s="397"/>
      <c r="H692" s="397"/>
      <c r="I692" s="397"/>
      <c r="J692" s="397"/>
      <c r="K692" s="397"/>
      <c r="L692" s="397"/>
      <c r="M692" s="397"/>
      <c r="N692" s="397">
        <v>1</v>
      </c>
      <c r="O692" s="397">
        <v>81</v>
      </c>
      <c r="P692" s="410"/>
      <c r="Q692" s="398">
        <v>81</v>
      </c>
    </row>
    <row r="693" spans="1:17" ht="14.4" customHeight="1" x14ac:dyDescent="0.3">
      <c r="A693" s="393" t="s">
        <v>3325</v>
      </c>
      <c r="B693" s="394" t="s">
        <v>3194</v>
      </c>
      <c r="C693" s="394" t="s">
        <v>2805</v>
      </c>
      <c r="D693" s="394" t="s">
        <v>3209</v>
      </c>
      <c r="E693" s="394" t="s">
        <v>3210</v>
      </c>
      <c r="F693" s="397">
        <v>2</v>
      </c>
      <c r="G693" s="397">
        <v>466</v>
      </c>
      <c r="H693" s="397">
        <v>1</v>
      </c>
      <c r="I693" s="397">
        <v>233</v>
      </c>
      <c r="J693" s="397">
        <v>3</v>
      </c>
      <c r="K693" s="397">
        <v>702</v>
      </c>
      <c r="L693" s="397">
        <v>1.5064377682403434</v>
      </c>
      <c r="M693" s="397">
        <v>234</v>
      </c>
      <c r="N693" s="397">
        <v>4</v>
      </c>
      <c r="O693" s="397">
        <v>928</v>
      </c>
      <c r="P693" s="410">
        <v>1.9914163090128756</v>
      </c>
      <c r="Q693" s="398">
        <v>232</v>
      </c>
    </row>
    <row r="694" spans="1:17" ht="14.4" customHeight="1" x14ac:dyDescent="0.3">
      <c r="A694" s="393" t="s">
        <v>3325</v>
      </c>
      <c r="B694" s="394" t="s">
        <v>3194</v>
      </c>
      <c r="C694" s="394" t="s">
        <v>2805</v>
      </c>
      <c r="D694" s="394" t="s">
        <v>2854</v>
      </c>
      <c r="E694" s="394" t="s">
        <v>2855</v>
      </c>
      <c r="F694" s="397">
        <v>1</v>
      </c>
      <c r="G694" s="397">
        <v>323</v>
      </c>
      <c r="H694" s="397">
        <v>1</v>
      </c>
      <c r="I694" s="397">
        <v>323</v>
      </c>
      <c r="J694" s="397"/>
      <c r="K694" s="397"/>
      <c r="L694" s="397"/>
      <c r="M694" s="397"/>
      <c r="N694" s="397">
        <v>1</v>
      </c>
      <c r="O694" s="397">
        <v>325</v>
      </c>
      <c r="P694" s="410">
        <v>1.0061919504643964</v>
      </c>
      <c r="Q694" s="398">
        <v>325</v>
      </c>
    </row>
    <row r="695" spans="1:17" ht="14.4" customHeight="1" x14ac:dyDescent="0.3">
      <c r="A695" s="393" t="s">
        <v>3325</v>
      </c>
      <c r="B695" s="394" t="s">
        <v>3194</v>
      </c>
      <c r="C695" s="394" t="s">
        <v>2805</v>
      </c>
      <c r="D695" s="394" t="s">
        <v>3221</v>
      </c>
      <c r="E695" s="394" t="s">
        <v>3222</v>
      </c>
      <c r="F695" s="397"/>
      <c r="G695" s="397"/>
      <c r="H695" s="397"/>
      <c r="I695" s="397"/>
      <c r="J695" s="397"/>
      <c r="K695" s="397"/>
      <c r="L695" s="397"/>
      <c r="M695" s="397"/>
      <c r="N695" s="397">
        <v>1</v>
      </c>
      <c r="O695" s="397">
        <v>315</v>
      </c>
      <c r="P695" s="410"/>
      <c r="Q695" s="398">
        <v>315</v>
      </c>
    </row>
    <row r="696" spans="1:17" ht="14.4" customHeight="1" x14ac:dyDescent="0.3">
      <c r="A696" s="393" t="s">
        <v>3326</v>
      </c>
      <c r="B696" s="394" t="s">
        <v>2862</v>
      </c>
      <c r="C696" s="394" t="s">
        <v>2805</v>
      </c>
      <c r="D696" s="394" t="s">
        <v>2848</v>
      </c>
      <c r="E696" s="394" t="s">
        <v>2849</v>
      </c>
      <c r="F696" s="397"/>
      <c r="G696" s="397"/>
      <c r="H696" s="397"/>
      <c r="I696" s="397"/>
      <c r="J696" s="397">
        <v>1</v>
      </c>
      <c r="K696" s="397">
        <v>34</v>
      </c>
      <c r="L696" s="397"/>
      <c r="M696" s="397">
        <v>34</v>
      </c>
      <c r="N696" s="397"/>
      <c r="O696" s="397"/>
      <c r="P696" s="410"/>
      <c r="Q696" s="398"/>
    </row>
    <row r="697" spans="1:17" ht="14.4" customHeight="1" x14ac:dyDescent="0.3">
      <c r="A697" s="393" t="s">
        <v>3326</v>
      </c>
      <c r="B697" s="394" t="s">
        <v>2862</v>
      </c>
      <c r="C697" s="394" t="s">
        <v>2805</v>
      </c>
      <c r="D697" s="394" t="s">
        <v>2907</v>
      </c>
      <c r="E697" s="394" t="s">
        <v>2908</v>
      </c>
      <c r="F697" s="397">
        <v>95</v>
      </c>
      <c r="G697" s="397">
        <v>40945</v>
      </c>
      <c r="H697" s="397">
        <v>1</v>
      </c>
      <c r="I697" s="397">
        <v>431</v>
      </c>
      <c r="J697" s="397">
        <v>77</v>
      </c>
      <c r="K697" s="397">
        <v>33341</v>
      </c>
      <c r="L697" s="397">
        <v>0.81428745878617659</v>
      </c>
      <c r="M697" s="397">
        <v>433</v>
      </c>
      <c r="N697" s="397">
        <v>96</v>
      </c>
      <c r="O697" s="397">
        <v>31392</v>
      </c>
      <c r="P697" s="410">
        <v>0.76668701917206006</v>
      </c>
      <c r="Q697" s="398">
        <v>327</v>
      </c>
    </row>
    <row r="698" spans="1:17" ht="14.4" customHeight="1" x14ac:dyDescent="0.3">
      <c r="A698" s="393" t="s">
        <v>3326</v>
      </c>
      <c r="B698" s="394" t="s">
        <v>2862</v>
      </c>
      <c r="C698" s="394" t="s">
        <v>2805</v>
      </c>
      <c r="D698" s="394" t="s">
        <v>3300</v>
      </c>
      <c r="E698" s="394" t="s">
        <v>3301</v>
      </c>
      <c r="F698" s="397">
        <v>4</v>
      </c>
      <c r="G698" s="397">
        <v>864</v>
      </c>
      <c r="H698" s="397">
        <v>1</v>
      </c>
      <c r="I698" s="397">
        <v>216</v>
      </c>
      <c r="J698" s="397"/>
      <c r="K698" s="397"/>
      <c r="L698" s="397"/>
      <c r="M698" s="397"/>
      <c r="N698" s="397"/>
      <c r="O698" s="397"/>
      <c r="P698" s="410"/>
      <c r="Q698" s="398"/>
    </row>
    <row r="699" spans="1:17" ht="14.4" customHeight="1" x14ac:dyDescent="0.3">
      <c r="A699" s="393" t="s">
        <v>3326</v>
      </c>
      <c r="B699" s="394" t="s">
        <v>2913</v>
      </c>
      <c r="C699" s="394" t="s">
        <v>2805</v>
      </c>
      <c r="D699" s="394" t="s">
        <v>2921</v>
      </c>
      <c r="E699" s="394" t="s">
        <v>2922</v>
      </c>
      <c r="F699" s="397"/>
      <c r="G699" s="397"/>
      <c r="H699" s="397"/>
      <c r="I699" s="397"/>
      <c r="J699" s="397"/>
      <c r="K699" s="397"/>
      <c r="L699" s="397"/>
      <c r="M699" s="397"/>
      <c r="N699" s="397">
        <v>8</v>
      </c>
      <c r="O699" s="397">
        <v>0</v>
      </c>
      <c r="P699" s="410"/>
      <c r="Q699" s="398">
        <v>0</v>
      </c>
    </row>
    <row r="700" spans="1:17" ht="14.4" customHeight="1" x14ac:dyDescent="0.3">
      <c r="A700" s="393" t="s">
        <v>3326</v>
      </c>
      <c r="B700" s="394" t="s">
        <v>2913</v>
      </c>
      <c r="C700" s="394" t="s">
        <v>2805</v>
      </c>
      <c r="D700" s="394" t="s">
        <v>2923</v>
      </c>
      <c r="E700" s="394" t="s">
        <v>2924</v>
      </c>
      <c r="F700" s="397">
        <v>195</v>
      </c>
      <c r="G700" s="397">
        <v>63375</v>
      </c>
      <c r="H700" s="397">
        <v>1</v>
      </c>
      <c r="I700" s="397">
        <v>325</v>
      </c>
      <c r="J700" s="397">
        <v>145</v>
      </c>
      <c r="K700" s="397">
        <v>47415</v>
      </c>
      <c r="L700" s="397">
        <v>0.74816568047337273</v>
      </c>
      <c r="M700" s="397">
        <v>327</v>
      </c>
      <c r="N700" s="397">
        <v>157</v>
      </c>
      <c r="O700" s="397">
        <v>51339</v>
      </c>
      <c r="P700" s="410">
        <v>0.81008284023668642</v>
      </c>
      <c r="Q700" s="398">
        <v>327</v>
      </c>
    </row>
    <row r="701" spans="1:17" ht="14.4" customHeight="1" x14ac:dyDescent="0.3">
      <c r="A701" s="393" t="s">
        <v>3326</v>
      </c>
      <c r="B701" s="394" t="s">
        <v>2929</v>
      </c>
      <c r="C701" s="394" t="s">
        <v>2689</v>
      </c>
      <c r="D701" s="394" t="s">
        <v>3282</v>
      </c>
      <c r="E701" s="394" t="s">
        <v>3283</v>
      </c>
      <c r="F701" s="397">
        <v>3</v>
      </c>
      <c r="G701" s="397">
        <v>11046.24</v>
      </c>
      <c r="H701" s="397">
        <v>1</v>
      </c>
      <c r="I701" s="397">
        <v>3682.08</v>
      </c>
      <c r="J701" s="397"/>
      <c r="K701" s="397"/>
      <c r="L701" s="397"/>
      <c r="M701" s="397"/>
      <c r="N701" s="397"/>
      <c r="O701" s="397"/>
      <c r="P701" s="410"/>
      <c r="Q701" s="398"/>
    </row>
    <row r="702" spans="1:17" ht="14.4" customHeight="1" x14ac:dyDescent="0.3">
      <c r="A702" s="393" t="s">
        <v>3326</v>
      </c>
      <c r="B702" s="394" t="s">
        <v>2929</v>
      </c>
      <c r="C702" s="394" t="s">
        <v>2689</v>
      </c>
      <c r="D702" s="394" t="s">
        <v>2801</v>
      </c>
      <c r="E702" s="394" t="s">
        <v>2802</v>
      </c>
      <c r="F702" s="397">
        <v>2</v>
      </c>
      <c r="G702" s="397">
        <v>2553.2400000000002</v>
      </c>
      <c r="H702" s="397">
        <v>1</v>
      </c>
      <c r="I702" s="397">
        <v>1276.6200000000001</v>
      </c>
      <c r="J702" s="397">
        <v>0.60000000000000009</v>
      </c>
      <c r="K702" s="397">
        <v>447.38</v>
      </c>
      <c r="L702" s="397">
        <v>0.17522050414375459</v>
      </c>
      <c r="M702" s="397">
        <v>745.63333333333321</v>
      </c>
      <c r="N702" s="397"/>
      <c r="O702" s="397"/>
      <c r="P702" s="410"/>
      <c r="Q702" s="398"/>
    </row>
    <row r="703" spans="1:17" ht="14.4" customHeight="1" x14ac:dyDescent="0.3">
      <c r="A703" s="393" t="s">
        <v>3326</v>
      </c>
      <c r="B703" s="394" t="s">
        <v>2929</v>
      </c>
      <c r="C703" s="394" t="s">
        <v>2689</v>
      </c>
      <c r="D703" s="394" t="s">
        <v>2984</v>
      </c>
      <c r="E703" s="394" t="s">
        <v>2985</v>
      </c>
      <c r="F703" s="397"/>
      <c r="G703" s="397"/>
      <c r="H703" s="397"/>
      <c r="I703" s="397"/>
      <c r="J703" s="397">
        <v>1</v>
      </c>
      <c r="K703" s="397">
        <v>0</v>
      </c>
      <c r="L703" s="397"/>
      <c r="M703" s="397">
        <v>0</v>
      </c>
      <c r="N703" s="397"/>
      <c r="O703" s="397"/>
      <c r="P703" s="410"/>
      <c r="Q703" s="398"/>
    </row>
    <row r="704" spans="1:17" ht="14.4" customHeight="1" x14ac:dyDescent="0.3">
      <c r="A704" s="393" t="s">
        <v>3326</v>
      </c>
      <c r="B704" s="394" t="s">
        <v>2929</v>
      </c>
      <c r="C704" s="394" t="s">
        <v>2988</v>
      </c>
      <c r="D704" s="394" t="s">
        <v>2989</v>
      </c>
      <c r="E704" s="394" t="s">
        <v>2990</v>
      </c>
      <c r="F704" s="397">
        <v>13</v>
      </c>
      <c r="G704" s="397">
        <v>23168.080000000002</v>
      </c>
      <c r="H704" s="397">
        <v>1</v>
      </c>
      <c r="I704" s="397">
        <v>1782.16</v>
      </c>
      <c r="J704" s="397">
        <v>3</v>
      </c>
      <c r="K704" s="397">
        <v>5416.5</v>
      </c>
      <c r="L704" s="397">
        <v>0.23379149243269187</v>
      </c>
      <c r="M704" s="397">
        <v>1805.5</v>
      </c>
      <c r="N704" s="397"/>
      <c r="O704" s="397"/>
      <c r="P704" s="410"/>
      <c r="Q704" s="398"/>
    </row>
    <row r="705" spans="1:17" ht="14.4" customHeight="1" x14ac:dyDescent="0.3">
      <c r="A705" s="393" t="s">
        <v>3326</v>
      </c>
      <c r="B705" s="394" t="s">
        <v>2929</v>
      </c>
      <c r="C705" s="394" t="s">
        <v>2988</v>
      </c>
      <c r="D705" s="394" t="s">
        <v>2991</v>
      </c>
      <c r="E705" s="394" t="s">
        <v>2992</v>
      </c>
      <c r="F705" s="397">
        <v>6</v>
      </c>
      <c r="G705" s="397">
        <v>5158.32</v>
      </c>
      <c r="H705" s="397">
        <v>1</v>
      </c>
      <c r="I705" s="397">
        <v>859.71999999999991</v>
      </c>
      <c r="J705" s="397">
        <v>4</v>
      </c>
      <c r="K705" s="397">
        <v>3555.64</v>
      </c>
      <c r="L705" s="397">
        <v>0.68930194326835093</v>
      </c>
      <c r="M705" s="397">
        <v>888.91</v>
      </c>
      <c r="N705" s="397"/>
      <c r="O705" s="397"/>
      <c r="P705" s="410"/>
      <c r="Q705" s="398"/>
    </row>
    <row r="706" spans="1:17" ht="14.4" customHeight="1" x14ac:dyDescent="0.3">
      <c r="A706" s="393" t="s">
        <v>3326</v>
      </c>
      <c r="B706" s="394" t="s">
        <v>2929</v>
      </c>
      <c r="C706" s="394" t="s">
        <v>2805</v>
      </c>
      <c r="D706" s="394" t="s">
        <v>2999</v>
      </c>
      <c r="E706" s="394" t="s">
        <v>3000</v>
      </c>
      <c r="F706" s="397">
        <v>10</v>
      </c>
      <c r="G706" s="397">
        <v>1870</v>
      </c>
      <c r="H706" s="397">
        <v>1</v>
      </c>
      <c r="I706" s="397">
        <v>187</v>
      </c>
      <c r="J706" s="397">
        <v>10</v>
      </c>
      <c r="K706" s="397">
        <v>1930</v>
      </c>
      <c r="L706" s="397">
        <v>1.0320855614973261</v>
      </c>
      <c r="M706" s="397">
        <v>193</v>
      </c>
      <c r="N706" s="397">
        <v>1</v>
      </c>
      <c r="O706" s="397">
        <v>194</v>
      </c>
      <c r="P706" s="410">
        <v>0.10374331550802139</v>
      </c>
      <c r="Q706" s="398">
        <v>194</v>
      </c>
    </row>
    <row r="707" spans="1:17" ht="14.4" customHeight="1" x14ac:dyDescent="0.3">
      <c r="A707" s="393" t="s">
        <v>3326</v>
      </c>
      <c r="B707" s="394" t="s">
        <v>2929</v>
      </c>
      <c r="C707" s="394" t="s">
        <v>2805</v>
      </c>
      <c r="D707" s="394" t="s">
        <v>2903</v>
      </c>
      <c r="E707" s="394" t="s">
        <v>2904</v>
      </c>
      <c r="F707" s="397">
        <v>3</v>
      </c>
      <c r="G707" s="397">
        <v>2550</v>
      </c>
      <c r="H707" s="397">
        <v>1</v>
      </c>
      <c r="I707" s="397">
        <v>850</v>
      </c>
      <c r="J707" s="397">
        <v>2</v>
      </c>
      <c r="K707" s="397">
        <v>1704</v>
      </c>
      <c r="L707" s="397">
        <v>0.66823529411764704</v>
      </c>
      <c r="M707" s="397">
        <v>852</v>
      </c>
      <c r="N707" s="397">
        <v>1</v>
      </c>
      <c r="O707" s="397">
        <v>703</v>
      </c>
      <c r="P707" s="410">
        <v>0.27568627450980393</v>
      </c>
      <c r="Q707" s="398">
        <v>703</v>
      </c>
    </row>
    <row r="708" spans="1:17" ht="14.4" customHeight="1" x14ac:dyDescent="0.3">
      <c r="A708" s="393" t="s">
        <v>3326</v>
      </c>
      <c r="B708" s="394" t="s">
        <v>2929</v>
      </c>
      <c r="C708" s="394" t="s">
        <v>2805</v>
      </c>
      <c r="D708" s="394" t="s">
        <v>3003</v>
      </c>
      <c r="E708" s="394" t="s">
        <v>3004</v>
      </c>
      <c r="F708" s="397">
        <v>2</v>
      </c>
      <c r="G708" s="397">
        <v>366</v>
      </c>
      <c r="H708" s="397">
        <v>1</v>
      </c>
      <c r="I708" s="397">
        <v>183</v>
      </c>
      <c r="J708" s="397">
        <v>4</v>
      </c>
      <c r="K708" s="397">
        <v>740</v>
      </c>
      <c r="L708" s="397">
        <v>2.0218579234972678</v>
      </c>
      <c r="M708" s="397">
        <v>185</v>
      </c>
      <c r="N708" s="397"/>
      <c r="O708" s="397"/>
      <c r="P708" s="410"/>
      <c r="Q708" s="398"/>
    </row>
    <row r="709" spans="1:17" ht="14.4" customHeight="1" x14ac:dyDescent="0.3">
      <c r="A709" s="393" t="s">
        <v>3326</v>
      </c>
      <c r="B709" s="394" t="s">
        <v>2929</v>
      </c>
      <c r="C709" s="394" t="s">
        <v>2805</v>
      </c>
      <c r="D709" s="394" t="s">
        <v>3264</v>
      </c>
      <c r="E709" s="394" t="s">
        <v>3265</v>
      </c>
      <c r="F709" s="397">
        <v>1</v>
      </c>
      <c r="G709" s="397">
        <v>1091</v>
      </c>
      <c r="H709" s="397">
        <v>1</v>
      </c>
      <c r="I709" s="397">
        <v>1091</v>
      </c>
      <c r="J709" s="397"/>
      <c r="K709" s="397"/>
      <c r="L709" s="397"/>
      <c r="M709" s="397"/>
      <c r="N709" s="397"/>
      <c r="O709" s="397"/>
      <c r="P709" s="410"/>
      <c r="Q709" s="398"/>
    </row>
    <row r="710" spans="1:17" ht="14.4" customHeight="1" x14ac:dyDescent="0.3">
      <c r="A710" s="393" t="s">
        <v>3326</v>
      </c>
      <c r="B710" s="394" t="s">
        <v>2929</v>
      </c>
      <c r="C710" s="394" t="s">
        <v>2805</v>
      </c>
      <c r="D710" s="394" t="s">
        <v>2840</v>
      </c>
      <c r="E710" s="394" t="s">
        <v>2841</v>
      </c>
      <c r="F710" s="397">
        <v>30</v>
      </c>
      <c r="G710" s="397">
        <v>2250</v>
      </c>
      <c r="H710" s="397">
        <v>1</v>
      </c>
      <c r="I710" s="397">
        <v>75</v>
      </c>
      <c r="J710" s="397">
        <v>14</v>
      </c>
      <c r="K710" s="397">
        <v>1050</v>
      </c>
      <c r="L710" s="397">
        <v>0.46666666666666667</v>
      </c>
      <c r="M710" s="397">
        <v>75</v>
      </c>
      <c r="N710" s="397">
        <v>32</v>
      </c>
      <c r="O710" s="397">
        <v>2592</v>
      </c>
      <c r="P710" s="410">
        <v>1.1519999999999999</v>
      </c>
      <c r="Q710" s="398">
        <v>81</v>
      </c>
    </row>
    <row r="711" spans="1:17" ht="14.4" customHeight="1" x14ac:dyDescent="0.3">
      <c r="A711" s="393" t="s">
        <v>3326</v>
      </c>
      <c r="B711" s="394" t="s">
        <v>2929</v>
      </c>
      <c r="C711" s="394" t="s">
        <v>2805</v>
      </c>
      <c r="D711" s="394" t="s">
        <v>2844</v>
      </c>
      <c r="E711" s="394" t="s">
        <v>2845</v>
      </c>
      <c r="F711" s="397">
        <v>2</v>
      </c>
      <c r="G711" s="397">
        <v>116</v>
      </c>
      <c r="H711" s="397">
        <v>1</v>
      </c>
      <c r="I711" s="397">
        <v>58</v>
      </c>
      <c r="J711" s="397"/>
      <c r="K711" s="397"/>
      <c r="L711" s="397"/>
      <c r="M711" s="397"/>
      <c r="N711" s="397"/>
      <c r="O711" s="397"/>
      <c r="P711" s="410"/>
      <c r="Q711" s="398"/>
    </row>
    <row r="712" spans="1:17" ht="14.4" customHeight="1" x14ac:dyDescent="0.3">
      <c r="A712" s="393" t="s">
        <v>3326</v>
      </c>
      <c r="B712" s="394" t="s">
        <v>2929</v>
      </c>
      <c r="C712" s="394" t="s">
        <v>2805</v>
      </c>
      <c r="D712" s="394" t="s">
        <v>2848</v>
      </c>
      <c r="E712" s="394" t="s">
        <v>2849</v>
      </c>
      <c r="F712" s="397">
        <v>5</v>
      </c>
      <c r="G712" s="397">
        <v>170</v>
      </c>
      <c r="H712" s="397">
        <v>1</v>
      </c>
      <c r="I712" s="397">
        <v>34</v>
      </c>
      <c r="J712" s="397">
        <v>1</v>
      </c>
      <c r="K712" s="397">
        <v>34</v>
      </c>
      <c r="L712" s="397">
        <v>0.2</v>
      </c>
      <c r="M712" s="397">
        <v>34</v>
      </c>
      <c r="N712" s="397">
        <v>16</v>
      </c>
      <c r="O712" s="397">
        <v>544</v>
      </c>
      <c r="P712" s="410">
        <v>3.2</v>
      </c>
      <c r="Q712" s="398">
        <v>34</v>
      </c>
    </row>
    <row r="713" spans="1:17" ht="14.4" customHeight="1" x14ac:dyDescent="0.3">
      <c r="A713" s="393" t="s">
        <v>3326</v>
      </c>
      <c r="B713" s="394" t="s">
        <v>2929</v>
      </c>
      <c r="C713" s="394" t="s">
        <v>2805</v>
      </c>
      <c r="D713" s="394" t="s">
        <v>3011</v>
      </c>
      <c r="E713" s="394" t="s">
        <v>3012</v>
      </c>
      <c r="F713" s="397">
        <v>43</v>
      </c>
      <c r="G713" s="397">
        <v>10664</v>
      </c>
      <c r="H713" s="397">
        <v>1</v>
      </c>
      <c r="I713" s="397">
        <v>248</v>
      </c>
      <c r="J713" s="397">
        <v>29</v>
      </c>
      <c r="K713" s="397">
        <v>7221</v>
      </c>
      <c r="L713" s="397">
        <v>0.6771380345086272</v>
      </c>
      <c r="M713" s="397">
        <v>249</v>
      </c>
      <c r="N713" s="397">
        <v>145</v>
      </c>
      <c r="O713" s="397">
        <v>33640</v>
      </c>
      <c r="P713" s="410">
        <v>3.1545386346586648</v>
      </c>
      <c r="Q713" s="398">
        <v>232</v>
      </c>
    </row>
    <row r="714" spans="1:17" ht="14.4" customHeight="1" x14ac:dyDescent="0.3">
      <c r="A714" s="393" t="s">
        <v>3326</v>
      </c>
      <c r="B714" s="394" t="s">
        <v>2929</v>
      </c>
      <c r="C714" s="394" t="s">
        <v>2805</v>
      </c>
      <c r="D714" s="394" t="s">
        <v>3026</v>
      </c>
      <c r="E714" s="394" t="s">
        <v>3027</v>
      </c>
      <c r="F714" s="397">
        <v>3</v>
      </c>
      <c r="G714" s="397">
        <v>591</v>
      </c>
      <c r="H714" s="397">
        <v>1</v>
      </c>
      <c r="I714" s="397">
        <v>197</v>
      </c>
      <c r="J714" s="397"/>
      <c r="K714" s="397"/>
      <c r="L714" s="397"/>
      <c r="M714" s="397"/>
      <c r="N714" s="397"/>
      <c r="O714" s="397"/>
      <c r="P714" s="410"/>
      <c r="Q714" s="398"/>
    </row>
    <row r="715" spans="1:17" ht="14.4" customHeight="1" x14ac:dyDescent="0.3">
      <c r="A715" s="393" t="s">
        <v>3326</v>
      </c>
      <c r="B715" s="394" t="s">
        <v>2929</v>
      </c>
      <c r="C715" s="394" t="s">
        <v>2805</v>
      </c>
      <c r="D715" s="394" t="s">
        <v>3028</v>
      </c>
      <c r="E715" s="394" t="s">
        <v>3029</v>
      </c>
      <c r="F715" s="397"/>
      <c r="G715" s="397"/>
      <c r="H715" s="397"/>
      <c r="I715" s="397"/>
      <c r="J715" s="397">
        <v>1</v>
      </c>
      <c r="K715" s="397">
        <v>160</v>
      </c>
      <c r="L715" s="397"/>
      <c r="M715" s="397">
        <v>160</v>
      </c>
      <c r="N715" s="397">
        <v>2</v>
      </c>
      <c r="O715" s="397">
        <v>322</v>
      </c>
      <c r="P715" s="410"/>
      <c r="Q715" s="398">
        <v>161</v>
      </c>
    </row>
    <row r="716" spans="1:17" ht="14.4" customHeight="1" x14ac:dyDescent="0.3">
      <c r="A716" s="393" t="s">
        <v>3326</v>
      </c>
      <c r="B716" s="394" t="s">
        <v>2929</v>
      </c>
      <c r="C716" s="394" t="s">
        <v>2805</v>
      </c>
      <c r="D716" s="394" t="s">
        <v>3136</v>
      </c>
      <c r="E716" s="394" t="s">
        <v>3137</v>
      </c>
      <c r="F716" s="397"/>
      <c r="G716" s="397"/>
      <c r="H716" s="397"/>
      <c r="I716" s="397"/>
      <c r="J716" s="397">
        <v>1</v>
      </c>
      <c r="K716" s="397">
        <v>197</v>
      </c>
      <c r="L716" s="397"/>
      <c r="M716" s="397">
        <v>197</v>
      </c>
      <c r="N716" s="397"/>
      <c r="O716" s="397"/>
      <c r="P716" s="410"/>
      <c r="Q716" s="398"/>
    </row>
    <row r="717" spans="1:17" ht="14.4" customHeight="1" x14ac:dyDescent="0.3">
      <c r="A717" s="393" t="s">
        <v>3326</v>
      </c>
      <c r="B717" s="394" t="s">
        <v>2929</v>
      </c>
      <c r="C717" s="394" t="s">
        <v>2805</v>
      </c>
      <c r="D717" s="394" t="s">
        <v>3138</v>
      </c>
      <c r="E717" s="394" t="s">
        <v>3139</v>
      </c>
      <c r="F717" s="397">
        <v>1</v>
      </c>
      <c r="G717" s="397">
        <v>296</v>
      </c>
      <c r="H717" s="397">
        <v>1</v>
      </c>
      <c r="I717" s="397">
        <v>296</v>
      </c>
      <c r="J717" s="397"/>
      <c r="K717" s="397"/>
      <c r="L717" s="397"/>
      <c r="M717" s="397"/>
      <c r="N717" s="397">
        <v>1</v>
      </c>
      <c r="O717" s="397">
        <v>149</v>
      </c>
      <c r="P717" s="410">
        <v>0.5033783783783784</v>
      </c>
      <c r="Q717" s="398">
        <v>149</v>
      </c>
    </row>
    <row r="718" spans="1:17" ht="14.4" customHeight="1" x14ac:dyDescent="0.3">
      <c r="A718" s="393" t="s">
        <v>3326</v>
      </c>
      <c r="B718" s="394" t="s">
        <v>2929</v>
      </c>
      <c r="C718" s="394" t="s">
        <v>2805</v>
      </c>
      <c r="D718" s="394" t="s">
        <v>3030</v>
      </c>
      <c r="E718" s="394" t="s">
        <v>3031</v>
      </c>
      <c r="F718" s="397">
        <v>1</v>
      </c>
      <c r="G718" s="397">
        <v>90</v>
      </c>
      <c r="H718" s="397">
        <v>1</v>
      </c>
      <c r="I718" s="397">
        <v>90</v>
      </c>
      <c r="J718" s="397">
        <v>4</v>
      </c>
      <c r="K718" s="397">
        <v>364</v>
      </c>
      <c r="L718" s="397">
        <v>4.0444444444444443</v>
      </c>
      <c r="M718" s="397">
        <v>91</v>
      </c>
      <c r="N718" s="397">
        <v>3</v>
      </c>
      <c r="O718" s="397">
        <v>273</v>
      </c>
      <c r="P718" s="410">
        <v>3.0333333333333332</v>
      </c>
      <c r="Q718" s="398">
        <v>91</v>
      </c>
    </row>
    <row r="719" spans="1:17" ht="14.4" customHeight="1" x14ac:dyDescent="0.3">
      <c r="A719" s="393" t="s">
        <v>3326</v>
      </c>
      <c r="B719" s="394" t="s">
        <v>2929</v>
      </c>
      <c r="C719" s="394" t="s">
        <v>2805</v>
      </c>
      <c r="D719" s="394" t="s">
        <v>3158</v>
      </c>
      <c r="E719" s="394" t="s">
        <v>3159</v>
      </c>
      <c r="F719" s="397"/>
      <c r="G719" s="397"/>
      <c r="H719" s="397"/>
      <c r="I719" s="397"/>
      <c r="J719" s="397"/>
      <c r="K719" s="397"/>
      <c r="L719" s="397"/>
      <c r="M719" s="397"/>
      <c r="N719" s="397">
        <v>0</v>
      </c>
      <c r="O719" s="397">
        <v>0</v>
      </c>
      <c r="P719" s="410"/>
      <c r="Q719" s="398"/>
    </row>
    <row r="720" spans="1:17" ht="14.4" customHeight="1" x14ac:dyDescent="0.3">
      <c r="A720" s="393" t="s">
        <v>3326</v>
      </c>
      <c r="B720" s="394" t="s">
        <v>2929</v>
      </c>
      <c r="C720" s="394" t="s">
        <v>2805</v>
      </c>
      <c r="D720" s="394" t="s">
        <v>3032</v>
      </c>
      <c r="E720" s="394" t="s">
        <v>3033</v>
      </c>
      <c r="F720" s="397">
        <v>1</v>
      </c>
      <c r="G720" s="397">
        <v>110</v>
      </c>
      <c r="H720" s="397">
        <v>1</v>
      </c>
      <c r="I720" s="397">
        <v>110</v>
      </c>
      <c r="J720" s="397"/>
      <c r="K720" s="397"/>
      <c r="L720" s="397"/>
      <c r="M720" s="397"/>
      <c r="N720" s="397"/>
      <c r="O720" s="397"/>
      <c r="P720" s="410"/>
      <c r="Q720" s="398"/>
    </row>
    <row r="721" spans="1:17" ht="14.4" customHeight="1" x14ac:dyDescent="0.3">
      <c r="A721" s="393" t="s">
        <v>3326</v>
      </c>
      <c r="B721" s="394" t="s">
        <v>2929</v>
      </c>
      <c r="C721" s="394" t="s">
        <v>2805</v>
      </c>
      <c r="D721" s="394" t="s">
        <v>3034</v>
      </c>
      <c r="E721" s="394" t="s">
        <v>3035</v>
      </c>
      <c r="F721" s="397">
        <v>2</v>
      </c>
      <c r="G721" s="397">
        <v>440</v>
      </c>
      <c r="H721" s="397">
        <v>1</v>
      </c>
      <c r="I721" s="397">
        <v>220</v>
      </c>
      <c r="J721" s="397">
        <v>1</v>
      </c>
      <c r="K721" s="397">
        <v>221</v>
      </c>
      <c r="L721" s="397">
        <v>0.50227272727272732</v>
      </c>
      <c r="M721" s="397">
        <v>221</v>
      </c>
      <c r="N721" s="397">
        <v>5</v>
      </c>
      <c r="O721" s="397">
        <v>1115</v>
      </c>
      <c r="P721" s="410">
        <v>2.5340909090909092</v>
      </c>
      <c r="Q721" s="398">
        <v>223</v>
      </c>
    </row>
    <row r="722" spans="1:17" ht="14.4" customHeight="1" x14ac:dyDescent="0.3">
      <c r="A722" s="393" t="s">
        <v>3326</v>
      </c>
      <c r="B722" s="394" t="s">
        <v>2929</v>
      </c>
      <c r="C722" s="394" t="s">
        <v>2805</v>
      </c>
      <c r="D722" s="394" t="s">
        <v>3271</v>
      </c>
      <c r="E722" s="394" t="s">
        <v>3272</v>
      </c>
      <c r="F722" s="397"/>
      <c r="G722" s="397"/>
      <c r="H722" s="397"/>
      <c r="I722" s="397"/>
      <c r="J722" s="397"/>
      <c r="K722" s="397"/>
      <c r="L722" s="397"/>
      <c r="M722" s="397"/>
      <c r="N722" s="397">
        <v>1</v>
      </c>
      <c r="O722" s="397">
        <v>112</v>
      </c>
      <c r="P722" s="410"/>
      <c r="Q722" s="398">
        <v>112</v>
      </c>
    </row>
    <row r="723" spans="1:17" ht="14.4" customHeight="1" x14ac:dyDescent="0.3">
      <c r="A723" s="393" t="s">
        <v>3326</v>
      </c>
      <c r="B723" s="394" t="s">
        <v>2929</v>
      </c>
      <c r="C723" s="394" t="s">
        <v>2805</v>
      </c>
      <c r="D723" s="394" t="s">
        <v>3036</v>
      </c>
      <c r="E723" s="394" t="s">
        <v>3037</v>
      </c>
      <c r="F723" s="397">
        <v>5</v>
      </c>
      <c r="G723" s="397">
        <v>2045</v>
      </c>
      <c r="H723" s="397">
        <v>1</v>
      </c>
      <c r="I723" s="397">
        <v>409</v>
      </c>
      <c r="J723" s="397">
        <v>2</v>
      </c>
      <c r="K723" s="397">
        <v>820</v>
      </c>
      <c r="L723" s="397">
        <v>0.40097799511002447</v>
      </c>
      <c r="M723" s="397">
        <v>410</v>
      </c>
      <c r="N723" s="397">
        <v>5</v>
      </c>
      <c r="O723" s="397">
        <v>2055</v>
      </c>
      <c r="P723" s="410">
        <v>1.0048899755501222</v>
      </c>
      <c r="Q723" s="398">
        <v>411</v>
      </c>
    </row>
    <row r="724" spans="1:17" ht="14.4" customHeight="1" x14ac:dyDescent="0.3">
      <c r="A724" s="393" t="s">
        <v>3326</v>
      </c>
      <c r="B724" s="394" t="s">
        <v>2929</v>
      </c>
      <c r="C724" s="394" t="s">
        <v>2805</v>
      </c>
      <c r="D724" s="394" t="s">
        <v>3038</v>
      </c>
      <c r="E724" s="394" t="s">
        <v>3039</v>
      </c>
      <c r="F724" s="397"/>
      <c r="G724" s="397"/>
      <c r="H724" s="397"/>
      <c r="I724" s="397"/>
      <c r="J724" s="397"/>
      <c r="K724" s="397"/>
      <c r="L724" s="397"/>
      <c r="M724" s="397"/>
      <c r="N724" s="397">
        <v>1</v>
      </c>
      <c r="O724" s="397">
        <v>527</v>
      </c>
      <c r="P724" s="410"/>
      <c r="Q724" s="398">
        <v>527</v>
      </c>
    </row>
    <row r="725" spans="1:17" ht="14.4" customHeight="1" x14ac:dyDescent="0.3">
      <c r="A725" s="393" t="s">
        <v>3326</v>
      </c>
      <c r="B725" s="394" t="s">
        <v>2929</v>
      </c>
      <c r="C725" s="394" t="s">
        <v>2805</v>
      </c>
      <c r="D725" s="394" t="s">
        <v>3040</v>
      </c>
      <c r="E725" s="394" t="s">
        <v>3039</v>
      </c>
      <c r="F725" s="397">
        <v>27</v>
      </c>
      <c r="G725" s="397">
        <v>17901</v>
      </c>
      <c r="H725" s="397">
        <v>1</v>
      </c>
      <c r="I725" s="397">
        <v>663</v>
      </c>
      <c r="J725" s="397">
        <v>15</v>
      </c>
      <c r="K725" s="397">
        <v>9975</v>
      </c>
      <c r="L725" s="397">
        <v>0.55723143958438071</v>
      </c>
      <c r="M725" s="397">
        <v>665</v>
      </c>
      <c r="N725" s="397">
        <v>27</v>
      </c>
      <c r="O725" s="397">
        <v>18036</v>
      </c>
      <c r="P725" s="410">
        <v>1.0075414781297134</v>
      </c>
      <c r="Q725" s="398">
        <v>668</v>
      </c>
    </row>
    <row r="726" spans="1:17" ht="14.4" customHeight="1" x14ac:dyDescent="0.3">
      <c r="A726" s="393" t="s">
        <v>3326</v>
      </c>
      <c r="B726" s="394" t="s">
        <v>2929</v>
      </c>
      <c r="C726" s="394" t="s">
        <v>2805</v>
      </c>
      <c r="D726" s="394" t="s">
        <v>2854</v>
      </c>
      <c r="E726" s="394" t="s">
        <v>2855</v>
      </c>
      <c r="F726" s="397">
        <v>65</v>
      </c>
      <c r="G726" s="397">
        <v>20995</v>
      </c>
      <c r="H726" s="397">
        <v>1</v>
      </c>
      <c r="I726" s="397">
        <v>323</v>
      </c>
      <c r="J726" s="397">
        <v>57</v>
      </c>
      <c r="K726" s="397">
        <v>18468</v>
      </c>
      <c r="L726" s="397">
        <v>0.87963800904977374</v>
      </c>
      <c r="M726" s="397">
        <v>324</v>
      </c>
      <c r="N726" s="397">
        <v>39</v>
      </c>
      <c r="O726" s="397">
        <v>12675</v>
      </c>
      <c r="P726" s="410">
        <v>0.60371517027863775</v>
      </c>
      <c r="Q726" s="398">
        <v>325</v>
      </c>
    </row>
    <row r="727" spans="1:17" ht="14.4" customHeight="1" x14ac:dyDescent="0.3">
      <c r="A727" s="393" t="s">
        <v>3326</v>
      </c>
      <c r="B727" s="394" t="s">
        <v>2929</v>
      </c>
      <c r="C727" s="394" t="s">
        <v>2805</v>
      </c>
      <c r="D727" s="394" t="s">
        <v>3055</v>
      </c>
      <c r="E727" s="394" t="s">
        <v>3056</v>
      </c>
      <c r="F727" s="397">
        <v>870</v>
      </c>
      <c r="G727" s="397">
        <v>95700</v>
      </c>
      <c r="H727" s="397">
        <v>1</v>
      </c>
      <c r="I727" s="397">
        <v>110</v>
      </c>
      <c r="J727" s="397">
        <v>760</v>
      </c>
      <c r="K727" s="397">
        <v>84360</v>
      </c>
      <c r="L727" s="397">
        <v>0.88150470219435739</v>
      </c>
      <c r="M727" s="397">
        <v>111</v>
      </c>
      <c r="N727" s="397">
        <v>1090</v>
      </c>
      <c r="O727" s="397">
        <v>122080</v>
      </c>
      <c r="P727" s="410">
        <v>1.2756530825496342</v>
      </c>
      <c r="Q727" s="398">
        <v>112</v>
      </c>
    </row>
    <row r="728" spans="1:17" ht="14.4" customHeight="1" x14ac:dyDescent="0.3">
      <c r="A728" s="393" t="s">
        <v>3326</v>
      </c>
      <c r="B728" s="394" t="s">
        <v>2929</v>
      </c>
      <c r="C728" s="394" t="s">
        <v>2805</v>
      </c>
      <c r="D728" s="394" t="s">
        <v>3057</v>
      </c>
      <c r="E728" s="394" t="s">
        <v>3058</v>
      </c>
      <c r="F728" s="397">
        <v>5</v>
      </c>
      <c r="G728" s="397">
        <v>1470</v>
      </c>
      <c r="H728" s="397">
        <v>1</v>
      </c>
      <c r="I728" s="397">
        <v>294</v>
      </c>
      <c r="J728" s="397"/>
      <c r="K728" s="397"/>
      <c r="L728" s="397"/>
      <c r="M728" s="397"/>
      <c r="N728" s="397">
        <v>5</v>
      </c>
      <c r="O728" s="397">
        <v>1480</v>
      </c>
      <c r="P728" s="410">
        <v>1.0068027210884354</v>
      </c>
      <c r="Q728" s="398">
        <v>296</v>
      </c>
    </row>
    <row r="729" spans="1:17" ht="14.4" customHeight="1" x14ac:dyDescent="0.3">
      <c r="A729" s="393" t="s">
        <v>3326</v>
      </c>
      <c r="B729" s="394" t="s">
        <v>2929</v>
      </c>
      <c r="C729" s="394" t="s">
        <v>2805</v>
      </c>
      <c r="D729" s="394" t="s">
        <v>3059</v>
      </c>
      <c r="E729" s="394" t="s">
        <v>3060</v>
      </c>
      <c r="F729" s="397">
        <v>11</v>
      </c>
      <c r="G729" s="397">
        <v>7425</v>
      </c>
      <c r="H729" s="397">
        <v>1</v>
      </c>
      <c r="I729" s="397">
        <v>675</v>
      </c>
      <c r="J729" s="397"/>
      <c r="K729" s="397"/>
      <c r="L729" s="397"/>
      <c r="M729" s="397"/>
      <c r="N729" s="397">
        <v>1</v>
      </c>
      <c r="O729" s="397">
        <v>677</v>
      </c>
      <c r="P729" s="410">
        <v>9.1178451178451178E-2</v>
      </c>
      <c r="Q729" s="398">
        <v>677</v>
      </c>
    </row>
    <row r="730" spans="1:17" ht="14.4" customHeight="1" x14ac:dyDescent="0.3">
      <c r="A730" s="393" t="s">
        <v>3326</v>
      </c>
      <c r="B730" s="394" t="s">
        <v>2929</v>
      </c>
      <c r="C730" s="394" t="s">
        <v>2805</v>
      </c>
      <c r="D730" s="394" t="s">
        <v>3061</v>
      </c>
      <c r="E730" s="394" t="s">
        <v>3062</v>
      </c>
      <c r="F730" s="397">
        <v>11</v>
      </c>
      <c r="G730" s="397">
        <v>880</v>
      </c>
      <c r="H730" s="397">
        <v>1</v>
      </c>
      <c r="I730" s="397">
        <v>80</v>
      </c>
      <c r="J730" s="397"/>
      <c r="K730" s="397"/>
      <c r="L730" s="397"/>
      <c r="M730" s="397"/>
      <c r="N730" s="397"/>
      <c r="O730" s="397"/>
      <c r="P730" s="410"/>
      <c r="Q730" s="398"/>
    </row>
    <row r="731" spans="1:17" ht="14.4" customHeight="1" x14ac:dyDescent="0.3">
      <c r="A731" s="393" t="s">
        <v>3326</v>
      </c>
      <c r="B731" s="394" t="s">
        <v>2929</v>
      </c>
      <c r="C731" s="394" t="s">
        <v>2805</v>
      </c>
      <c r="D731" s="394" t="s">
        <v>3063</v>
      </c>
      <c r="E731" s="394" t="s">
        <v>3064</v>
      </c>
      <c r="F731" s="397">
        <v>22</v>
      </c>
      <c r="G731" s="397">
        <v>7304</v>
      </c>
      <c r="H731" s="397">
        <v>1</v>
      </c>
      <c r="I731" s="397">
        <v>332</v>
      </c>
      <c r="J731" s="397">
        <v>23</v>
      </c>
      <c r="K731" s="397">
        <v>7659</v>
      </c>
      <c r="L731" s="397">
        <v>1.0486035049288061</v>
      </c>
      <c r="M731" s="397">
        <v>333</v>
      </c>
      <c r="N731" s="397">
        <v>23</v>
      </c>
      <c r="O731" s="397">
        <v>7705</v>
      </c>
      <c r="P731" s="410">
        <v>1.0549014238773275</v>
      </c>
      <c r="Q731" s="398">
        <v>335</v>
      </c>
    </row>
    <row r="732" spans="1:17" ht="14.4" customHeight="1" x14ac:dyDescent="0.3">
      <c r="A732" s="393" t="s">
        <v>3326</v>
      </c>
      <c r="B732" s="394" t="s">
        <v>2929</v>
      </c>
      <c r="C732" s="394" t="s">
        <v>2805</v>
      </c>
      <c r="D732" s="394" t="s">
        <v>3068</v>
      </c>
      <c r="E732" s="394" t="s">
        <v>3069</v>
      </c>
      <c r="F732" s="397">
        <v>1</v>
      </c>
      <c r="G732" s="397">
        <v>171</v>
      </c>
      <c r="H732" s="397">
        <v>1</v>
      </c>
      <c r="I732" s="397">
        <v>171</v>
      </c>
      <c r="J732" s="397"/>
      <c r="K732" s="397"/>
      <c r="L732" s="397"/>
      <c r="M732" s="397"/>
      <c r="N732" s="397"/>
      <c r="O732" s="397"/>
      <c r="P732" s="410"/>
      <c r="Q732" s="398"/>
    </row>
    <row r="733" spans="1:17" ht="14.4" customHeight="1" x14ac:dyDescent="0.3">
      <c r="A733" s="393" t="s">
        <v>3326</v>
      </c>
      <c r="B733" s="394" t="s">
        <v>2929</v>
      </c>
      <c r="C733" s="394" t="s">
        <v>2805</v>
      </c>
      <c r="D733" s="394" t="s">
        <v>3072</v>
      </c>
      <c r="E733" s="394" t="s">
        <v>3073</v>
      </c>
      <c r="F733" s="397">
        <v>40</v>
      </c>
      <c r="G733" s="397">
        <v>0</v>
      </c>
      <c r="H733" s="397"/>
      <c r="I733" s="397">
        <v>0</v>
      </c>
      <c r="J733" s="397">
        <v>24</v>
      </c>
      <c r="K733" s="397">
        <v>0</v>
      </c>
      <c r="L733" s="397"/>
      <c r="M733" s="397">
        <v>0</v>
      </c>
      <c r="N733" s="397">
        <v>2</v>
      </c>
      <c r="O733" s="397">
        <v>0</v>
      </c>
      <c r="P733" s="410"/>
      <c r="Q733" s="398">
        <v>0</v>
      </c>
    </row>
    <row r="734" spans="1:17" ht="14.4" customHeight="1" x14ac:dyDescent="0.3">
      <c r="A734" s="393" t="s">
        <v>3326</v>
      </c>
      <c r="B734" s="394" t="s">
        <v>3076</v>
      </c>
      <c r="C734" s="394" t="s">
        <v>2689</v>
      </c>
      <c r="D734" s="394" t="s">
        <v>2947</v>
      </c>
      <c r="E734" s="394" t="s">
        <v>2948</v>
      </c>
      <c r="F734" s="397">
        <v>0</v>
      </c>
      <c r="G734" s="397">
        <v>0</v>
      </c>
      <c r="H734" s="397"/>
      <c r="I734" s="397"/>
      <c r="J734" s="397"/>
      <c r="K734" s="397"/>
      <c r="L734" s="397"/>
      <c r="M734" s="397"/>
      <c r="N734" s="397">
        <v>1</v>
      </c>
      <c r="O734" s="397">
        <v>61.05</v>
      </c>
      <c r="P734" s="410"/>
      <c r="Q734" s="398">
        <v>61.05</v>
      </c>
    </row>
    <row r="735" spans="1:17" ht="14.4" customHeight="1" x14ac:dyDescent="0.3">
      <c r="A735" s="393" t="s">
        <v>3326</v>
      </c>
      <c r="B735" s="394" t="s">
        <v>3076</v>
      </c>
      <c r="C735" s="394" t="s">
        <v>2689</v>
      </c>
      <c r="D735" s="394" t="s">
        <v>2958</v>
      </c>
      <c r="E735" s="394" t="s">
        <v>2959</v>
      </c>
      <c r="F735" s="397">
        <v>0.2</v>
      </c>
      <c r="G735" s="397">
        <v>106.26</v>
      </c>
      <c r="H735" s="397">
        <v>1</v>
      </c>
      <c r="I735" s="397">
        <v>531.29999999999995</v>
      </c>
      <c r="J735" s="397"/>
      <c r="K735" s="397"/>
      <c r="L735" s="397"/>
      <c r="M735" s="397"/>
      <c r="N735" s="397"/>
      <c r="O735" s="397"/>
      <c r="P735" s="410"/>
      <c r="Q735" s="398"/>
    </row>
    <row r="736" spans="1:17" ht="14.4" customHeight="1" x14ac:dyDescent="0.3">
      <c r="A736" s="393" t="s">
        <v>3326</v>
      </c>
      <c r="B736" s="394" t="s">
        <v>3076</v>
      </c>
      <c r="C736" s="394" t="s">
        <v>2689</v>
      </c>
      <c r="D736" s="394" t="s">
        <v>3327</v>
      </c>
      <c r="E736" s="394" t="s">
        <v>2948</v>
      </c>
      <c r="F736" s="397">
        <v>3</v>
      </c>
      <c r="G736" s="397">
        <v>298.46999999999997</v>
      </c>
      <c r="H736" s="397">
        <v>1</v>
      </c>
      <c r="I736" s="397">
        <v>99.49</v>
      </c>
      <c r="J736" s="397"/>
      <c r="K736" s="397"/>
      <c r="L736" s="397"/>
      <c r="M736" s="397"/>
      <c r="N736" s="397"/>
      <c r="O736" s="397"/>
      <c r="P736" s="410"/>
      <c r="Q736" s="398"/>
    </row>
    <row r="737" spans="1:17" ht="14.4" customHeight="1" x14ac:dyDescent="0.3">
      <c r="A737" s="393" t="s">
        <v>3326</v>
      </c>
      <c r="B737" s="394" t="s">
        <v>3076</v>
      </c>
      <c r="C737" s="394" t="s">
        <v>2689</v>
      </c>
      <c r="D737" s="394" t="s">
        <v>2801</v>
      </c>
      <c r="E737" s="394" t="s">
        <v>2802</v>
      </c>
      <c r="F737" s="397">
        <v>1.4000000000000001</v>
      </c>
      <c r="G737" s="397">
        <v>1149.8400000000001</v>
      </c>
      <c r="H737" s="397">
        <v>1</v>
      </c>
      <c r="I737" s="397">
        <v>821.31428571428569</v>
      </c>
      <c r="J737" s="397"/>
      <c r="K737" s="397"/>
      <c r="L737" s="397"/>
      <c r="M737" s="397"/>
      <c r="N737" s="397"/>
      <c r="O737" s="397"/>
      <c r="P737" s="410"/>
      <c r="Q737" s="398"/>
    </row>
    <row r="738" spans="1:17" ht="14.4" customHeight="1" x14ac:dyDescent="0.3">
      <c r="A738" s="393" t="s">
        <v>3326</v>
      </c>
      <c r="B738" s="394" t="s">
        <v>3076</v>
      </c>
      <c r="C738" s="394" t="s">
        <v>2689</v>
      </c>
      <c r="D738" s="394" t="s">
        <v>3094</v>
      </c>
      <c r="E738" s="394" t="s">
        <v>2802</v>
      </c>
      <c r="F738" s="397"/>
      <c r="G738" s="397"/>
      <c r="H738" s="397"/>
      <c r="I738" s="397"/>
      <c r="J738" s="397"/>
      <c r="K738" s="397"/>
      <c r="L738" s="397"/>
      <c r="M738" s="397"/>
      <c r="N738" s="397">
        <v>2</v>
      </c>
      <c r="O738" s="397">
        <v>303.12</v>
      </c>
      <c r="P738" s="410"/>
      <c r="Q738" s="398">
        <v>151.56</v>
      </c>
    </row>
    <row r="739" spans="1:17" ht="14.4" customHeight="1" x14ac:dyDescent="0.3">
      <c r="A739" s="393" t="s">
        <v>3326</v>
      </c>
      <c r="B739" s="394" t="s">
        <v>3076</v>
      </c>
      <c r="C739" s="394" t="s">
        <v>2993</v>
      </c>
      <c r="D739" s="394" t="s">
        <v>3098</v>
      </c>
      <c r="E739" s="394" t="s">
        <v>3099</v>
      </c>
      <c r="F739" s="397"/>
      <c r="G739" s="397"/>
      <c r="H739" s="397"/>
      <c r="I739" s="397"/>
      <c r="J739" s="397">
        <v>2</v>
      </c>
      <c r="K739" s="397">
        <v>140</v>
      </c>
      <c r="L739" s="397"/>
      <c r="M739" s="397">
        <v>70</v>
      </c>
      <c r="N739" s="397"/>
      <c r="O739" s="397"/>
      <c r="P739" s="410"/>
      <c r="Q739" s="398"/>
    </row>
    <row r="740" spans="1:17" ht="14.4" customHeight="1" x14ac:dyDescent="0.3">
      <c r="A740" s="393" t="s">
        <v>3326</v>
      </c>
      <c r="B740" s="394" t="s">
        <v>3076</v>
      </c>
      <c r="C740" s="394" t="s">
        <v>2993</v>
      </c>
      <c r="D740" s="394" t="s">
        <v>2994</v>
      </c>
      <c r="E740" s="394" t="s">
        <v>2995</v>
      </c>
      <c r="F740" s="397"/>
      <c r="G740" s="397"/>
      <c r="H740" s="397"/>
      <c r="I740" s="397"/>
      <c r="J740" s="397">
        <v>6</v>
      </c>
      <c r="K740" s="397">
        <v>882</v>
      </c>
      <c r="L740" s="397"/>
      <c r="M740" s="397">
        <v>147</v>
      </c>
      <c r="N740" s="397">
        <v>5</v>
      </c>
      <c r="O740" s="397">
        <v>735</v>
      </c>
      <c r="P740" s="410"/>
      <c r="Q740" s="398">
        <v>147</v>
      </c>
    </row>
    <row r="741" spans="1:17" ht="14.4" customHeight="1" x14ac:dyDescent="0.3">
      <c r="A741" s="393" t="s">
        <v>3326</v>
      </c>
      <c r="B741" s="394" t="s">
        <v>3076</v>
      </c>
      <c r="C741" s="394" t="s">
        <v>2993</v>
      </c>
      <c r="D741" s="394" t="s">
        <v>3108</v>
      </c>
      <c r="E741" s="394" t="s">
        <v>3109</v>
      </c>
      <c r="F741" s="397"/>
      <c r="G741" s="397"/>
      <c r="H741" s="397"/>
      <c r="I741" s="397"/>
      <c r="J741" s="397">
        <v>21</v>
      </c>
      <c r="K741" s="397">
        <v>3129</v>
      </c>
      <c r="L741" s="397"/>
      <c r="M741" s="397">
        <v>149</v>
      </c>
      <c r="N741" s="397">
        <v>9</v>
      </c>
      <c r="O741" s="397">
        <v>1341</v>
      </c>
      <c r="P741" s="410"/>
      <c r="Q741" s="398">
        <v>149</v>
      </c>
    </row>
    <row r="742" spans="1:17" ht="14.4" customHeight="1" x14ac:dyDescent="0.3">
      <c r="A742" s="393" t="s">
        <v>3326</v>
      </c>
      <c r="B742" s="394" t="s">
        <v>3076</v>
      </c>
      <c r="C742" s="394" t="s">
        <v>2993</v>
      </c>
      <c r="D742" s="394" t="s">
        <v>3114</v>
      </c>
      <c r="E742" s="394" t="s">
        <v>3115</v>
      </c>
      <c r="F742" s="397"/>
      <c r="G742" s="397"/>
      <c r="H742" s="397"/>
      <c r="I742" s="397"/>
      <c r="J742" s="397">
        <v>1</v>
      </c>
      <c r="K742" s="397">
        <v>247</v>
      </c>
      <c r="L742" s="397"/>
      <c r="M742" s="397">
        <v>247</v>
      </c>
      <c r="N742" s="397">
        <v>1</v>
      </c>
      <c r="O742" s="397">
        <v>247</v>
      </c>
      <c r="P742" s="410"/>
      <c r="Q742" s="398">
        <v>247</v>
      </c>
    </row>
    <row r="743" spans="1:17" ht="14.4" customHeight="1" x14ac:dyDescent="0.3">
      <c r="A743" s="393" t="s">
        <v>3326</v>
      </c>
      <c r="B743" s="394" t="s">
        <v>3076</v>
      </c>
      <c r="C743" s="394" t="s">
        <v>2805</v>
      </c>
      <c r="D743" s="394" t="s">
        <v>2840</v>
      </c>
      <c r="E743" s="394" t="s">
        <v>2841</v>
      </c>
      <c r="F743" s="397">
        <v>36</v>
      </c>
      <c r="G743" s="397">
        <v>2700</v>
      </c>
      <c r="H743" s="397">
        <v>1</v>
      </c>
      <c r="I743" s="397">
        <v>75</v>
      </c>
      <c r="J743" s="397">
        <v>28</v>
      </c>
      <c r="K743" s="397">
        <v>2100</v>
      </c>
      <c r="L743" s="397">
        <v>0.77777777777777779</v>
      </c>
      <c r="M743" s="397">
        <v>75</v>
      </c>
      <c r="N743" s="397">
        <v>20</v>
      </c>
      <c r="O743" s="397">
        <v>1620</v>
      </c>
      <c r="P743" s="410">
        <v>0.6</v>
      </c>
      <c r="Q743" s="398">
        <v>81</v>
      </c>
    </row>
    <row r="744" spans="1:17" ht="14.4" customHeight="1" x14ac:dyDescent="0.3">
      <c r="A744" s="393" t="s">
        <v>3326</v>
      </c>
      <c r="B744" s="394" t="s">
        <v>3076</v>
      </c>
      <c r="C744" s="394" t="s">
        <v>2805</v>
      </c>
      <c r="D744" s="394" t="s">
        <v>2848</v>
      </c>
      <c r="E744" s="394" t="s">
        <v>2849</v>
      </c>
      <c r="F744" s="397">
        <v>52</v>
      </c>
      <c r="G744" s="397">
        <v>1768</v>
      </c>
      <c r="H744" s="397">
        <v>1</v>
      </c>
      <c r="I744" s="397">
        <v>34</v>
      </c>
      <c r="J744" s="397">
        <v>39</v>
      </c>
      <c r="K744" s="397">
        <v>1326</v>
      </c>
      <c r="L744" s="397">
        <v>0.75</v>
      </c>
      <c r="M744" s="397">
        <v>34</v>
      </c>
      <c r="N744" s="397">
        <v>64</v>
      </c>
      <c r="O744" s="397">
        <v>2176</v>
      </c>
      <c r="P744" s="410">
        <v>1.2307692307692308</v>
      </c>
      <c r="Q744" s="398">
        <v>34</v>
      </c>
    </row>
    <row r="745" spans="1:17" ht="14.4" customHeight="1" x14ac:dyDescent="0.3">
      <c r="A745" s="393" t="s">
        <v>3326</v>
      </c>
      <c r="B745" s="394" t="s">
        <v>3076</v>
      </c>
      <c r="C745" s="394" t="s">
        <v>2805</v>
      </c>
      <c r="D745" s="394" t="s">
        <v>2921</v>
      </c>
      <c r="E745" s="394" t="s">
        <v>2922</v>
      </c>
      <c r="F745" s="397"/>
      <c r="G745" s="397"/>
      <c r="H745" s="397"/>
      <c r="I745" s="397"/>
      <c r="J745" s="397"/>
      <c r="K745" s="397"/>
      <c r="L745" s="397"/>
      <c r="M745" s="397"/>
      <c r="N745" s="397">
        <v>27</v>
      </c>
      <c r="O745" s="397">
        <v>0</v>
      </c>
      <c r="P745" s="410"/>
      <c r="Q745" s="398">
        <v>0</v>
      </c>
    </row>
    <row r="746" spans="1:17" ht="14.4" customHeight="1" x14ac:dyDescent="0.3">
      <c r="A746" s="393" t="s">
        <v>3326</v>
      </c>
      <c r="B746" s="394" t="s">
        <v>3076</v>
      </c>
      <c r="C746" s="394" t="s">
        <v>2805</v>
      </c>
      <c r="D746" s="394" t="s">
        <v>3130</v>
      </c>
      <c r="E746" s="394" t="s">
        <v>3131</v>
      </c>
      <c r="F746" s="397">
        <v>18</v>
      </c>
      <c r="G746" s="397">
        <v>3114</v>
      </c>
      <c r="H746" s="397">
        <v>1</v>
      </c>
      <c r="I746" s="397">
        <v>173</v>
      </c>
      <c r="J746" s="397">
        <v>30</v>
      </c>
      <c r="K746" s="397">
        <v>5220</v>
      </c>
      <c r="L746" s="397">
        <v>1.676300578034682</v>
      </c>
      <c r="M746" s="397">
        <v>174</v>
      </c>
      <c r="N746" s="397"/>
      <c r="O746" s="397"/>
      <c r="P746" s="410"/>
      <c r="Q746" s="398"/>
    </row>
    <row r="747" spans="1:17" ht="14.4" customHeight="1" x14ac:dyDescent="0.3">
      <c r="A747" s="393" t="s">
        <v>3326</v>
      </c>
      <c r="B747" s="394" t="s">
        <v>3076</v>
      </c>
      <c r="C747" s="394" t="s">
        <v>2805</v>
      </c>
      <c r="D747" s="394" t="s">
        <v>3011</v>
      </c>
      <c r="E747" s="394" t="s">
        <v>3012</v>
      </c>
      <c r="F747" s="397">
        <v>68</v>
      </c>
      <c r="G747" s="397">
        <v>16864</v>
      </c>
      <c r="H747" s="397">
        <v>1</v>
      </c>
      <c r="I747" s="397">
        <v>248</v>
      </c>
      <c r="J747" s="397">
        <v>120</v>
      </c>
      <c r="K747" s="397">
        <v>29880</v>
      </c>
      <c r="L747" s="397">
        <v>1.7718216318785578</v>
      </c>
      <c r="M747" s="397">
        <v>249</v>
      </c>
      <c r="N747" s="397">
        <v>9</v>
      </c>
      <c r="O747" s="397">
        <v>2088</v>
      </c>
      <c r="P747" s="410">
        <v>0.12381404174573055</v>
      </c>
      <c r="Q747" s="398">
        <v>232</v>
      </c>
    </row>
    <row r="748" spans="1:17" ht="14.4" customHeight="1" x14ac:dyDescent="0.3">
      <c r="A748" s="393" t="s">
        <v>3326</v>
      </c>
      <c r="B748" s="394" t="s">
        <v>3076</v>
      </c>
      <c r="C748" s="394" t="s">
        <v>2805</v>
      </c>
      <c r="D748" s="394" t="s">
        <v>3026</v>
      </c>
      <c r="E748" s="394" t="s">
        <v>3027</v>
      </c>
      <c r="F748" s="397"/>
      <c r="G748" s="397"/>
      <c r="H748" s="397"/>
      <c r="I748" s="397"/>
      <c r="J748" s="397">
        <v>1</v>
      </c>
      <c r="K748" s="397">
        <v>123</v>
      </c>
      <c r="L748" s="397"/>
      <c r="M748" s="397">
        <v>123</v>
      </c>
      <c r="N748" s="397"/>
      <c r="O748" s="397"/>
      <c r="P748" s="410"/>
      <c r="Q748" s="398"/>
    </row>
    <row r="749" spans="1:17" ht="14.4" customHeight="1" x14ac:dyDescent="0.3">
      <c r="A749" s="393" t="s">
        <v>3326</v>
      </c>
      <c r="B749" s="394" t="s">
        <v>3076</v>
      </c>
      <c r="C749" s="394" t="s">
        <v>2805</v>
      </c>
      <c r="D749" s="394" t="s">
        <v>3028</v>
      </c>
      <c r="E749" s="394" t="s">
        <v>3029</v>
      </c>
      <c r="F749" s="397">
        <v>20</v>
      </c>
      <c r="G749" s="397">
        <v>6120</v>
      </c>
      <c r="H749" s="397">
        <v>1</v>
      </c>
      <c r="I749" s="397">
        <v>306</v>
      </c>
      <c r="J749" s="397">
        <v>9</v>
      </c>
      <c r="K749" s="397">
        <v>1440</v>
      </c>
      <c r="L749" s="397">
        <v>0.23529411764705882</v>
      </c>
      <c r="M749" s="397">
        <v>160</v>
      </c>
      <c r="N749" s="397">
        <v>8</v>
      </c>
      <c r="O749" s="397">
        <v>1288</v>
      </c>
      <c r="P749" s="410">
        <v>0.21045751633986928</v>
      </c>
      <c r="Q749" s="398">
        <v>161</v>
      </c>
    </row>
    <row r="750" spans="1:17" ht="14.4" customHeight="1" x14ac:dyDescent="0.3">
      <c r="A750" s="393" t="s">
        <v>3326</v>
      </c>
      <c r="B750" s="394" t="s">
        <v>3076</v>
      </c>
      <c r="C750" s="394" t="s">
        <v>2805</v>
      </c>
      <c r="D750" s="394" t="s">
        <v>3136</v>
      </c>
      <c r="E750" s="394" t="s">
        <v>3137</v>
      </c>
      <c r="F750" s="397"/>
      <c r="G750" s="397"/>
      <c r="H750" s="397"/>
      <c r="I750" s="397"/>
      <c r="J750" s="397"/>
      <c r="K750" s="397"/>
      <c r="L750" s="397"/>
      <c r="M750" s="397"/>
      <c r="N750" s="397">
        <v>1</v>
      </c>
      <c r="O750" s="397">
        <v>198</v>
      </c>
      <c r="P750" s="410"/>
      <c r="Q750" s="398">
        <v>198</v>
      </c>
    </row>
    <row r="751" spans="1:17" ht="14.4" customHeight="1" x14ac:dyDescent="0.3">
      <c r="A751" s="393" t="s">
        <v>3326</v>
      </c>
      <c r="B751" s="394" t="s">
        <v>3076</v>
      </c>
      <c r="C751" s="394" t="s">
        <v>2805</v>
      </c>
      <c r="D751" s="394" t="s">
        <v>3138</v>
      </c>
      <c r="E751" s="394" t="s">
        <v>3139</v>
      </c>
      <c r="F751" s="397">
        <v>47</v>
      </c>
      <c r="G751" s="397">
        <v>13912</v>
      </c>
      <c r="H751" s="397">
        <v>1</v>
      </c>
      <c r="I751" s="397">
        <v>296</v>
      </c>
      <c r="J751" s="397">
        <v>31</v>
      </c>
      <c r="K751" s="397">
        <v>4588</v>
      </c>
      <c r="L751" s="397">
        <v>0.32978723404255317</v>
      </c>
      <c r="M751" s="397">
        <v>148</v>
      </c>
      <c r="N751" s="397">
        <v>16</v>
      </c>
      <c r="O751" s="397">
        <v>2384</v>
      </c>
      <c r="P751" s="410">
        <v>0.17136285221391603</v>
      </c>
      <c r="Q751" s="398">
        <v>149</v>
      </c>
    </row>
    <row r="752" spans="1:17" ht="14.4" customHeight="1" x14ac:dyDescent="0.3">
      <c r="A752" s="393" t="s">
        <v>3326</v>
      </c>
      <c r="B752" s="394" t="s">
        <v>3076</v>
      </c>
      <c r="C752" s="394" t="s">
        <v>2805</v>
      </c>
      <c r="D752" s="394" t="s">
        <v>3142</v>
      </c>
      <c r="E752" s="394" t="s">
        <v>3143</v>
      </c>
      <c r="F752" s="397">
        <v>3</v>
      </c>
      <c r="G752" s="397">
        <v>1404</v>
      </c>
      <c r="H752" s="397">
        <v>1</v>
      </c>
      <c r="I752" s="397">
        <v>468</v>
      </c>
      <c r="J752" s="397">
        <v>4</v>
      </c>
      <c r="K752" s="397">
        <v>888</v>
      </c>
      <c r="L752" s="397">
        <v>0.63247863247863245</v>
      </c>
      <c r="M752" s="397">
        <v>222</v>
      </c>
      <c r="N752" s="397">
        <v>2</v>
      </c>
      <c r="O752" s="397">
        <v>448</v>
      </c>
      <c r="P752" s="410">
        <v>0.31908831908831908</v>
      </c>
      <c r="Q752" s="398">
        <v>224</v>
      </c>
    </row>
    <row r="753" spans="1:17" ht="14.4" customHeight="1" x14ac:dyDescent="0.3">
      <c r="A753" s="393" t="s">
        <v>3326</v>
      </c>
      <c r="B753" s="394" t="s">
        <v>3076</v>
      </c>
      <c r="C753" s="394" t="s">
        <v>2805</v>
      </c>
      <c r="D753" s="394" t="s">
        <v>3150</v>
      </c>
      <c r="E753" s="394" t="s">
        <v>3151</v>
      </c>
      <c r="F753" s="397">
        <v>1</v>
      </c>
      <c r="G753" s="397">
        <v>108</v>
      </c>
      <c r="H753" s="397">
        <v>1</v>
      </c>
      <c r="I753" s="397">
        <v>108</v>
      </c>
      <c r="J753" s="397"/>
      <c r="K753" s="397"/>
      <c r="L753" s="397"/>
      <c r="M753" s="397"/>
      <c r="N753" s="397"/>
      <c r="O753" s="397"/>
      <c r="P753" s="410"/>
      <c r="Q753" s="398"/>
    </row>
    <row r="754" spans="1:17" ht="14.4" customHeight="1" x14ac:dyDescent="0.3">
      <c r="A754" s="393" t="s">
        <v>3326</v>
      </c>
      <c r="B754" s="394" t="s">
        <v>3076</v>
      </c>
      <c r="C754" s="394" t="s">
        <v>2805</v>
      </c>
      <c r="D754" s="394" t="s">
        <v>3030</v>
      </c>
      <c r="E754" s="394" t="s">
        <v>3031</v>
      </c>
      <c r="F754" s="397">
        <v>28</v>
      </c>
      <c r="G754" s="397">
        <v>2520</v>
      </c>
      <c r="H754" s="397">
        <v>1</v>
      </c>
      <c r="I754" s="397">
        <v>90</v>
      </c>
      <c r="J754" s="397">
        <v>10</v>
      </c>
      <c r="K754" s="397">
        <v>910</v>
      </c>
      <c r="L754" s="397">
        <v>0.3611111111111111</v>
      </c>
      <c r="M754" s="397">
        <v>91</v>
      </c>
      <c r="N754" s="397">
        <v>9</v>
      </c>
      <c r="O754" s="397">
        <v>819</v>
      </c>
      <c r="P754" s="410">
        <v>0.32500000000000001</v>
      </c>
      <c r="Q754" s="398">
        <v>91</v>
      </c>
    </row>
    <row r="755" spans="1:17" ht="14.4" customHeight="1" x14ac:dyDescent="0.3">
      <c r="A755" s="393" t="s">
        <v>3326</v>
      </c>
      <c r="B755" s="394" t="s">
        <v>3076</v>
      </c>
      <c r="C755" s="394" t="s">
        <v>2805</v>
      </c>
      <c r="D755" s="394" t="s">
        <v>3158</v>
      </c>
      <c r="E755" s="394" t="s">
        <v>3159</v>
      </c>
      <c r="F755" s="397"/>
      <c r="G755" s="397"/>
      <c r="H755" s="397"/>
      <c r="I755" s="397"/>
      <c r="J755" s="397"/>
      <c r="K755" s="397"/>
      <c r="L755" s="397"/>
      <c r="M755" s="397"/>
      <c r="N755" s="397">
        <v>322</v>
      </c>
      <c r="O755" s="397">
        <v>74704</v>
      </c>
      <c r="P755" s="410"/>
      <c r="Q755" s="398">
        <v>232</v>
      </c>
    </row>
    <row r="756" spans="1:17" ht="14.4" customHeight="1" x14ac:dyDescent="0.3">
      <c r="A756" s="393" t="s">
        <v>3326</v>
      </c>
      <c r="B756" s="394" t="s">
        <v>3076</v>
      </c>
      <c r="C756" s="394" t="s">
        <v>2805</v>
      </c>
      <c r="D756" s="394" t="s">
        <v>3160</v>
      </c>
      <c r="E756" s="394" t="s">
        <v>3161</v>
      </c>
      <c r="F756" s="397"/>
      <c r="G756" s="397"/>
      <c r="H756" s="397"/>
      <c r="I756" s="397"/>
      <c r="J756" s="397"/>
      <c r="K756" s="397"/>
      <c r="L756" s="397"/>
      <c r="M756" s="397"/>
      <c r="N756" s="397">
        <v>1</v>
      </c>
      <c r="O756" s="397">
        <v>116</v>
      </c>
      <c r="P756" s="410"/>
      <c r="Q756" s="398">
        <v>116</v>
      </c>
    </row>
    <row r="757" spans="1:17" ht="14.4" customHeight="1" x14ac:dyDescent="0.3">
      <c r="A757" s="393" t="s">
        <v>3326</v>
      </c>
      <c r="B757" s="394" t="s">
        <v>3076</v>
      </c>
      <c r="C757" s="394" t="s">
        <v>2805</v>
      </c>
      <c r="D757" s="394" t="s">
        <v>3032</v>
      </c>
      <c r="E757" s="394" t="s">
        <v>3033</v>
      </c>
      <c r="F757" s="397">
        <v>4</v>
      </c>
      <c r="G757" s="397">
        <v>440</v>
      </c>
      <c r="H757" s="397">
        <v>1</v>
      </c>
      <c r="I757" s="397">
        <v>110</v>
      </c>
      <c r="J757" s="397">
        <v>3</v>
      </c>
      <c r="K757" s="397">
        <v>333</v>
      </c>
      <c r="L757" s="397">
        <v>0.75681818181818183</v>
      </c>
      <c r="M757" s="397">
        <v>111</v>
      </c>
      <c r="N757" s="397">
        <v>2</v>
      </c>
      <c r="O757" s="397">
        <v>224</v>
      </c>
      <c r="P757" s="410">
        <v>0.50909090909090904</v>
      </c>
      <c r="Q757" s="398">
        <v>112</v>
      </c>
    </row>
    <row r="758" spans="1:17" ht="14.4" customHeight="1" x14ac:dyDescent="0.3">
      <c r="A758" s="393" t="s">
        <v>3326</v>
      </c>
      <c r="B758" s="394" t="s">
        <v>3076</v>
      </c>
      <c r="C758" s="394" t="s">
        <v>2805</v>
      </c>
      <c r="D758" s="394" t="s">
        <v>3166</v>
      </c>
      <c r="E758" s="394" t="s">
        <v>3167</v>
      </c>
      <c r="F758" s="397">
        <v>2</v>
      </c>
      <c r="G758" s="397">
        <v>220</v>
      </c>
      <c r="H758" s="397">
        <v>1</v>
      </c>
      <c r="I758" s="397">
        <v>110</v>
      </c>
      <c r="J758" s="397"/>
      <c r="K758" s="397"/>
      <c r="L758" s="397"/>
      <c r="M758" s="397"/>
      <c r="N758" s="397">
        <v>1</v>
      </c>
      <c r="O758" s="397">
        <v>112</v>
      </c>
      <c r="P758" s="410">
        <v>0.50909090909090904</v>
      </c>
      <c r="Q758" s="398">
        <v>112</v>
      </c>
    </row>
    <row r="759" spans="1:17" ht="14.4" customHeight="1" x14ac:dyDescent="0.3">
      <c r="A759" s="393" t="s">
        <v>3326</v>
      </c>
      <c r="B759" s="394" t="s">
        <v>3076</v>
      </c>
      <c r="C759" s="394" t="s">
        <v>2805</v>
      </c>
      <c r="D759" s="394" t="s">
        <v>3271</v>
      </c>
      <c r="E759" s="394" t="s">
        <v>3272</v>
      </c>
      <c r="F759" s="397">
        <v>2</v>
      </c>
      <c r="G759" s="397">
        <v>220</v>
      </c>
      <c r="H759" s="397">
        <v>1</v>
      </c>
      <c r="I759" s="397">
        <v>110</v>
      </c>
      <c r="J759" s="397">
        <v>3</v>
      </c>
      <c r="K759" s="397">
        <v>333</v>
      </c>
      <c r="L759" s="397">
        <v>1.5136363636363637</v>
      </c>
      <c r="M759" s="397">
        <v>111</v>
      </c>
      <c r="N759" s="397"/>
      <c r="O759" s="397"/>
      <c r="P759" s="410"/>
      <c r="Q759" s="398"/>
    </row>
    <row r="760" spans="1:17" ht="14.4" customHeight="1" x14ac:dyDescent="0.3">
      <c r="A760" s="393" t="s">
        <v>3326</v>
      </c>
      <c r="B760" s="394" t="s">
        <v>3076</v>
      </c>
      <c r="C760" s="394" t="s">
        <v>2805</v>
      </c>
      <c r="D760" s="394" t="s">
        <v>3038</v>
      </c>
      <c r="E760" s="394" t="s">
        <v>3039</v>
      </c>
      <c r="F760" s="397">
        <v>2</v>
      </c>
      <c r="G760" s="397">
        <v>1048</v>
      </c>
      <c r="H760" s="397">
        <v>1</v>
      </c>
      <c r="I760" s="397">
        <v>524</v>
      </c>
      <c r="J760" s="397"/>
      <c r="K760" s="397"/>
      <c r="L760" s="397"/>
      <c r="M760" s="397"/>
      <c r="N760" s="397"/>
      <c r="O760" s="397"/>
      <c r="P760" s="410"/>
      <c r="Q760" s="398"/>
    </row>
    <row r="761" spans="1:17" ht="14.4" customHeight="1" x14ac:dyDescent="0.3">
      <c r="A761" s="393" t="s">
        <v>3326</v>
      </c>
      <c r="B761" s="394" t="s">
        <v>3076</v>
      </c>
      <c r="C761" s="394" t="s">
        <v>2805</v>
      </c>
      <c r="D761" s="394" t="s">
        <v>3040</v>
      </c>
      <c r="E761" s="394" t="s">
        <v>3039</v>
      </c>
      <c r="F761" s="397">
        <v>15</v>
      </c>
      <c r="G761" s="397">
        <v>9945</v>
      </c>
      <c r="H761" s="397">
        <v>1</v>
      </c>
      <c r="I761" s="397">
        <v>663</v>
      </c>
      <c r="J761" s="397">
        <v>22</v>
      </c>
      <c r="K761" s="397">
        <v>14630</v>
      </c>
      <c r="L761" s="397">
        <v>1.4710910005027653</v>
      </c>
      <c r="M761" s="397">
        <v>665</v>
      </c>
      <c r="N761" s="397">
        <v>12</v>
      </c>
      <c r="O761" s="397">
        <v>8016</v>
      </c>
      <c r="P761" s="410">
        <v>0.80603318250377076</v>
      </c>
      <c r="Q761" s="398">
        <v>668</v>
      </c>
    </row>
    <row r="762" spans="1:17" ht="14.4" customHeight="1" x14ac:dyDescent="0.3">
      <c r="A762" s="393" t="s">
        <v>3326</v>
      </c>
      <c r="B762" s="394" t="s">
        <v>3076</v>
      </c>
      <c r="C762" s="394" t="s">
        <v>2805</v>
      </c>
      <c r="D762" s="394" t="s">
        <v>3043</v>
      </c>
      <c r="E762" s="394" t="s">
        <v>3044</v>
      </c>
      <c r="F762" s="397"/>
      <c r="G762" s="397"/>
      <c r="H762" s="397"/>
      <c r="I762" s="397"/>
      <c r="J762" s="397"/>
      <c r="K762" s="397"/>
      <c r="L762" s="397"/>
      <c r="M762" s="397"/>
      <c r="N762" s="397">
        <v>1</v>
      </c>
      <c r="O762" s="397">
        <v>64</v>
      </c>
      <c r="P762" s="410"/>
      <c r="Q762" s="398">
        <v>64</v>
      </c>
    </row>
    <row r="763" spans="1:17" ht="14.4" customHeight="1" x14ac:dyDescent="0.3">
      <c r="A763" s="393" t="s">
        <v>3326</v>
      </c>
      <c r="B763" s="394" t="s">
        <v>3076</v>
      </c>
      <c r="C763" s="394" t="s">
        <v>2805</v>
      </c>
      <c r="D763" s="394" t="s">
        <v>2911</v>
      </c>
      <c r="E763" s="394" t="s">
        <v>2912</v>
      </c>
      <c r="F763" s="397">
        <v>3</v>
      </c>
      <c r="G763" s="397">
        <v>0</v>
      </c>
      <c r="H763" s="397"/>
      <c r="I763" s="397">
        <v>0</v>
      </c>
      <c r="J763" s="397"/>
      <c r="K763" s="397"/>
      <c r="L763" s="397"/>
      <c r="M763" s="397"/>
      <c r="N763" s="397"/>
      <c r="O763" s="397"/>
      <c r="P763" s="410"/>
      <c r="Q763" s="398"/>
    </row>
    <row r="764" spans="1:17" ht="14.4" customHeight="1" x14ac:dyDescent="0.3">
      <c r="A764" s="393" t="s">
        <v>3326</v>
      </c>
      <c r="B764" s="394" t="s">
        <v>3076</v>
      </c>
      <c r="C764" s="394" t="s">
        <v>2805</v>
      </c>
      <c r="D764" s="394" t="s">
        <v>2858</v>
      </c>
      <c r="E764" s="394" t="s">
        <v>2859</v>
      </c>
      <c r="F764" s="397">
        <v>1</v>
      </c>
      <c r="G764" s="397">
        <v>0</v>
      </c>
      <c r="H764" s="397"/>
      <c r="I764" s="397">
        <v>0</v>
      </c>
      <c r="J764" s="397"/>
      <c r="K764" s="397"/>
      <c r="L764" s="397"/>
      <c r="M764" s="397"/>
      <c r="N764" s="397"/>
      <c r="O764" s="397"/>
      <c r="P764" s="410"/>
      <c r="Q764" s="398"/>
    </row>
    <row r="765" spans="1:17" ht="14.4" customHeight="1" x14ac:dyDescent="0.3">
      <c r="A765" s="393" t="s">
        <v>3326</v>
      </c>
      <c r="B765" s="394" t="s">
        <v>3076</v>
      </c>
      <c r="C765" s="394" t="s">
        <v>2805</v>
      </c>
      <c r="D765" s="394" t="s">
        <v>2860</v>
      </c>
      <c r="E765" s="394" t="s">
        <v>2861</v>
      </c>
      <c r="F765" s="397"/>
      <c r="G765" s="397"/>
      <c r="H765" s="397"/>
      <c r="I765" s="397"/>
      <c r="J765" s="397"/>
      <c r="K765" s="397"/>
      <c r="L765" s="397"/>
      <c r="M765" s="397"/>
      <c r="N765" s="397">
        <v>1</v>
      </c>
      <c r="O765" s="397">
        <v>0</v>
      </c>
      <c r="P765" s="410"/>
      <c r="Q765" s="398">
        <v>0</v>
      </c>
    </row>
    <row r="766" spans="1:17" ht="14.4" customHeight="1" x14ac:dyDescent="0.3">
      <c r="A766" s="393" t="s">
        <v>3326</v>
      </c>
      <c r="B766" s="394" t="s">
        <v>3076</v>
      </c>
      <c r="C766" s="394" t="s">
        <v>2805</v>
      </c>
      <c r="D766" s="394" t="s">
        <v>3072</v>
      </c>
      <c r="E766" s="394" t="s">
        <v>3073</v>
      </c>
      <c r="F766" s="397">
        <v>158</v>
      </c>
      <c r="G766" s="397">
        <v>0</v>
      </c>
      <c r="H766" s="397"/>
      <c r="I766" s="397">
        <v>0</v>
      </c>
      <c r="J766" s="397">
        <v>288</v>
      </c>
      <c r="K766" s="397">
        <v>0</v>
      </c>
      <c r="L766" s="397"/>
      <c r="M766" s="397">
        <v>0</v>
      </c>
      <c r="N766" s="397">
        <v>247</v>
      </c>
      <c r="O766" s="397">
        <v>0</v>
      </c>
      <c r="P766" s="410"/>
      <c r="Q766" s="398">
        <v>0</v>
      </c>
    </row>
    <row r="767" spans="1:17" ht="14.4" customHeight="1" x14ac:dyDescent="0.3">
      <c r="A767" s="393" t="s">
        <v>3326</v>
      </c>
      <c r="B767" s="394" t="s">
        <v>3194</v>
      </c>
      <c r="C767" s="394" t="s">
        <v>2805</v>
      </c>
      <c r="D767" s="394" t="s">
        <v>3209</v>
      </c>
      <c r="E767" s="394" t="s">
        <v>3210</v>
      </c>
      <c r="F767" s="397">
        <v>8</v>
      </c>
      <c r="G767" s="397">
        <v>1864</v>
      </c>
      <c r="H767" s="397">
        <v>1</v>
      </c>
      <c r="I767" s="397">
        <v>233</v>
      </c>
      <c r="J767" s="397">
        <v>4</v>
      </c>
      <c r="K767" s="397">
        <v>936</v>
      </c>
      <c r="L767" s="397">
        <v>0.50214592274678116</v>
      </c>
      <c r="M767" s="397">
        <v>234</v>
      </c>
      <c r="N767" s="397">
        <v>5</v>
      </c>
      <c r="O767" s="397">
        <v>1160</v>
      </c>
      <c r="P767" s="410">
        <v>0.62231759656652363</v>
      </c>
      <c r="Q767" s="398">
        <v>232</v>
      </c>
    </row>
    <row r="768" spans="1:17" ht="14.4" customHeight="1" x14ac:dyDescent="0.3">
      <c r="A768" s="393" t="s">
        <v>3326</v>
      </c>
      <c r="B768" s="394" t="s">
        <v>3194</v>
      </c>
      <c r="C768" s="394" t="s">
        <v>2805</v>
      </c>
      <c r="D768" s="394" t="s">
        <v>2854</v>
      </c>
      <c r="E768" s="394" t="s">
        <v>2855</v>
      </c>
      <c r="F768" s="397">
        <v>1</v>
      </c>
      <c r="G768" s="397">
        <v>323</v>
      </c>
      <c r="H768" s="397">
        <v>1</v>
      </c>
      <c r="I768" s="397">
        <v>323</v>
      </c>
      <c r="J768" s="397"/>
      <c r="K768" s="397"/>
      <c r="L768" s="397"/>
      <c r="M768" s="397"/>
      <c r="N768" s="397"/>
      <c r="O768" s="397"/>
      <c r="P768" s="410"/>
      <c r="Q768" s="398"/>
    </row>
    <row r="769" spans="1:17" ht="14.4" customHeight="1" x14ac:dyDescent="0.3">
      <c r="A769" s="393" t="s">
        <v>3328</v>
      </c>
      <c r="B769" s="394" t="s">
        <v>2862</v>
      </c>
      <c r="C769" s="394" t="s">
        <v>2805</v>
      </c>
      <c r="D769" s="394" t="s">
        <v>2848</v>
      </c>
      <c r="E769" s="394" t="s">
        <v>2849</v>
      </c>
      <c r="F769" s="397">
        <v>1</v>
      </c>
      <c r="G769" s="397">
        <v>34</v>
      </c>
      <c r="H769" s="397">
        <v>1</v>
      </c>
      <c r="I769" s="397">
        <v>34</v>
      </c>
      <c r="J769" s="397"/>
      <c r="K769" s="397"/>
      <c r="L769" s="397"/>
      <c r="M769" s="397"/>
      <c r="N769" s="397">
        <v>2</v>
      </c>
      <c r="O769" s="397">
        <v>68</v>
      </c>
      <c r="P769" s="410">
        <v>2</v>
      </c>
      <c r="Q769" s="398">
        <v>34</v>
      </c>
    </row>
    <row r="770" spans="1:17" ht="14.4" customHeight="1" x14ac:dyDescent="0.3">
      <c r="A770" s="393" t="s">
        <v>3328</v>
      </c>
      <c r="B770" s="394" t="s">
        <v>2862</v>
      </c>
      <c r="C770" s="394" t="s">
        <v>2805</v>
      </c>
      <c r="D770" s="394" t="s">
        <v>2907</v>
      </c>
      <c r="E770" s="394" t="s">
        <v>2908</v>
      </c>
      <c r="F770" s="397">
        <v>5</v>
      </c>
      <c r="G770" s="397">
        <v>2155</v>
      </c>
      <c r="H770" s="397">
        <v>1</v>
      </c>
      <c r="I770" s="397">
        <v>431</v>
      </c>
      <c r="J770" s="397">
        <v>13</v>
      </c>
      <c r="K770" s="397">
        <v>5629</v>
      </c>
      <c r="L770" s="397">
        <v>2.6120649651972156</v>
      </c>
      <c r="M770" s="397">
        <v>433</v>
      </c>
      <c r="N770" s="397">
        <v>8</v>
      </c>
      <c r="O770" s="397">
        <v>2616</v>
      </c>
      <c r="P770" s="410">
        <v>1.2139211136890951</v>
      </c>
      <c r="Q770" s="398">
        <v>327</v>
      </c>
    </row>
    <row r="771" spans="1:17" ht="14.4" customHeight="1" x14ac:dyDescent="0.3">
      <c r="A771" s="393" t="s">
        <v>3328</v>
      </c>
      <c r="B771" s="394" t="s">
        <v>2913</v>
      </c>
      <c r="C771" s="394" t="s">
        <v>2805</v>
      </c>
      <c r="D771" s="394" t="s">
        <v>2921</v>
      </c>
      <c r="E771" s="394" t="s">
        <v>2922</v>
      </c>
      <c r="F771" s="397"/>
      <c r="G771" s="397"/>
      <c r="H771" s="397"/>
      <c r="I771" s="397"/>
      <c r="J771" s="397"/>
      <c r="K771" s="397"/>
      <c r="L771" s="397"/>
      <c r="M771" s="397"/>
      <c r="N771" s="397">
        <v>1</v>
      </c>
      <c r="O771" s="397">
        <v>0</v>
      </c>
      <c r="P771" s="410"/>
      <c r="Q771" s="398">
        <v>0</v>
      </c>
    </row>
    <row r="772" spans="1:17" ht="14.4" customHeight="1" x14ac:dyDescent="0.3">
      <c r="A772" s="393" t="s">
        <v>3328</v>
      </c>
      <c r="B772" s="394" t="s">
        <v>2913</v>
      </c>
      <c r="C772" s="394" t="s">
        <v>2805</v>
      </c>
      <c r="D772" s="394" t="s">
        <v>2923</v>
      </c>
      <c r="E772" s="394" t="s">
        <v>2924</v>
      </c>
      <c r="F772" s="397">
        <v>10</v>
      </c>
      <c r="G772" s="397">
        <v>3250</v>
      </c>
      <c r="H772" s="397">
        <v>1</v>
      </c>
      <c r="I772" s="397">
        <v>325</v>
      </c>
      <c r="J772" s="397">
        <v>3</v>
      </c>
      <c r="K772" s="397">
        <v>981</v>
      </c>
      <c r="L772" s="397">
        <v>0.30184615384615382</v>
      </c>
      <c r="M772" s="397">
        <v>327</v>
      </c>
      <c r="N772" s="397">
        <v>10</v>
      </c>
      <c r="O772" s="397">
        <v>3270</v>
      </c>
      <c r="P772" s="410">
        <v>1.0061538461538462</v>
      </c>
      <c r="Q772" s="398">
        <v>327</v>
      </c>
    </row>
    <row r="773" spans="1:17" ht="14.4" customHeight="1" x14ac:dyDescent="0.3">
      <c r="A773" s="393" t="s">
        <v>3328</v>
      </c>
      <c r="B773" s="394" t="s">
        <v>2929</v>
      </c>
      <c r="C773" s="394" t="s">
        <v>2805</v>
      </c>
      <c r="D773" s="394" t="s">
        <v>2999</v>
      </c>
      <c r="E773" s="394" t="s">
        <v>3000</v>
      </c>
      <c r="F773" s="397">
        <v>88</v>
      </c>
      <c r="G773" s="397">
        <v>16456</v>
      </c>
      <c r="H773" s="397">
        <v>1</v>
      </c>
      <c r="I773" s="397">
        <v>187</v>
      </c>
      <c r="J773" s="397">
        <v>56</v>
      </c>
      <c r="K773" s="397">
        <v>10808</v>
      </c>
      <c r="L773" s="397">
        <v>0.65678172095284393</v>
      </c>
      <c r="M773" s="397">
        <v>193</v>
      </c>
      <c r="N773" s="397">
        <v>45</v>
      </c>
      <c r="O773" s="397">
        <v>8730</v>
      </c>
      <c r="P773" s="410">
        <v>0.53050559066601843</v>
      </c>
      <c r="Q773" s="398">
        <v>194</v>
      </c>
    </row>
    <row r="774" spans="1:17" ht="14.4" customHeight="1" x14ac:dyDescent="0.3">
      <c r="A774" s="393" t="s">
        <v>3328</v>
      </c>
      <c r="B774" s="394" t="s">
        <v>2929</v>
      </c>
      <c r="C774" s="394" t="s">
        <v>2805</v>
      </c>
      <c r="D774" s="394" t="s">
        <v>3011</v>
      </c>
      <c r="E774" s="394" t="s">
        <v>3012</v>
      </c>
      <c r="F774" s="397">
        <v>4</v>
      </c>
      <c r="G774" s="397">
        <v>992</v>
      </c>
      <c r="H774" s="397">
        <v>1</v>
      </c>
      <c r="I774" s="397">
        <v>248</v>
      </c>
      <c r="J774" s="397">
        <v>4</v>
      </c>
      <c r="K774" s="397">
        <v>996</v>
      </c>
      <c r="L774" s="397">
        <v>1.0040322580645162</v>
      </c>
      <c r="M774" s="397">
        <v>249</v>
      </c>
      <c r="N774" s="397">
        <v>9</v>
      </c>
      <c r="O774" s="397">
        <v>2088</v>
      </c>
      <c r="P774" s="410">
        <v>2.1048387096774195</v>
      </c>
      <c r="Q774" s="398">
        <v>232</v>
      </c>
    </row>
    <row r="775" spans="1:17" ht="14.4" customHeight="1" x14ac:dyDescent="0.3">
      <c r="A775" s="393" t="s">
        <v>3328</v>
      </c>
      <c r="B775" s="394" t="s">
        <v>2929</v>
      </c>
      <c r="C775" s="394" t="s">
        <v>2805</v>
      </c>
      <c r="D775" s="394" t="s">
        <v>2854</v>
      </c>
      <c r="E775" s="394" t="s">
        <v>2855</v>
      </c>
      <c r="F775" s="397">
        <v>1</v>
      </c>
      <c r="G775" s="397">
        <v>323</v>
      </c>
      <c r="H775" s="397">
        <v>1</v>
      </c>
      <c r="I775" s="397">
        <v>323</v>
      </c>
      <c r="J775" s="397"/>
      <c r="K775" s="397"/>
      <c r="L775" s="397"/>
      <c r="M775" s="397"/>
      <c r="N775" s="397">
        <v>1</v>
      </c>
      <c r="O775" s="397">
        <v>325</v>
      </c>
      <c r="P775" s="410">
        <v>1.0061919504643964</v>
      </c>
      <c r="Q775" s="398">
        <v>325</v>
      </c>
    </row>
    <row r="776" spans="1:17" ht="14.4" customHeight="1" x14ac:dyDescent="0.3">
      <c r="A776" s="393" t="s">
        <v>3328</v>
      </c>
      <c r="B776" s="394" t="s">
        <v>2929</v>
      </c>
      <c r="C776" s="394" t="s">
        <v>2805</v>
      </c>
      <c r="D776" s="394" t="s">
        <v>3055</v>
      </c>
      <c r="E776" s="394" t="s">
        <v>3056</v>
      </c>
      <c r="F776" s="397">
        <v>5</v>
      </c>
      <c r="G776" s="397">
        <v>550</v>
      </c>
      <c r="H776" s="397">
        <v>1</v>
      </c>
      <c r="I776" s="397">
        <v>110</v>
      </c>
      <c r="J776" s="397"/>
      <c r="K776" s="397"/>
      <c r="L776" s="397"/>
      <c r="M776" s="397"/>
      <c r="N776" s="397">
        <v>24</v>
      </c>
      <c r="O776" s="397">
        <v>2688</v>
      </c>
      <c r="P776" s="410">
        <v>4.8872727272727277</v>
      </c>
      <c r="Q776" s="398">
        <v>112</v>
      </c>
    </row>
    <row r="777" spans="1:17" ht="14.4" customHeight="1" x14ac:dyDescent="0.3">
      <c r="A777" s="393" t="s">
        <v>3328</v>
      </c>
      <c r="B777" s="394" t="s">
        <v>3076</v>
      </c>
      <c r="C777" s="394" t="s">
        <v>2689</v>
      </c>
      <c r="D777" s="394" t="s">
        <v>2947</v>
      </c>
      <c r="E777" s="394" t="s">
        <v>2948</v>
      </c>
      <c r="F777" s="397">
        <v>1</v>
      </c>
      <c r="G777" s="397">
        <v>99.49</v>
      </c>
      <c r="H777" s="397">
        <v>1</v>
      </c>
      <c r="I777" s="397">
        <v>99.49</v>
      </c>
      <c r="J777" s="397"/>
      <c r="K777" s="397"/>
      <c r="L777" s="397"/>
      <c r="M777" s="397"/>
      <c r="N777" s="397"/>
      <c r="O777" s="397"/>
      <c r="P777" s="410"/>
      <c r="Q777" s="398"/>
    </row>
    <row r="778" spans="1:17" ht="14.4" customHeight="1" x14ac:dyDescent="0.3">
      <c r="A778" s="393" t="s">
        <v>3328</v>
      </c>
      <c r="B778" s="394" t="s">
        <v>3076</v>
      </c>
      <c r="C778" s="394" t="s">
        <v>2805</v>
      </c>
      <c r="D778" s="394" t="s">
        <v>3003</v>
      </c>
      <c r="E778" s="394" t="s">
        <v>3004</v>
      </c>
      <c r="F778" s="397">
        <v>1</v>
      </c>
      <c r="G778" s="397">
        <v>183</v>
      </c>
      <c r="H778" s="397">
        <v>1</v>
      </c>
      <c r="I778" s="397">
        <v>183</v>
      </c>
      <c r="J778" s="397"/>
      <c r="K778" s="397"/>
      <c r="L778" s="397"/>
      <c r="M778" s="397"/>
      <c r="N778" s="397"/>
      <c r="O778" s="397"/>
      <c r="P778" s="410"/>
      <c r="Q778" s="398"/>
    </row>
    <row r="779" spans="1:17" ht="14.4" customHeight="1" x14ac:dyDescent="0.3">
      <c r="A779" s="393" t="s">
        <v>3328</v>
      </c>
      <c r="B779" s="394" t="s">
        <v>3076</v>
      </c>
      <c r="C779" s="394" t="s">
        <v>2805</v>
      </c>
      <c r="D779" s="394" t="s">
        <v>2840</v>
      </c>
      <c r="E779" s="394" t="s">
        <v>2841</v>
      </c>
      <c r="F779" s="397">
        <v>1</v>
      </c>
      <c r="G779" s="397">
        <v>75</v>
      </c>
      <c r="H779" s="397">
        <v>1</v>
      </c>
      <c r="I779" s="397">
        <v>75</v>
      </c>
      <c r="J779" s="397"/>
      <c r="K779" s="397"/>
      <c r="L779" s="397"/>
      <c r="M779" s="397"/>
      <c r="N779" s="397">
        <v>1</v>
      </c>
      <c r="O779" s="397">
        <v>81</v>
      </c>
      <c r="P779" s="410">
        <v>1.08</v>
      </c>
      <c r="Q779" s="398">
        <v>81</v>
      </c>
    </row>
    <row r="780" spans="1:17" ht="14.4" customHeight="1" x14ac:dyDescent="0.3">
      <c r="A780" s="393" t="s">
        <v>3328</v>
      </c>
      <c r="B780" s="394" t="s">
        <v>3076</v>
      </c>
      <c r="C780" s="394" t="s">
        <v>2805</v>
      </c>
      <c r="D780" s="394" t="s">
        <v>3130</v>
      </c>
      <c r="E780" s="394" t="s">
        <v>3131</v>
      </c>
      <c r="F780" s="397"/>
      <c r="G780" s="397"/>
      <c r="H780" s="397"/>
      <c r="I780" s="397"/>
      <c r="J780" s="397">
        <v>1</v>
      </c>
      <c r="K780" s="397">
        <v>174</v>
      </c>
      <c r="L780" s="397"/>
      <c r="M780" s="397">
        <v>174</v>
      </c>
      <c r="N780" s="397"/>
      <c r="O780" s="397"/>
      <c r="P780" s="410"/>
      <c r="Q780" s="398"/>
    </row>
    <row r="781" spans="1:17" ht="14.4" customHeight="1" x14ac:dyDescent="0.3">
      <c r="A781" s="393" t="s">
        <v>3328</v>
      </c>
      <c r="B781" s="394" t="s">
        <v>3076</v>
      </c>
      <c r="C781" s="394" t="s">
        <v>2805</v>
      </c>
      <c r="D781" s="394" t="s">
        <v>3011</v>
      </c>
      <c r="E781" s="394" t="s">
        <v>3012</v>
      </c>
      <c r="F781" s="397">
        <v>4</v>
      </c>
      <c r="G781" s="397">
        <v>992</v>
      </c>
      <c r="H781" s="397">
        <v>1</v>
      </c>
      <c r="I781" s="397">
        <v>248</v>
      </c>
      <c r="J781" s="397">
        <v>1</v>
      </c>
      <c r="K781" s="397">
        <v>249</v>
      </c>
      <c r="L781" s="397">
        <v>0.25100806451612906</v>
      </c>
      <c r="M781" s="397">
        <v>249</v>
      </c>
      <c r="N781" s="397"/>
      <c r="O781" s="397"/>
      <c r="P781" s="410"/>
      <c r="Q781" s="398"/>
    </row>
    <row r="782" spans="1:17" ht="14.4" customHeight="1" x14ac:dyDescent="0.3">
      <c r="A782" s="393" t="s">
        <v>3328</v>
      </c>
      <c r="B782" s="394" t="s">
        <v>3076</v>
      </c>
      <c r="C782" s="394" t="s">
        <v>2805</v>
      </c>
      <c r="D782" s="394" t="s">
        <v>3158</v>
      </c>
      <c r="E782" s="394" t="s">
        <v>3159</v>
      </c>
      <c r="F782" s="397"/>
      <c r="G782" s="397"/>
      <c r="H782" s="397"/>
      <c r="I782" s="397"/>
      <c r="J782" s="397"/>
      <c r="K782" s="397"/>
      <c r="L782" s="397"/>
      <c r="M782" s="397"/>
      <c r="N782" s="397">
        <v>1</v>
      </c>
      <c r="O782" s="397">
        <v>232</v>
      </c>
      <c r="P782" s="410"/>
      <c r="Q782" s="398">
        <v>232</v>
      </c>
    </row>
    <row r="783" spans="1:17" ht="14.4" customHeight="1" x14ac:dyDescent="0.3">
      <c r="A783" s="393" t="s">
        <v>3328</v>
      </c>
      <c r="B783" s="394" t="s">
        <v>3076</v>
      </c>
      <c r="C783" s="394" t="s">
        <v>2805</v>
      </c>
      <c r="D783" s="394" t="s">
        <v>3162</v>
      </c>
      <c r="E783" s="394" t="s">
        <v>3163</v>
      </c>
      <c r="F783" s="397">
        <v>1</v>
      </c>
      <c r="G783" s="397">
        <v>110</v>
      </c>
      <c r="H783" s="397">
        <v>1</v>
      </c>
      <c r="I783" s="397">
        <v>110</v>
      </c>
      <c r="J783" s="397"/>
      <c r="K783" s="397"/>
      <c r="L783" s="397"/>
      <c r="M783" s="397"/>
      <c r="N783" s="397"/>
      <c r="O783" s="397"/>
      <c r="P783" s="410"/>
      <c r="Q783" s="398"/>
    </row>
    <row r="784" spans="1:17" ht="14.4" customHeight="1" x14ac:dyDescent="0.3">
      <c r="A784" s="393" t="s">
        <v>3328</v>
      </c>
      <c r="B784" s="394" t="s">
        <v>3076</v>
      </c>
      <c r="C784" s="394" t="s">
        <v>2805</v>
      </c>
      <c r="D784" s="394" t="s">
        <v>3164</v>
      </c>
      <c r="E784" s="394" t="s">
        <v>3165</v>
      </c>
      <c r="F784" s="397">
        <v>1</v>
      </c>
      <c r="G784" s="397">
        <v>73</v>
      </c>
      <c r="H784" s="397">
        <v>1</v>
      </c>
      <c r="I784" s="397">
        <v>73</v>
      </c>
      <c r="J784" s="397"/>
      <c r="K784" s="397"/>
      <c r="L784" s="397"/>
      <c r="M784" s="397"/>
      <c r="N784" s="397"/>
      <c r="O784" s="397"/>
      <c r="P784" s="410"/>
      <c r="Q784" s="398"/>
    </row>
    <row r="785" spans="1:17" ht="14.4" customHeight="1" x14ac:dyDescent="0.3">
      <c r="A785" s="393" t="s">
        <v>3328</v>
      </c>
      <c r="B785" s="394" t="s">
        <v>3076</v>
      </c>
      <c r="C785" s="394" t="s">
        <v>2805</v>
      </c>
      <c r="D785" s="394" t="s">
        <v>3040</v>
      </c>
      <c r="E785" s="394" t="s">
        <v>3039</v>
      </c>
      <c r="F785" s="397">
        <v>1</v>
      </c>
      <c r="G785" s="397">
        <v>663</v>
      </c>
      <c r="H785" s="397">
        <v>1</v>
      </c>
      <c r="I785" s="397">
        <v>663</v>
      </c>
      <c r="J785" s="397"/>
      <c r="K785" s="397"/>
      <c r="L785" s="397"/>
      <c r="M785" s="397"/>
      <c r="N785" s="397"/>
      <c r="O785" s="397"/>
      <c r="P785" s="410"/>
      <c r="Q785" s="398"/>
    </row>
    <row r="786" spans="1:17" ht="14.4" customHeight="1" x14ac:dyDescent="0.3">
      <c r="A786" s="393" t="s">
        <v>3328</v>
      </c>
      <c r="B786" s="394" t="s">
        <v>3076</v>
      </c>
      <c r="C786" s="394" t="s">
        <v>2805</v>
      </c>
      <c r="D786" s="394" t="s">
        <v>2911</v>
      </c>
      <c r="E786" s="394" t="s">
        <v>2912</v>
      </c>
      <c r="F786" s="397"/>
      <c r="G786" s="397"/>
      <c r="H786" s="397"/>
      <c r="I786" s="397"/>
      <c r="J786" s="397">
        <v>1</v>
      </c>
      <c r="K786" s="397">
        <v>0</v>
      </c>
      <c r="L786" s="397"/>
      <c r="M786" s="397">
        <v>0</v>
      </c>
      <c r="N786" s="397"/>
      <c r="O786" s="397"/>
      <c r="P786" s="410"/>
      <c r="Q786" s="398"/>
    </row>
    <row r="787" spans="1:17" ht="14.4" customHeight="1" x14ac:dyDescent="0.3">
      <c r="A787" s="393" t="s">
        <v>3328</v>
      </c>
      <c r="B787" s="394" t="s">
        <v>3194</v>
      </c>
      <c r="C787" s="394" t="s">
        <v>2805</v>
      </c>
      <c r="D787" s="394" t="s">
        <v>3209</v>
      </c>
      <c r="E787" s="394" t="s">
        <v>3210</v>
      </c>
      <c r="F787" s="397">
        <v>2</v>
      </c>
      <c r="G787" s="397">
        <v>466</v>
      </c>
      <c r="H787" s="397">
        <v>1</v>
      </c>
      <c r="I787" s="397">
        <v>233</v>
      </c>
      <c r="J787" s="397">
        <v>4</v>
      </c>
      <c r="K787" s="397">
        <v>936</v>
      </c>
      <c r="L787" s="397">
        <v>2.0085836909871246</v>
      </c>
      <c r="M787" s="397">
        <v>234</v>
      </c>
      <c r="N787" s="397">
        <v>5</v>
      </c>
      <c r="O787" s="397">
        <v>1160</v>
      </c>
      <c r="P787" s="410">
        <v>2.4892703862660945</v>
      </c>
      <c r="Q787" s="398">
        <v>232</v>
      </c>
    </row>
    <row r="788" spans="1:17" ht="14.4" customHeight="1" x14ac:dyDescent="0.3">
      <c r="A788" s="393" t="s">
        <v>3329</v>
      </c>
      <c r="B788" s="394" t="s">
        <v>2862</v>
      </c>
      <c r="C788" s="394" t="s">
        <v>2805</v>
      </c>
      <c r="D788" s="394" t="s">
        <v>2907</v>
      </c>
      <c r="E788" s="394" t="s">
        <v>2908</v>
      </c>
      <c r="F788" s="397">
        <v>2</v>
      </c>
      <c r="G788" s="397">
        <v>862</v>
      </c>
      <c r="H788" s="397">
        <v>1</v>
      </c>
      <c r="I788" s="397">
        <v>431</v>
      </c>
      <c r="J788" s="397">
        <v>2</v>
      </c>
      <c r="K788" s="397">
        <v>866</v>
      </c>
      <c r="L788" s="397">
        <v>1.0046403712296983</v>
      </c>
      <c r="M788" s="397">
        <v>433</v>
      </c>
      <c r="N788" s="397"/>
      <c r="O788" s="397"/>
      <c r="P788" s="410"/>
      <c r="Q788" s="398"/>
    </row>
    <row r="789" spans="1:17" ht="14.4" customHeight="1" x14ac:dyDescent="0.3">
      <c r="A789" s="393" t="s">
        <v>3329</v>
      </c>
      <c r="B789" s="394" t="s">
        <v>2913</v>
      </c>
      <c r="C789" s="394" t="s">
        <v>2805</v>
      </c>
      <c r="D789" s="394" t="s">
        <v>2921</v>
      </c>
      <c r="E789" s="394" t="s">
        <v>2922</v>
      </c>
      <c r="F789" s="397"/>
      <c r="G789" s="397"/>
      <c r="H789" s="397"/>
      <c r="I789" s="397"/>
      <c r="J789" s="397"/>
      <c r="K789" s="397"/>
      <c r="L789" s="397"/>
      <c r="M789" s="397"/>
      <c r="N789" s="397">
        <v>1</v>
      </c>
      <c r="O789" s="397">
        <v>0</v>
      </c>
      <c r="P789" s="410"/>
      <c r="Q789" s="398">
        <v>0</v>
      </c>
    </row>
    <row r="790" spans="1:17" ht="14.4" customHeight="1" x14ac:dyDescent="0.3">
      <c r="A790" s="393" t="s">
        <v>3329</v>
      </c>
      <c r="B790" s="394" t="s">
        <v>2913</v>
      </c>
      <c r="C790" s="394" t="s">
        <v>2805</v>
      </c>
      <c r="D790" s="394" t="s">
        <v>2923</v>
      </c>
      <c r="E790" s="394" t="s">
        <v>2924</v>
      </c>
      <c r="F790" s="397">
        <v>3</v>
      </c>
      <c r="G790" s="397">
        <v>975</v>
      </c>
      <c r="H790" s="397">
        <v>1</v>
      </c>
      <c r="I790" s="397">
        <v>325</v>
      </c>
      <c r="J790" s="397">
        <v>3</v>
      </c>
      <c r="K790" s="397">
        <v>981</v>
      </c>
      <c r="L790" s="397">
        <v>1.0061538461538462</v>
      </c>
      <c r="M790" s="397">
        <v>327</v>
      </c>
      <c r="N790" s="397">
        <v>3</v>
      </c>
      <c r="O790" s="397">
        <v>981</v>
      </c>
      <c r="P790" s="410">
        <v>1.0061538461538462</v>
      </c>
      <c r="Q790" s="398">
        <v>327</v>
      </c>
    </row>
    <row r="791" spans="1:17" ht="14.4" customHeight="1" x14ac:dyDescent="0.3">
      <c r="A791" s="393" t="s">
        <v>3329</v>
      </c>
      <c r="B791" s="394" t="s">
        <v>2929</v>
      </c>
      <c r="C791" s="394" t="s">
        <v>2689</v>
      </c>
      <c r="D791" s="394" t="s">
        <v>2801</v>
      </c>
      <c r="E791" s="394" t="s">
        <v>2802</v>
      </c>
      <c r="F791" s="397">
        <v>0.1</v>
      </c>
      <c r="G791" s="397">
        <v>72.23</v>
      </c>
      <c r="H791" s="397">
        <v>1</v>
      </c>
      <c r="I791" s="397">
        <v>722.3</v>
      </c>
      <c r="J791" s="397"/>
      <c r="K791" s="397"/>
      <c r="L791" s="397"/>
      <c r="M791" s="397"/>
      <c r="N791" s="397"/>
      <c r="O791" s="397"/>
      <c r="P791" s="410"/>
      <c r="Q791" s="398"/>
    </row>
    <row r="792" spans="1:17" ht="14.4" customHeight="1" x14ac:dyDescent="0.3">
      <c r="A792" s="393" t="s">
        <v>3329</v>
      </c>
      <c r="B792" s="394" t="s">
        <v>2929</v>
      </c>
      <c r="C792" s="394" t="s">
        <v>2689</v>
      </c>
      <c r="D792" s="394" t="s">
        <v>3295</v>
      </c>
      <c r="E792" s="394" t="s">
        <v>3296</v>
      </c>
      <c r="F792" s="397"/>
      <c r="G792" s="397"/>
      <c r="H792" s="397"/>
      <c r="I792" s="397"/>
      <c r="J792" s="397"/>
      <c r="K792" s="397"/>
      <c r="L792" s="397"/>
      <c r="M792" s="397"/>
      <c r="N792" s="397">
        <v>0.2</v>
      </c>
      <c r="O792" s="397">
        <v>151.54</v>
      </c>
      <c r="P792" s="410"/>
      <c r="Q792" s="398">
        <v>757.69999999999993</v>
      </c>
    </row>
    <row r="793" spans="1:17" ht="14.4" customHeight="1" x14ac:dyDescent="0.3">
      <c r="A793" s="393" t="s">
        <v>3329</v>
      </c>
      <c r="B793" s="394" t="s">
        <v>2929</v>
      </c>
      <c r="C793" s="394" t="s">
        <v>2805</v>
      </c>
      <c r="D793" s="394" t="s">
        <v>2999</v>
      </c>
      <c r="E793" s="394" t="s">
        <v>3000</v>
      </c>
      <c r="F793" s="397">
        <v>3</v>
      </c>
      <c r="G793" s="397">
        <v>561</v>
      </c>
      <c r="H793" s="397">
        <v>1</v>
      </c>
      <c r="I793" s="397">
        <v>187</v>
      </c>
      <c r="J793" s="397">
        <v>7</v>
      </c>
      <c r="K793" s="397">
        <v>1351</v>
      </c>
      <c r="L793" s="397">
        <v>2.4081996434937611</v>
      </c>
      <c r="M793" s="397">
        <v>193</v>
      </c>
      <c r="N793" s="397">
        <v>6</v>
      </c>
      <c r="O793" s="397">
        <v>1164</v>
      </c>
      <c r="P793" s="410">
        <v>2.0748663101604277</v>
      </c>
      <c r="Q793" s="398">
        <v>194</v>
      </c>
    </row>
    <row r="794" spans="1:17" ht="14.4" customHeight="1" x14ac:dyDescent="0.3">
      <c r="A794" s="393" t="s">
        <v>3329</v>
      </c>
      <c r="B794" s="394" t="s">
        <v>2929</v>
      </c>
      <c r="C794" s="394" t="s">
        <v>2805</v>
      </c>
      <c r="D794" s="394" t="s">
        <v>2840</v>
      </c>
      <c r="E794" s="394" t="s">
        <v>2841</v>
      </c>
      <c r="F794" s="397"/>
      <c r="G794" s="397"/>
      <c r="H794" s="397"/>
      <c r="I794" s="397"/>
      <c r="J794" s="397">
        <v>1</v>
      </c>
      <c r="K794" s="397">
        <v>75</v>
      </c>
      <c r="L794" s="397"/>
      <c r="M794" s="397">
        <v>75</v>
      </c>
      <c r="N794" s="397"/>
      <c r="O794" s="397"/>
      <c r="P794" s="410"/>
      <c r="Q794" s="398"/>
    </row>
    <row r="795" spans="1:17" ht="14.4" customHeight="1" x14ac:dyDescent="0.3">
      <c r="A795" s="393" t="s">
        <v>3329</v>
      </c>
      <c r="B795" s="394" t="s">
        <v>2929</v>
      </c>
      <c r="C795" s="394" t="s">
        <v>2805</v>
      </c>
      <c r="D795" s="394" t="s">
        <v>3011</v>
      </c>
      <c r="E795" s="394" t="s">
        <v>3012</v>
      </c>
      <c r="F795" s="397">
        <v>7</v>
      </c>
      <c r="G795" s="397">
        <v>1736</v>
      </c>
      <c r="H795" s="397">
        <v>1</v>
      </c>
      <c r="I795" s="397">
        <v>248</v>
      </c>
      <c r="J795" s="397">
        <v>8</v>
      </c>
      <c r="K795" s="397">
        <v>1992</v>
      </c>
      <c r="L795" s="397">
        <v>1.1474654377880185</v>
      </c>
      <c r="M795" s="397">
        <v>249</v>
      </c>
      <c r="N795" s="397">
        <v>7</v>
      </c>
      <c r="O795" s="397">
        <v>1624</v>
      </c>
      <c r="P795" s="410">
        <v>0.93548387096774188</v>
      </c>
      <c r="Q795" s="398">
        <v>232</v>
      </c>
    </row>
    <row r="796" spans="1:17" ht="14.4" customHeight="1" x14ac:dyDescent="0.3">
      <c r="A796" s="393" t="s">
        <v>3329</v>
      </c>
      <c r="B796" s="394" t="s">
        <v>2929</v>
      </c>
      <c r="C796" s="394" t="s">
        <v>2805</v>
      </c>
      <c r="D796" s="394" t="s">
        <v>2854</v>
      </c>
      <c r="E796" s="394" t="s">
        <v>2855</v>
      </c>
      <c r="F796" s="397">
        <v>1</v>
      </c>
      <c r="G796" s="397">
        <v>323</v>
      </c>
      <c r="H796" s="397">
        <v>1</v>
      </c>
      <c r="I796" s="397">
        <v>323</v>
      </c>
      <c r="J796" s="397">
        <v>3</v>
      </c>
      <c r="K796" s="397">
        <v>972</v>
      </c>
      <c r="L796" s="397">
        <v>3.0092879256965945</v>
      </c>
      <c r="M796" s="397">
        <v>324</v>
      </c>
      <c r="N796" s="397">
        <v>2</v>
      </c>
      <c r="O796" s="397">
        <v>650</v>
      </c>
      <c r="P796" s="410">
        <v>2.0123839009287927</v>
      </c>
      <c r="Q796" s="398">
        <v>325</v>
      </c>
    </row>
    <row r="797" spans="1:17" ht="14.4" customHeight="1" x14ac:dyDescent="0.3">
      <c r="A797" s="393" t="s">
        <v>3329</v>
      </c>
      <c r="B797" s="394" t="s">
        <v>2929</v>
      </c>
      <c r="C797" s="394" t="s">
        <v>2805</v>
      </c>
      <c r="D797" s="394" t="s">
        <v>3055</v>
      </c>
      <c r="E797" s="394" t="s">
        <v>3056</v>
      </c>
      <c r="F797" s="397">
        <v>16</v>
      </c>
      <c r="G797" s="397">
        <v>1760</v>
      </c>
      <c r="H797" s="397">
        <v>1</v>
      </c>
      <c r="I797" s="397">
        <v>110</v>
      </c>
      <c r="J797" s="397">
        <v>29</v>
      </c>
      <c r="K797" s="397">
        <v>3219</v>
      </c>
      <c r="L797" s="397">
        <v>1.8289772727272726</v>
      </c>
      <c r="M797" s="397">
        <v>111</v>
      </c>
      <c r="N797" s="397">
        <v>24</v>
      </c>
      <c r="O797" s="397">
        <v>2688</v>
      </c>
      <c r="P797" s="410">
        <v>1.5272727272727273</v>
      </c>
      <c r="Q797" s="398">
        <v>112</v>
      </c>
    </row>
    <row r="798" spans="1:17" ht="14.4" customHeight="1" x14ac:dyDescent="0.3">
      <c r="A798" s="393" t="s">
        <v>3329</v>
      </c>
      <c r="B798" s="394" t="s">
        <v>2929</v>
      </c>
      <c r="C798" s="394" t="s">
        <v>2805</v>
      </c>
      <c r="D798" s="394" t="s">
        <v>3059</v>
      </c>
      <c r="E798" s="394" t="s">
        <v>3060</v>
      </c>
      <c r="F798" s="397"/>
      <c r="G798" s="397"/>
      <c r="H798" s="397"/>
      <c r="I798" s="397"/>
      <c r="J798" s="397">
        <v>2</v>
      </c>
      <c r="K798" s="397">
        <v>1352</v>
      </c>
      <c r="L798" s="397"/>
      <c r="M798" s="397">
        <v>676</v>
      </c>
      <c r="N798" s="397">
        <v>12</v>
      </c>
      <c r="O798" s="397">
        <v>8124</v>
      </c>
      <c r="P798" s="410"/>
      <c r="Q798" s="398">
        <v>677</v>
      </c>
    </row>
    <row r="799" spans="1:17" ht="14.4" customHeight="1" x14ac:dyDescent="0.3">
      <c r="A799" s="393" t="s">
        <v>3329</v>
      </c>
      <c r="B799" s="394" t="s">
        <v>2929</v>
      </c>
      <c r="C799" s="394" t="s">
        <v>2805</v>
      </c>
      <c r="D799" s="394" t="s">
        <v>3061</v>
      </c>
      <c r="E799" s="394" t="s">
        <v>3062</v>
      </c>
      <c r="F799" s="397"/>
      <c r="G799" s="397"/>
      <c r="H799" s="397"/>
      <c r="I799" s="397"/>
      <c r="J799" s="397">
        <v>2</v>
      </c>
      <c r="K799" s="397">
        <v>162</v>
      </c>
      <c r="L799" s="397"/>
      <c r="M799" s="397">
        <v>81</v>
      </c>
      <c r="N799" s="397">
        <v>12</v>
      </c>
      <c r="O799" s="397">
        <v>984</v>
      </c>
      <c r="P799" s="410"/>
      <c r="Q799" s="398">
        <v>82</v>
      </c>
    </row>
    <row r="800" spans="1:17" ht="14.4" customHeight="1" x14ac:dyDescent="0.3">
      <c r="A800" s="393" t="s">
        <v>3329</v>
      </c>
      <c r="B800" s="394" t="s">
        <v>2929</v>
      </c>
      <c r="C800" s="394" t="s">
        <v>2805</v>
      </c>
      <c r="D800" s="394" t="s">
        <v>3063</v>
      </c>
      <c r="E800" s="394" t="s">
        <v>3064</v>
      </c>
      <c r="F800" s="397">
        <v>1</v>
      </c>
      <c r="G800" s="397">
        <v>332</v>
      </c>
      <c r="H800" s="397">
        <v>1</v>
      </c>
      <c r="I800" s="397">
        <v>332</v>
      </c>
      <c r="J800" s="397"/>
      <c r="K800" s="397"/>
      <c r="L800" s="397"/>
      <c r="M800" s="397"/>
      <c r="N800" s="397"/>
      <c r="O800" s="397"/>
      <c r="P800" s="410"/>
      <c r="Q800" s="398"/>
    </row>
    <row r="801" spans="1:17" ht="14.4" customHeight="1" x14ac:dyDescent="0.3">
      <c r="A801" s="393" t="s">
        <v>3329</v>
      </c>
      <c r="B801" s="394" t="s">
        <v>2929</v>
      </c>
      <c r="C801" s="394" t="s">
        <v>2805</v>
      </c>
      <c r="D801" s="394" t="s">
        <v>3065</v>
      </c>
      <c r="E801" s="394" t="s">
        <v>3066</v>
      </c>
      <c r="F801" s="397"/>
      <c r="G801" s="397"/>
      <c r="H801" s="397"/>
      <c r="I801" s="397"/>
      <c r="J801" s="397">
        <v>1</v>
      </c>
      <c r="K801" s="397">
        <v>604</v>
      </c>
      <c r="L801" s="397"/>
      <c r="M801" s="397">
        <v>604</v>
      </c>
      <c r="N801" s="397">
        <v>1</v>
      </c>
      <c r="O801" s="397">
        <v>606</v>
      </c>
      <c r="P801" s="410"/>
      <c r="Q801" s="398">
        <v>606</v>
      </c>
    </row>
    <row r="802" spans="1:17" ht="14.4" customHeight="1" x14ac:dyDescent="0.3">
      <c r="A802" s="393" t="s">
        <v>3329</v>
      </c>
      <c r="B802" s="394" t="s">
        <v>2929</v>
      </c>
      <c r="C802" s="394" t="s">
        <v>2805</v>
      </c>
      <c r="D802" s="394" t="s">
        <v>3067</v>
      </c>
      <c r="E802" s="394" t="s">
        <v>3066</v>
      </c>
      <c r="F802" s="397"/>
      <c r="G802" s="397"/>
      <c r="H802" s="397"/>
      <c r="I802" s="397"/>
      <c r="J802" s="397">
        <v>1</v>
      </c>
      <c r="K802" s="397">
        <v>518</v>
      </c>
      <c r="L802" s="397"/>
      <c r="M802" s="397">
        <v>518</v>
      </c>
      <c r="N802" s="397"/>
      <c r="O802" s="397"/>
      <c r="P802" s="410"/>
      <c r="Q802" s="398"/>
    </row>
    <row r="803" spans="1:17" ht="14.4" customHeight="1" x14ac:dyDescent="0.3">
      <c r="A803" s="393" t="s">
        <v>3329</v>
      </c>
      <c r="B803" s="394" t="s">
        <v>2929</v>
      </c>
      <c r="C803" s="394" t="s">
        <v>2805</v>
      </c>
      <c r="D803" s="394" t="s">
        <v>3269</v>
      </c>
      <c r="E803" s="394" t="s">
        <v>3270</v>
      </c>
      <c r="F803" s="397"/>
      <c r="G803" s="397"/>
      <c r="H803" s="397"/>
      <c r="I803" s="397"/>
      <c r="J803" s="397">
        <v>1</v>
      </c>
      <c r="K803" s="397">
        <v>1364</v>
      </c>
      <c r="L803" s="397"/>
      <c r="M803" s="397">
        <v>1364</v>
      </c>
      <c r="N803" s="397"/>
      <c r="O803" s="397"/>
      <c r="P803" s="410"/>
      <c r="Q803" s="398"/>
    </row>
    <row r="804" spans="1:17" ht="14.4" customHeight="1" x14ac:dyDescent="0.3">
      <c r="A804" s="393" t="s">
        <v>3329</v>
      </c>
      <c r="B804" s="394" t="s">
        <v>2929</v>
      </c>
      <c r="C804" s="394" t="s">
        <v>2805</v>
      </c>
      <c r="D804" s="394" t="s">
        <v>3072</v>
      </c>
      <c r="E804" s="394" t="s">
        <v>3073</v>
      </c>
      <c r="F804" s="397"/>
      <c r="G804" s="397"/>
      <c r="H804" s="397"/>
      <c r="I804" s="397"/>
      <c r="J804" s="397">
        <v>1</v>
      </c>
      <c r="K804" s="397">
        <v>0</v>
      </c>
      <c r="L804" s="397"/>
      <c r="M804" s="397">
        <v>0</v>
      </c>
      <c r="N804" s="397"/>
      <c r="O804" s="397"/>
      <c r="P804" s="410"/>
      <c r="Q804" s="398"/>
    </row>
    <row r="805" spans="1:17" ht="14.4" customHeight="1" x14ac:dyDescent="0.3">
      <c r="A805" s="393" t="s">
        <v>3329</v>
      </c>
      <c r="B805" s="394" t="s">
        <v>3076</v>
      </c>
      <c r="C805" s="394" t="s">
        <v>2805</v>
      </c>
      <c r="D805" s="394" t="s">
        <v>2921</v>
      </c>
      <c r="E805" s="394" t="s">
        <v>2922</v>
      </c>
      <c r="F805" s="397"/>
      <c r="G805" s="397"/>
      <c r="H805" s="397"/>
      <c r="I805" s="397"/>
      <c r="J805" s="397"/>
      <c r="K805" s="397"/>
      <c r="L805" s="397"/>
      <c r="M805" s="397"/>
      <c r="N805" s="397">
        <v>1</v>
      </c>
      <c r="O805" s="397">
        <v>0</v>
      </c>
      <c r="P805" s="410"/>
      <c r="Q805" s="398">
        <v>0</v>
      </c>
    </row>
    <row r="806" spans="1:17" ht="14.4" customHeight="1" x14ac:dyDescent="0.3">
      <c r="A806" s="393" t="s">
        <v>3329</v>
      </c>
      <c r="B806" s="394" t="s">
        <v>3076</v>
      </c>
      <c r="C806" s="394" t="s">
        <v>2805</v>
      </c>
      <c r="D806" s="394" t="s">
        <v>3011</v>
      </c>
      <c r="E806" s="394" t="s">
        <v>3012</v>
      </c>
      <c r="F806" s="397"/>
      <c r="G806" s="397"/>
      <c r="H806" s="397"/>
      <c r="I806" s="397"/>
      <c r="J806" s="397">
        <v>1</v>
      </c>
      <c r="K806" s="397">
        <v>249</v>
      </c>
      <c r="L806" s="397"/>
      <c r="M806" s="397">
        <v>249</v>
      </c>
      <c r="N806" s="397"/>
      <c r="O806" s="397"/>
      <c r="P806" s="410"/>
      <c r="Q806" s="398"/>
    </row>
    <row r="807" spans="1:17" ht="14.4" customHeight="1" x14ac:dyDescent="0.3">
      <c r="A807" s="393" t="s">
        <v>3329</v>
      </c>
      <c r="B807" s="394" t="s">
        <v>3076</v>
      </c>
      <c r="C807" s="394" t="s">
        <v>2805</v>
      </c>
      <c r="D807" s="394" t="s">
        <v>3158</v>
      </c>
      <c r="E807" s="394" t="s">
        <v>3159</v>
      </c>
      <c r="F807" s="397"/>
      <c r="G807" s="397"/>
      <c r="H807" s="397"/>
      <c r="I807" s="397"/>
      <c r="J807" s="397"/>
      <c r="K807" s="397"/>
      <c r="L807" s="397"/>
      <c r="M807" s="397"/>
      <c r="N807" s="397">
        <v>2</v>
      </c>
      <c r="O807" s="397">
        <v>464</v>
      </c>
      <c r="P807" s="410"/>
      <c r="Q807" s="398">
        <v>232</v>
      </c>
    </row>
    <row r="808" spans="1:17" ht="14.4" customHeight="1" x14ac:dyDescent="0.3">
      <c r="A808" s="393" t="s">
        <v>3329</v>
      </c>
      <c r="B808" s="394" t="s">
        <v>3076</v>
      </c>
      <c r="C808" s="394" t="s">
        <v>2805</v>
      </c>
      <c r="D808" s="394" t="s">
        <v>3072</v>
      </c>
      <c r="E808" s="394" t="s">
        <v>3073</v>
      </c>
      <c r="F808" s="397"/>
      <c r="G808" s="397"/>
      <c r="H808" s="397"/>
      <c r="I808" s="397"/>
      <c r="J808" s="397">
        <v>1</v>
      </c>
      <c r="K808" s="397">
        <v>0</v>
      </c>
      <c r="L808" s="397"/>
      <c r="M808" s="397">
        <v>0</v>
      </c>
      <c r="N808" s="397">
        <v>2</v>
      </c>
      <c r="O808" s="397">
        <v>0</v>
      </c>
      <c r="P808" s="410"/>
      <c r="Q808" s="398">
        <v>0</v>
      </c>
    </row>
    <row r="809" spans="1:17" ht="14.4" customHeight="1" x14ac:dyDescent="0.3">
      <c r="A809" s="393" t="s">
        <v>3329</v>
      </c>
      <c r="B809" s="394" t="s">
        <v>3194</v>
      </c>
      <c r="C809" s="394" t="s">
        <v>2805</v>
      </c>
      <c r="D809" s="394" t="s">
        <v>3209</v>
      </c>
      <c r="E809" s="394" t="s">
        <v>3210</v>
      </c>
      <c r="F809" s="397">
        <v>3</v>
      </c>
      <c r="G809" s="397">
        <v>699</v>
      </c>
      <c r="H809" s="397">
        <v>1</v>
      </c>
      <c r="I809" s="397">
        <v>233</v>
      </c>
      <c r="J809" s="397"/>
      <c r="K809" s="397"/>
      <c r="L809" s="397"/>
      <c r="M809" s="397"/>
      <c r="N809" s="397">
        <v>1</v>
      </c>
      <c r="O809" s="397">
        <v>232</v>
      </c>
      <c r="P809" s="410">
        <v>0.33190271816881262</v>
      </c>
      <c r="Q809" s="398">
        <v>232</v>
      </c>
    </row>
    <row r="810" spans="1:17" ht="14.4" customHeight="1" x14ac:dyDescent="0.3">
      <c r="A810" s="393" t="s">
        <v>3330</v>
      </c>
      <c r="B810" s="394" t="s">
        <v>2862</v>
      </c>
      <c r="C810" s="394" t="s">
        <v>2805</v>
      </c>
      <c r="D810" s="394" t="s">
        <v>2848</v>
      </c>
      <c r="E810" s="394" t="s">
        <v>2849</v>
      </c>
      <c r="F810" s="397"/>
      <c r="G810" s="397"/>
      <c r="H810" s="397"/>
      <c r="I810" s="397"/>
      <c r="J810" s="397">
        <v>1</v>
      </c>
      <c r="K810" s="397">
        <v>34</v>
      </c>
      <c r="L810" s="397"/>
      <c r="M810" s="397">
        <v>34</v>
      </c>
      <c r="N810" s="397">
        <v>1</v>
      </c>
      <c r="O810" s="397">
        <v>34</v>
      </c>
      <c r="P810" s="410"/>
      <c r="Q810" s="398">
        <v>34</v>
      </c>
    </row>
    <row r="811" spans="1:17" ht="14.4" customHeight="1" x14ac:dyDescent="0.3">
      <c r="A811" s="393" t="s">
        <v>3330</v>
      </c>
      <c r="B811" s="394" t="s">
        <v>2862</v>
      </c>
      <c r="C811" s="394" t="s">
        <v>2805</v>
      </c>
      <c r="D811" s="394" t="s">
        <v>2907</v>
      </c>
      <c r="E811" s="394" t="s">
        <v>2908</v>
      </c>
      <c r="F811" s="397">
        <v>17</v>
      </c>
      <c r="G811" s="397">
        <v>7327</v>
      </c>
      <c r="H811" s="397">
        <v>1</v>
      </c>
      <c r="I811" s="397">
        <v>431</v>
      </c>
      <c r="J811" s="397">
        <v>22</v>
      </c>
      <c r="K811" s="397">
        <v>9526</v>
      </c>
      <c r="L811" s="397">
        <v>1.3001228333560801</v>
      </c>
      <c r="M811" s="397">
        <v>433</v>
      </c>
      <c r="N811" s="397">
        <v>34</v>
      </c>
      <c r="O811" s="397">
        <v>11118</v>
      </c>
      <c r="P811" s="410">
        <v>1.5174013921113689</v>
      </c>
      <c r="Q811" s="398">
        <v>327</v>
      </c>
    </row>
    <row r="812" spans="1:17" ht="14.4" customHeight="1" x14ac:dyDescent="0.3">
      <c r="A812" s="393" t="s">
        <v>3330</v>
      </c>
      <c r="B812" s="394" t="s">
        <v>2913</v>
      </c>
      <c r="C812" s="394" t="s">
        <v>2805</v>
      </c>
      <c r="D812" s="394" t="s">
        <v>2923</v>
      </c>
      <c r="E812" s="394" t="s">
        <v>2924</v>
      </c>
      <c r="F812" s="397">
        <v>6</v>
      </c>
      <c r="G812" s="397">
        <v>1950</v>
      </c>
      <c r="H812" s="397">
        <v>1</v>
      </c>
      <c r="I812" s="397">
        <v>325</v>
      </c>
      <c r="J812" s="397">
        <v>4</v>
      </c>
      <c r="K812" s="397">
        <v>1308</v>
      </c>
      <c r="L812" s="397">
        <v>0.67076923076923078</v>
      </c>
      <c r="M812" s="397">
        <v>327</v>
      </c>
      <c r="N812" s="397">
        <v>9</v>
      </c>
      <c r="O812" s="397">
        <v>2943</v>
      </c>
      <c r="P812" s="410">
        <v>1.5092307692307692</v>
      </c>
      <c r="Q812" s="398">
        <v>327</v>
      </c>
    </row>
    <row r="813" spans="1:17" ht="14.4" customHeight="1" x14ac:dyDescent="0.3">
      <c r="A813" s="393" t="s">
        <v>3330</v>
      </c>
      <c r="B813" s="394" t="s">
        <v>2929</v>
      </c>
      <c r="C813" s="394" t="s">
        <v>2689</v>
      </c>
      <c r="D813" s="394" t="s">
        <v>3282</v>
      </c>
      <c r="E813" s="394" t="s">
        <v>3283</v>
      </c>
      <c r="F813" s="397"/>
      <c r="G813" s="397"/>
      <c r="H813" s="397"/>
      <c r="I813" s="397"/>
      <c r="J813" s="397"/>
      <c r="K813" s="397"/>
      <c r="L813" s="397"/>
      <c r="M813" s="397"/>
      <c r="N813" s="397">
        <v>2</v>
      </c>
      <c r="O813" s="397">
        <v>10429.64</v>
      </c>
      <c r="P813" s="410"/>
      <c r="Q813" s="398">
        <v>5214.82</v>
      </c>
    </row>
    <row r="814" spans="1:17" ht="14.4" customHeight="1" x14ac:dyDescent="0.3">
      <c r="A814" s="393" t="s">
        <v>3330</v>
      </c>
      <c r="B814" s="394" t="s">
        <v>2929</v>
      </c>
      <c r="C814" s="394" t="s">
        <v>2689</v>
      </c>
      <c r="D814" s="394" t="s">
        <v>2801</v>
      </c>
      <c r="E814" s="394" t="s">
        <v>2802</v>
      </c>
      <c r="F814" s="397"/>
      <c r="G814" s="397"/>
      <c r="H814" s="397"/>
      <c r="I814" s="397"/>
      <c r="J814" s="397">
        <v>0.2</v>
      </c>
      <c r="K814" s="397">
        <v>150.06</v>
      </c>
      <c r="L814" s="397"/>
      <c r="M814" s="397">
        <v>750.3</v>
      </c>
      <c r="N814" s="397"/>
      <c r="O814" s="397"/>
      <c r="P814" s="410"/>
      <c r="Q814" s="398"/>
    </row>
    <row r="815" spans="1:17" ht="14.4" customHeight="1" x14ac:dyDescent="0.3">
      <c r="A815" s="393" t="s">
        <v>3330</v>
      </c>
      <c r="B815" s="394" t="s">
        <v>2929</v>
      </c>
      <c r="C815" s="394" t="s">
        <v>2988</v>
      </c>
      <c r="D815" s="394" t="s">
        <v>2989</v>
      </c>
      <c r="E815" s="394" t="s">
        <v>2990</v>
      </c>
      <c r="F815" s="397">
        <v>1</v>
      </c>
      <c r="G815" s="397">
        <v>1782.16</v>
      </c>
      <c r="H815" s="397">
        <v>1</v>
      </c>
      <c r="I815" s="397">
        <v>1782.16</v>
      </c>
      <c r="J815" s="397"/>
      <c r="K815" s="397"/>
      <c r="L815" s="397"/>
      <c r="M815" s="397"/>
      <c r="N815" s="397"/>
      <c r="O815" s="397"/>
      <c r="P815" s="410"/>
      <c r="Q815" s="398"/>
    </row>
    <row r="816" spans="1:17" ht="14.4" customHeight="1" x14ac:dyDescent="0.3">
      <c r="A816" s="393" t="s">
        <v>3330</v>
      </c>
      <c r="B816" s="394" t="s">
        <v>2929</v>
      </c>
      <c r="C816" s="394" t="s">
        <v>2805</v>
      </c>
      <c r="D816" s="394" t="s">
        <v>2999</v>
      </c>
      <c r="E816" s="394" t="s">
        <v>3000</v>
      </c>
      <c r="F816" s="397">
        <v>101</v>
      </c>
      <c r="G816" s="397">
        <v>18887</v>
      </c>
      <c r="H816" s="397">
        <v>1</v>
      </c>
      <c r="I816" s="397">
        <v>187</v>
      </c>
      <c r="J816" s="397">
        <v>136</v>
      </c>
      <c r="K816" s="397">
        <v>26248</v>
      </c>
      <c r="L816" s="397">
        <v>1.3897389738973898</v>
      </c>
      <c r="M816" s="397">
        <v>193</v>
      </c>
      <c r="N816" s="397">
        <v>129</v>
      </c>
      <c r="O816" s="397">
        <v>25026</v>
      </c>
      <c r="P816" s="410">
        <v>1.3250383861915602</v>
      </c>
      <c r="Q816" s="398">
        <v>194</v>
      </c>
    </row>
    <row r="817" spans="1:17" ht="14.4" customHeight="1" x14ac:dyDescent="0.3">
      <c r="A817" s="393" t="s">
        <v>3330</v>
      </c>
      <c r="B817" s="394" t="s">
        <v>2929</v>
      </c>
      <c r="C817" s="394" t="s">
        <v>2805</v>
      </c>
      <c r="D817" s="394" t="s">
        <v>2903</v>
      </c>
      <c r="E817" s="394" t="s">
        <v>2904</v>
      </c>
      <c r="F817" s="397"/>
      <c r="G817" s="397"/>
      <c r="H817" s="397"/>
      <c r="I817" s="397"/>
      <c r="J817" s="397">
        <v>1</v>
      </c>
      <c r="K817" s="397">
        <v>852</v>
      </c>
      <c r="L817" s="397"/>
      <c r="M817" s="397">
        <v>852</v>
      </c>
      <c r="N817" s="397">
        <v>1</v>
      </c>
      <c r="O817" s="397">
        <v>703</v>
      </c>
      <c r="P817" s="410"/>
      <c r="Q817" s="398">
        <v>703</v>
      </c>
    </row>
    <row r="818" spans="1:17" ht="14.4" customHeight="1" x14ac:dyDescent="0.3">
      <c r="A818" s="393" t="s">
        <v>3330</v>
      </c>
      <c r="B818" s="394" t="s">
        <v>2929</v>
      </c>
      <c r="C818" s="394" t="s">
        <v>2805</v>
      </c>
      <c r="D818" s="394" t="s">
        <v>3003</v>
      </c>
      <c r="E818" s="394" t="s">
        <v>3004</v>
      </c>
      <c r="F818" s="397">
        <v>4</v>
      </c>
      <c r="G818" s="397">
        <v>732</v>
      </c>
      <c r="H818" s="397">
        <v>1</v>
      </c>
      <c r="I818" s="397">
        <v>183</v>
      </c>
      <c r="J818" s="397">
        <v>8</v>
      </c>
      <c r="K818" s="397">
        <v>1480</v>
      </c>
      <c r="L818" s="397">
        <v>2.0218579234972678</v>
      </c>
      <c r="M818" s="397">
        <v>185</v>
      </c>
      <c r="N818" s="397">
        <v>7</v>
      </c>
      <c r="O818" s="397">
        <v>1295</v>
      </c>
      <c r="P818" s="410">
        <v>1.7691256830601092</v>
      </c>
      <c r="Q818" s="398">
        <v>185</v>
      </c>
    </row>
    <row r="819" spans="1:17" ht="14.4" customHeight="1" x14ac:dyDescent="0.3">
      <c r="A819" s="393" t="s">
        <v>3330</v>
      </c>
      <c r="B819" s="394" t="s">
        <v>2929</v>
      </c>
      <c r="C819" s="394" t="s">
        <v>2805</v>
      </c>
      <c r="D819" s="394" t="s">
        <v>3264</v>
      </c>
      <c r="E819" s="394" t="s">
        <v>3265</v>
      </c>
      <c r="F819" s="397"/>
      <c r="G819" s="397"/>
      <c r="H819" s="397"/>
      <c r="I819" s="397"/>
      <c r="J819" s="397"/>
      <c r="K819" s="397"/>
      <c r="L819" s="397"/>
      <c r="M819" s="397"/>
      <c r="N819" s="397">
        <v>2</v>
      </c>
      <c r="O819" s="397">
        <v>2268</v>
      </c>
      <c r="P819" s="410"/>
      <c r="Q819" s="398">
        <v>1134</v>
      </c>
    </row>
    <row r="820" spans="1:17" ht="14.4" customHeight="1" x14ac:dyDescent="0.3">
      <c r="A820" s="393" t="s">
        <v>3330</v>
      </c>
      <c r="B820" s="394" t="s">
        <v>2929</v>
      </c>
      <c r="C820" s="394" t="s">
        <v>2805</v>
      </c>
      <c r="D820" s="394" t="s">
        <v>2840</v>
      </c>
      <c r="E820" s="394" t="s">
        <v>2841</v>
      </c>
      <c r="F820" s="397">
        <v>1</v>
      </c>
      <c r="G820" s="397">
        <v>75</v>
      </c>
      <c r="H820" s="397">
        <v>1</v>
      </c>
      <c r="I820" s="397">
        <v>75</v>
      </c>
      <c r="J820" s="397"/>
      <c r="K820" s="397"/>
      <c r="L820" s="397"/>
      <c r="M820" s="397"/>
      <c r="N820" s="397">
        <v>5</v>
      </c>
      <c r="O820" s="397">
        <v>405</v>
      </c>
      <c r="P820" s="410">
        <v>5.4</v>
      </c>
      <c r="Q820" s="398">
        <v>81</v>
      </c>
    </row>
    <row r="821" spans="1:17" ht="14.4" customHeight="1" x14ac:dyDescent="0.3">
      <c r="A821" s="393" t="s">
        <v>3330</v>
      </c>
      <c r="B821" s="394" t="s">
        <v>2929</v>
      </c>
      <c r="C821" s="394" t="s">
        <v>2805</v>
      </c>
      <c r="D821" s="394" t="s">
        <v>2844</v>
      </c>
      <c r="E821" s="394" t="s">
        <v>2845</v>
      </c>
      <c r="F821" s="397">
        <v>1</v>
      </c>
      <c r="G821" s="397">
        <v>58</v>
      </c>
      <c r="H821" s="397">
        <v>1</v>
      </c>
      <c r="I821" s="397">
        <v>58</v>
      </c>
      <c r="J821" s="397">
        <v>2</v>
      </c>
      <c r="K821" s="397">
        <v>116</v>
      </c>
      <c r="L821" s="397">
        <v>2</v>
      </c>
      <c r="M821" s="397">
        <v>58</v>
      </c>
      <c r="N821" s="397">
        <v>2</v>
      </c>
      <c r="O821" s="397">
        <v>112</v>
      </c>
      <c r="P821" s="410">
        <v>1.9310344827586208</v>
      </c>
      <c r="Q821" s="398">
        <v>56</v>
      </c>
    </row>
    <row r="822" spans="1:17" ht="14.4" customHeight="1" x14ac:dyDescent="0.3">
      <c r="A822" s="393" t="s">
        <v>3330</v>
      </c>
      <c r="B822" s="394" t="s">
        <v>2929</v>
      </c>
      <c r="C822" s="394" t="s">
        <v>2805</v>
      </c>
      <c r="D822" s="394" t="s">
        <v>2848</v>
      </c>
      <c r="E822" s="394" t="s">
        <v>2849</v>
      </c>
      <c r="F822" s="397">
        <v>4</v>
      </c>
      <c r="G822" s="397">
        <v>136</v>
      </c>
      <c r="H822" s="397">
        <v>1</v>
      </c>
      <c r="I822" s="397">
        <v>34</v>
      </c>
      <c r="J822" s="397">
        <v>8</v>
      </c>
      <c r="K822" s="397">
        <v>272</v>
      </c>
      <c r="L822" s="397">
        <v>2</v>
      </c>
      <c r="M822" s="397">
        <v>34</v>
      </c>
      <c r="N822" s="397">
        <v>14</v>
      </c>
      <c r="O822" s="397">
        <v>476</v>
      </c>
      <c r="P822" s="410">
        <v>3.5</v>
      </c>
      <c r="Q822" s="398">
        <v>34</v>
      </c>
    </row>
    <row r="823" spans="1:17" ht="14.4" customHeight="1" x14ac:dyDescent="0.3">
      <c r="A823" s="393" t="s">
        <v>3330</v>
      </c>
      <c r="B823" s="394" t="s">
        <v>2929</v>
      </c>
      <c r="C823" s="394" t="s">
        <v>2805</v>
      </c>
      <c r="D823" s="394" t="s">
        <v>3011</v>
      </c>
      <c r="E823" s="394" t="s">
        <v>3012</v>
      </c>
      <c r="F823" s="397">
        <v>18</v>
      </c>
      <c r="G823" s="397">
        <v>4464</v>
      </c>
      <c r="H823" s="397">
        <v>1</v>
      </c>
      <c r="I823" s="397">
        <v>248</v>
      </c>
      <c r="J823" s="397">
        <v>26</v>
      </c>
      <c r="K823" s="397">
        <v>6474</v>
      </c>
      <c r="L823" s="397">
        <v>1.450268817204301</v>
      </c>
      <c r="M823" s="397">
        <v>249</v>
      </c>
      <c r="N823" s="397">
        <v>42</v>
      </c>
      <c r="O823" s="397">
        <v>9744</v>
      </c>
      <c r="P823" s="410">
        <v>2.182795698924731</v>
      </c>
      <c r="Q823" s="398">
        <v>232</v>
      </c>
    </row>
    <row r="824" spans="1:17" ht="14.4" customHeight="1" x14ac:dyDescent="0.3">
      <c r="A824" s="393" t="s">
        <v>3330</v>
      </c>
      <c r="B824" s="394" t="s">
        <v>2929</v>
      </c>
      <c r="C824" s="394" t="s">
        <v>2805</v>
      </c>
      <c r="D824" s="394" t="s">
        <v>3013</v>
      </c>
      <c r="E824" s="394" t="s">
        <v>3014</v>
      </c>
      <c r="F824" s="397"/>
      <c r="G824" s="397"/>
      <c r="H824" s="397"/>
      <c r="I824" s="397"/>
      <c r="J824" s="397">
        <v>1</v>
      </c>
      <c r="K824" s="397">
        <v>125</v>
      </c>
      <c r="L824" s="397"/>
      <c r="M824" s="397">
        <v>125</v>
      </c>
      <c r="N824" s="397"/>
      <c r="O824" s="397"/>
      <c r="P824" s="410"/>
      <c r="Q824" s="398"/>
    </row>
    <row r="825" spans="1:17" ht="14.4" customHeight="1" x14ac:dyDescent="0.3">
      <c r="A825" s="393" t="s">
        <v>3330</v>
      </c>
      <c r="B825" s="394" t="s">
        <v>2929</v>
      </c>
      <c r="C825" s="394" t="s">
        <v>2805</v>
      </c>
      <c r="D825" s="394" t="s">
        <v>3144</v>
      </c>
      <c r="E825" s="394" t="s">
        <v>3145</v>
      </c>
      <c r="F825" s="397"/>
      <c r="G825" s="397"/>
      <c r="H825" s="397"/>
      <c r="I825" s="397"/>
      <c r="J825" s="397"/>
      <c r="K825" s="397"/>
      <c r="L825" s="397"/>
      <c r="M825" s="397"/>
      <c r="N825" s="397">
        <v>1</v>
      </c>
      <c r="O825" s="397">
        <v>298</v>
      </c>
      <c r="P825" s="410"/>
      <c r="Q825" s="398">
        <v>298</v>
      </c>
    </row>
    <row r="826" spans="1:17" ht="14.4" customHeight="1" x14ac:dyDescent="0.3">
      <c r="A826" s="393" t="s">
        <v>3330</v>
      </c>
      <c r="B826" s="394" t="s">
        <v>2929</v>
      </c>
      <c r="C826" s="394" t="s">
        <v>2805</v>
      </c>
      <c r="D826" s="394" t="s">
        <v>3040</v>
      </c>
      <c r="E826" s="394" t="s">
        <v>3039</v>
      </c>
      <c r="F826" s="397"/>
      <c r="G826" s="397"/>
      <c r="H826" s="397"/>
      <c r="I826" s="397"/>
      <c r="J826" s="397">
        <v>1</v>
      </c>
      <c r="K826" s="397">
        <v>665</v>
      </c>
      <c r="L826" s="397"/>
      <c r="M826" s="397">
        <v>665</v>
      </c>
      <c r="N826" s="397">
        <v>5</v>
      </c>
      <c r="O826" s="397">
        <v>3340</v>
      </c>
      <c r="P826" s="410"/>
      <c r="Q826" s="398">
        <v>668</v>
      </c>
    </row>
    <row r="827" spans="1:17" ht="14.4" customHeight="1" x14ac:dyDescent="0.3">
      <c r="A827" s="393" t="s">
        <v>3330</v>
      </c>
      <c r="B827" s="394" t="s">
        <v>2929</v>
      </c>
      <c r="C827" s="394" t="s">
        <v>2805</v>
      </c>
      <c r="D827" s="394" t="s">
        <v>2854</v>
      </c>
      <c r="E827" s="394" t="s">
        <v>2855</v>
      </c>
      <c r="F827" s="397">
        <v>4</v>
      </c>
      <c r="G827" s="397">
        <v>1292</v>
      </c>
      <c r="H827" s="397">
        <v>1</v>
      </c>
      <c r="I827" s="397">
        <v>323</v>
      </c>
      <c r="J827" s="397">
        <v>5</v>
      </c>
      <c r="K827" s="397">
        <v>1620</v>
      </c>
      <c r="L827" s="397">
        <v>1.2538699690402477</v>
      </c>
      <c r="M827" s="397">
        <v>324</v>
      </c>
      <c r="N827" s="397">
        <v>8</v>
      </c>
      <c r="O827" s="397">
        <v>2600</v>
      </c>
      <c r="P827" s="410">
        <v>2.0123839009287927</v>
      </c>
      <c r="Q827" s="398">
        <v>325</v>
      </c>
    </row>
    <row r="828" spans="1:17" ht="14.4" customHeight="1" x14ac:dyDescent="0.3">
      <c r="A828" s="393" t="s">
        <v>3330</v>
      </c>
      <c r="B828" s="394" t="s">
        <v>2929</v>
      </c>
      <c r="C828" s="394" t="s">
        <v>2805</v>
      </c>
      <c r="D828" s="394" t="s">
        <v>3055</v>
      </c>
      <c r="E828" s="394" t="s">
        <v>3056</v>
      </c>
      <c r="F828" s="397">
        <v>60</v>
      </c>
      <c r="G828" s="397">
        <v>6600</v>
      </c>
      <c r="H828" s="397">
        <v>1</v>
      </c>
      <c r="I828" s="397">
        <v>110</v>
      </c>
      <c r="J828" s="397">
        <v>142</v>
      </c>
      <c r="K828" s="397">
        <v>15762</v>
      </c>
      <c r="L828" s="397">
        <v>2.3881818181818182</v>
      </c>
      <c r="M828" s="397">
        <v>111</v>
      </c>
      <c r="N828" s="397">
        <v>244</v>
      </c>
      <c r="O828" s="397">
        <v>27328</v>
      </c>
      <c r="P828" s="410">
        <v>4.1406060606060606</v>
      </c>
      <c r="Q828" s="398">
        <v>112</v>
      </c>
    </row>
    <row r="829" spans="1:17" ht="14.4" customHeight="1" x14ac:dyDescent="0.3">
      <c r="A829" s="393" t="s">
        <v>3330</v>
      </c>
      <c r="B829" s="394" t="s">
        <v>2929</v>
      </c>
      <c r="C829" s="394" t="s">
        <v>2805</v>
      </c>
      <c r="D829" s="394" t="s">
        <v>3059</v>
      </c>
      <c r="E829" s="394" t="s">
        <v>3060</v>
      </c>
      <c r="F829" s="397">
        <v>7</v>
      </c>
      <c r="G829" s="397">
        <v>4725</v>
      </c>
      <c r="H829" s="397">
        <v>1</v>
      </c>
      <c r="I829" s="397">
        <v>675</v>
      </c>
      <c r="J829" s="397">
        <v>40</v>
      </c>
      <c r="K829" s="397">
        <v>27040</v>
      </c>
      <c r="L829" s="397">
        <v>5.7227513227513231</v>
      </c>
      <c r="M829" s="397">
        <v>676</v>
      </c>
      <c r="N829" s="397">
        <v>92</v>
      </c>
      <c r="O829" s="397">
        <v>62284</v>
      </c>
      <c r="P829" s="410">
        <v>13.181798941798942</v>
      </c>
      <c r="Q829" s="398">
        <v>677</v>
      </c>
    </row>
    <row r="830" spans="1:17" ht="14.4" customHeight="1" x14ac:dyDescent="0.3">
      <c r="A830" s="393" t="s">
        <v>3330</v>
      </c>
      <c r="B830" s="394" t="s">
        <v>2929</v>
      </c>
      <c r="C830" s="394" t="s">
        <v>2805</v>
      </c>
      <c r="D830" s="394" t="s">
        <v>3061</v>
      </c>
      <c r="E830" s="394" t="s">
        <v>3062</v>
      </c>
      <c r="F830" s="397">
        <v>7</v>
      </c>
      <c r="G830" s="397">
        <v>560</v>
      </c>
      <c r="H830" s="397">
        <v>1</v>
      </c>
      <c r="I830" s="397">
        <v>80</v>
      </c>
      <c r="J830" s="397">
        <v>44</v>
      </c>
      <c r="K830" s="397">
        <v>3564</v>
      </c>
      <c r="L830" s="397">
        <v>6.3642857142857139</v>
      </c>
      <c r="M830" s="397">
        <v>81</v>
      </c>
      <c r="N830" s="397">
        <v>92</v>
      </c>
      <c r="O830" s="397">
        <v>7544</v>
      </c>
      <c r="P830" s="410">
        <v>13.471428571428572</v>
      </c>
      <c r="Q830" s="398">
        <v>82</v>
      </c>
    </row>
    <row r="831" spans="1:17" ht="14.4" customHeight="1" x14ac:dyDescent="0.3">
      <c r="A831" s="393" t="s">
        <v>3330</v>
      </c>
      <c r="B831" s="394" t="s">
        <v>2929</v>
      </c>
      <c r="C831" s="394" t="s">
        <v>2805</v>
      </c>
      <c r="D831" s="394" t="s">
        <v>3063</v>
      </c>
      <c r="E831" s="394" t="s">
        <v>3064</v>
      </c>
      <c r="F831" s="397">
        <v>1</v>
      </c>
      <c r="G831" s="397">
        <v>332</v>
      </c>
      <c r="H831" s="397">
        <v>1</v>
      </c>
      <c r="I831" s="397">
        <v>332</v>
      </c>
      <c r="J831" s="397">
        <v>1</v>
      </c>
      <c r="K831" s="397">
        <v>333</v>
      </c>
      <c r="L831" s="397">
        <v>1.0030120481927711</v>
      </c>
      <c r="M831" s="397">
        <v>333</v>
      </c>
      <c r="N831" s="397">
        <v>2</v>
      </c>
      <c r="O831" s="397">
        <v>670</v>
      </c>
      <c r="P831" s="410">
        <v>2.0180722891566263</v>
      </c>
      <c r="Q831" s="398">
        <v>335</v>
      </c>
    </row>
    <row r="832" spans="1:17" ht="14.4" customHeight="1" x14ac:dyDescent="0.3">
      <c r="A832" s="393" t="s">
        <v>3330</v>
      </c>
      <c r="B832" s="394" t="s">
        <v>2929</v>
      </c>
      <c r="C832" s="394" t="s">
        <v>2805</v>
      </c>
      <c r="D832" s="394" t="s">
        <v>3065</v>
      </c>
      <c r="E832" s="394" t="s">
        <v>3066</v>
      </c>
      <c r="F832" s="397">
        <v>1</v>
      </c>
      <c r="G832" s="397">
        <v>603</v>
      </c>
      <c r="H832" s="397">
        <v>1</v>
      </c>
      <c r="I832" s="397">
        <v>603</v>
      </c>
      <c r="J832" s="397">
        <v>1</v>
      </c>
      <c r="K832" s="397">
        <v>604</v>
      </c>
      <c r="L832" s="397">
        <v>1.0016583747927033</v>
      </c>
      <c r="M832" s="397">
        <v>604</v>
      </c>
      <c r="N832" s="397"/>
      <c r="O832" s="397"/>
      <c r="P832" s="410"/>
      <c r="Q832" s="398"/>
    </row>
    <row r="833" spans="1:17" ht="14.4" customHeight="1" x14ac:dyDescent="0.3">
      <c r="A833" s="393" t="s">
        <v>3330</v>
      </c>
      <c r="B833" s="394" t="s">
        <v>2929</v>
      </c>
      <c r="C833" s="394" t="s">
        <v>2805</v>
      </c>
      <c r="D833" s="394" t="s">
        <v>3269</v>
      </c>
      <c r="E833" s="394" t="s">
        <v>3270</v>
      </c>
      <c r="F833" s="397">
        <v>1</v>
      </c>
      <c r="G833" s="397">
        <v>1363</v>
      </c>
      <c r="H833" s="397">
        <v>1</v>
      </c>
      <c r="I833" s="397">
        <v>1363</v>
      </c>
      <c r="J833" s="397"/>
      <c r="K833" s="397"/>
      <c r="L833" s="397"/>
      <c r="M833" s="397"/>
      <c r="N833" s="397">
        <v>1</v>
      </c>
      <c r="O833" s="397">
        <v>1366</v>
      </c>
      <c r="P833" s="410">
        <v>1.0022010271460016</v>
      </c>
      <c r="Q833" s="398">
        <v>1366</v>
      </c>
    </row>
    <row r="834" spans="1:17" ht="14.4" customHeight="1" x14ac:dyDescent="0.3">
      <c r="A834" s="393" t="s">
        <v>3330</v>
      </c>
      <c r="B834" s="394" t="s">
        <v>2929</v>
      </c>
      <c r="C834" s="394" t="s">
        <v>2805</v>
      </c>
      <c r="D834" s="394" t="s">
        <v>3068</v>
      </c>
      <c r="E834" s="394" t="s">
        <v>3069</v>
      </c>
      <c r="F834" s="397">
        <v>1</v>
      </c>
      <c r="G834" s="397">
        <v>171</v>
      </c>
      <c r="H834" s="397">
        <v>1</v>
      </c>
      <c r="I834" s="397">
        <v>171</v>
      </c>
      <c r="J834" s="397">
        <v>3</v>
      </c>
      <c r="K834" s="397">
        <v>516</v>
      </c>
      <c r="L834" s="397">
        <v>3.0175438596491229</v>
      </c>
      <c r="M834" s="397">
        <v>172</v>
      </c>
      <c r="N834" s="397">
        <v>5</v>
      </c>
      <c r="O834" s="397">
        <v>860</v>
      </c>
      <c r="P834" s="410">
        <v>5.0292397660818713</v>
      </c>
      <c r="Q834" s="398">
        <v>172</v>
      </c>
    </row>
    <row r="835" spans="1:17" ht="14.4" customHeight="1" x14ac:dyDescent="0.3">
      <c r="A835" s="393" t="s">
        <v>3330</v>
      </c>
      <c r="B835" s="394" t="s">
        <v>2929</v>
      </c>
      <c r="C835" s="394" t="s">
        <v>2805</v>
      </c>
      <c r="D835" s="394" t="s">
        <v>3072</v>
      </c>
      <c r="E835" s="394" t="s">
        <v>3073</v>
      </c>
      <c r="F835" s="397">
        <v>2</v>
      </c>
      <c r="G835" s="397">
        <v>0</v>
      </c>
      <c r="H835" s="397"/>
      <c r="I835" s="397">
        <v>0</v>
      </c>
      <c r="J835" s="397">
        <v>6</v>
      </c>
      <c r="K835" s="397">
        <v>0</v>
      </c>
      <c r="L835" s="397"/>
      <c r="M835" s="397">
        <v>0</v>
      </c>
      <c r="N835" s="397">
        <v>1</v>
      </c>
      <c r="O835" s="397">
        <v>0</v>
      </c>
      <c r="P835" s="410"/>
      <c r="Q835" s="398">
        <v>0</v>
      </c>
    </row>
    <row r="836" spans="1:17" ht="14.4" customHeight="1" x14ac:dyDescent="0.3">
      <c r="A836" s="393" t="s">
        <v>3330</v>
      </c>
      <c r="B836" s="394" t="s">
        <v>3076</v>
      </c>
      <c r="C836" s="394" t="s">
        <v>2805</v>
      </c>
      <c r="D836" s="394" t="s">
        <v>2848</v>
      </c>
      <c r="E836" s="394" t="s">
        <v>2849</v>
      </c>
      <c r="F836" s="397">
        <v>1</v>
      </c>
      <c r="G836" s="397">
        <v>34</v>
      </c>
      <c r="H836" s="397">
        <v>1</v>
      </c>
      <c r="I836" s="397">
        <v>34</v>
      </c>
      <c r="J836" s="397"/>
      <c r="K836" s="397"/>
      <c r="L836" s="397"/>
      <c r="M836" s="397"/>
      <c r="N836" s="397"/>
      <c r="O836" s="397"/>
      <c r="P836" s="410"/>
      <c r="Q836" s="398"/>
    </row>
    <row r="837" spans="1:17" ht="14.4" customHeight="1" x14ac:dyDescent="0.3">
      <c r="A837" s="393" t="s">
        <v>3330</v>
      </c>
      <c r="B837" s="394" t="s">
        <v>3076</v>
      </c>
      <c r="C837" s="394" t="s">
        <v>2805</v>
      </c>
      <c r="D837" s="394" t="s">
        <v>3130</v>
      </c>
      <c r="E837" s="394" t="s">
        <v>3131</v>
      </c>
      <c r="F837" s="397"/>
      <c r="G837" s="397"/>
      <c r="H837" s="397"/>
      <c r="I837" s="397"/>
      <c r="J837" s="397">
        <v>1</v>
      </c>
      <c r="K837" s="397">
        <v>174</v>
      </c>
      <c r="L837" s="397"/>
      <c r="M837" s="397">
        <v>174</v>
      </c>
      <c r="N837" s="397"/>
      <c r="O837" s="397"/>
      <c r="P837" s="410"/>
      <c r="Q837" s="398"/>
    </row>
    <row r="838" spans="1:17" ht="14.4" customHeight="1" x14ac:dyDescent="0.3">
      <c r="A838" s="393" t="s">
        <v>3330</v>
      </c>
      <c r="B838" s="394" t="s">
        <v>3076</v>
      </c>
      <c r="C838" s="394" t="s">
        <v>2805</v>
      </c>
      <c r="D838" s="394" t="s">
        <v>3011</v>
      </c>
      <c r="E838" s="394" t="s">
        <v>3012</v>
      </c>
      <c r="F838" s="397">
        <v>2</v>
      </c>
      <c r="G838" s="397">
        <v>496</v>
      </c>
      <c r="H838" s="397">
        <v>1</v>
      </c>
      <c r="I838" s="397">
        <v>248</v>
      </c>
      <c r="J838" s="397">
        <v>2</v>
      </c>
      <c r="K838" s="397">
        <v>498</v>
      </c>
      <c r="L838" s="397">
        <v>1.0040322580645162</v>
      </c>
      <c r="M838" s="397">
        <v>249</v>
      </c>
      <c r="N838" s="397">
        <v>2</v>
      </c>
      <c r="O838" s="397">
        <v>464</v>
      </c>
      <c r="P838" s="410">
        <v>0.93548387096774188</v>
      </c>
      <c r="Q838" s="398">
        <v>232</v>
      </c>
    </row>
    <row r="839" spans="1:17" ht="14.4" customHeight="1" x14ac:dyDescent="0.3">
      <c r="A839" s="393" t="s">
        <v>3330</v>
      </c>
      <c r="B839" s="394" t="s">
        <v>3076</v>
      </c>
      <c r="C839" s="394" t="s">
        <v>2805</v>
      </c>
      <c r="D839" s="394" t="s">
        <v>3158</v>
      </c>
      <c r="E839" s="394" t="s">
        <v>3159</v>
      </c>
      <c r="F839" s="397"/>
      <c r="G839" s="397"/>
      <c r="H839" s="397"/>
      <c r="I839" s="397"/>
      <c r="J839" s="397"/>
      <c r="K839" s="397"/>
      <c r="L839" s="397"/>
      <c r="M839" s="397"/>
      <c r="N839" s="397">
        <v>7</v>
      </c>
      <c r="O839" s="397">
        <v>1624</v>
      </c>
      <c r="P839" s="410"/>
      <c r="Q839" s="398">
        <v>232</v>
      </c>
    </row>
    <row r="840" spans="1:17" ht="14.4" customHeight="1" x14ac:dyDescent="0.3">
      <c r="A840" s="393" t="s">
        <v>3330</v>
      </c>
      <c r="B840" s="394" t="s">
        <v>3076</v>
      </c>
      <c r="C840" s="394" t="s">
        <v>2805</v>
      </c>
      <c r="D840" s="394" t="s">
        <v>3160</v>
      </c>
      <c r="E840" s="394" t="s">
        <v>3161</v>
      </c>
      <c r="F840" s="397"/>
      <c r="G840" s="397"/>
      <c r="H840" s="397"/>
      <c r="I840" s="397"/>
      <c r="J840" s="397"/>
      <c r="K840" s="397"/>
      <c r="L840" s="397"/>
      <c r="M840" s="397"/>
      <c r="N840" s="397">
        <v>1</v>
      </c>
      <c r="O840" s="397">
        <v>116</v>
      </c>
      <c r="P840" s="410"/>
      <c r="Q840" s="398">
        <v>116</v>
      </c>
    </row>
    <row r="841" spans="1:17" ht="14.4" customHeight="1" x14ac:dyDescent="0.3">
      <c r="A841" s="393" t="s">
        <v>3330</v>
      </c>
      <c r="B841" s="394" t="s">
        <v>3076</v>
      </c>
      <c r="C841" s="394" t="s">
        <v>2805</v>
      </c>
      <c r="D841" s="394" t="s">
        <v>3038</v>
      </c>
      <c r="E841" s="394" t="s">
        <v>3039</v>
      </c>
      <c r="F841" s="397"/>
      <c r="G841" s="397"/>
      <c r="H841" s="397"/>
      <c r="I841" s="397"/>
      <c r="J841" s="397">
        <v>1</v>
      </c>
      <c r="K841" s="397">
        <v>525</v>
      </c>
      <c r="L841" s="397"/>
      <c r="M841" s="397">
        <v>525</v>
      </c>
      <c r="N841" s="397"/>
      <c r="O841" s="397"/>
      <c r="P841" s="410"/>
      <c r="Q841" s="398"/>
    </row>
    <row r="842" spans="1:17" ht="14.4" customHeight="1" x14ac:dyDescent="0.3">
      <c r="A842" s="393" t="s">
        <v>3330</v>
      </c>
      <c r="B842" s="394" t="s">
        <v>3076</v>
      </c>
      <c r="C842" s="394" t="s">
        <v>2805</v>
      </c>
      <c r="D842" s="394" t="s">
        <v>3072</v>
      </c>
      <c r="E842" s="394" t="s">
        <v>3073</v>
      </c>
      <c r="F842" s="397">
        <v>2</v>
      </c>
      <c r="G842" s="397">
        <v>0</v>
      </c>
      <c r="H842" s="397"/>
      <c r="I842" s="397">
        <v>0</v>
      </c>
      <c r="J842" s="397">
        <v>16</v>
      </c>
      <c r="K842" s="397">
        <v>0</v>
      </c>
      <c r="L842" s="397"/>
      <c r="M842" s="397">
        <v>0</v>
      </c>
      <c r="N842" s="397">
        <v>22</v>
      </c>
      <c r="O842" s="397">
        <v>0</v>
      </c>
      <c r="P842" s="410"/>
      <c r="Q842" s="398">
        <v>0</v>
      </c>
    </row>
    <row r="843" spans="1:17" ht="14.4" customHeight="1" x14ac:dyDescent="0.3">
      <c r="A843" s="393" t="s">
        <v>3330</v>
      </c>
      <c r="B843" s="394" t="s">
        <v>3194</v>
      </c>
      <c r="C843" s="394" t="s">
        <v>2805</v>
      </c>
      <c r="D843" s="394" t="s">
        <v>3209</v>
      </c>
      <c r="E843" s="394" t="s">
        <v>3210</v>
      </c>
      <c r="F843" s="397">
        <v>1</v>
      </c>
      <c r="G843" s="397">
        <v>233</v>
      </c>
      <c r="H843" s="397">
        <v>1</v>
      </c>
      <c r="I843" s="397">
        <v>233</v>
      </c>
      <c r="J843" s="397">
        <v>4</v>
      </c>
      <c r="K843" s="397">
        <v>936</v>
      </c>
      <c r="L843" s="397">
        <v>4.0171673819742493</v>
      </c>
      <c r="M843" s="397">
        <v>234</v>
      </c>
      <c r="N843" s="397">
        <v>6</v>
      </c>
      <c r="O843" s="397">
        <v>1392</v>
      </c>
      <c r="P843" s="410">
        <v>5.9742489270386265</v>
      </c>
      <c r="Q843" s="398">
        <v>232</v>
      </c>
    </row>
    <row r="844" spans="1:17" ht="14.4" customHeight="1" x14ac:dyDescent="0.3">
      <c r="A844" s="393" t="s">
        <v>448</v>
      </c>
      <c r="B844" s="394" t="s">
        <v>2929</v>
      </c>
      <c r="C844" s="394" t="s">
        <v>2689</v>
      </c>
      <c r="D844" s="394" t="s">
        <v>2984</v>
      </c>
      <c r="E844" s="394" t="s">
        <v>2985</v>
      </c>
      <c r="F844" s="397"/>
      <c r="G844" s="397"/>
      <c r="H844" s="397"/>
      <c r="I844" s="397"/>
      <c r="J844" s="397">
        <v>-1</v>
      </c>
      <c r="K844" s="397">
        <v>0</v>
      </c>
      <c r="L844" s="397"/>
      <c r="M844" s="397">
        <v>0</v>
      </c>
      <c r="N844" s="397"/>
      <c r="O844" s="397"/>
      <c r="P844" s="410"/>
      <c r="Q844" s="398"/>
    </row>
    <row r="845" spans="1:17" ht="14.4" customHeight="1" x14ac:dyDescent="0.3">
      <c r="A845" s="393" t="s">
        <v>448</v>
      </c>
      <c r="B845" s="394" t="s">
        <v>3076</v>
      </c>
      <c r="C845" s="394" t="s">
        <v>2993</v>
      </c>
      <c r="D845" s="394" t="s">
        <v>2994</v>
      </c>
      <c r="E845" s="394" t="s">
        <v>2995</v>
      </c>
      <c r="F845" s="397"/>
      <c r="G845" s="397"/>
      <c r="H845" s="397"/>
      <c r="I845" s="397"/>
      <c r="J845" s="397">
        <v>-2</v>
      </c>
      <c r="K845" s="397">
        <v>-294</v>
      </c>
      <c r="L845" s="397"/>
      <c r="M845" s="397">
        <v>147</v>
      </c>
      <c r="N845" s="397"/>
      <c r="O845" s="397"/>
      <c r="P845" s="410"/>
      <c r="Q845" s="398"/>
    </row>
    <row r="846" spans="1:17" ht="14.4" customHeight="1" thickBot="1" x14ac:dyDescent="0.35">
      <c r="A846" s="399" t="s">
        <v>448</v>
      </c>
      <c r="B846" s="400" t="s">
        <v>3076</v>
      </c>
      <c r="C846" s="400" t="s">
        <v>2993</v>
      </c>
      <c r="D846" s="400" t="s">
        <v>3108</v>
      </c>
      <c r="E846" s="400" t="s">
        <v>3109</v>
      </c>
      <c r="F846" s="403"/>
      <c r="G846" s="403"/>
      <c r="H846" s="403"/>
      <c r="I846" s="403"/>
      <c r="J846" s="403">
        <v>-1</v>
      </c>
      <c r="K846" s="403">
        <v>-149</v>
      </c>
      <c r="L846" s="403"/>
      <c r="M846" s="403">
        <v>149</v>
      </c>
      <c r="N846" s="403"/>
      <c r="O846" s="403"/>
      <c r="P846" s="411"/>
      <c r="Q846" s="40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68" t="s">
        <v>210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348" t="s">
        <v>235</v>
      </c>
      <c r="B2" s="66"/>
      <c r="C2" s="66"/>
      <c r="D2" s="66"/>
      <c r="E2" s="66"/>
      <c r="F2" s="66"/>
      <c r="G2" s="66"/>
    </row>
    <row r="3" spans="1:7" ht="14.4" customHeight="1" x14ac:dyDescent="0.3">
      <c r="A3" s="271"/>
      <c r="B3" s="273" t="s">
        <v>137</v>
      </c>
      <c r="C3" s="274"/>
      <c r="D3" s="275"/>
      <c r="E3" s="10"/>
      <c r="F3" s="48" t="s">
        <v>138</v>
      </c>
      <c r="G3" s="49" t="s">
        <v>139</v>
      </c>
    </row>
    <row r="4" spans="1:7" ht="14.4" customHeight="1" thickBot="1" x14ac:dyDescent="0.35">
      <c r="A4" s="272"/>
      <c r="B4" s="55">
        <v>2011</v>
      </c>
      <c r="C4" s="46">
        <v>2012</v>
      </c>
      <c r="D4" s="47">
        <v>2013</v>
      </c>
      <c r="E4" s="10"/>
      <c r="F4" s="276">
        <v>2013</v>
      </c>
      <c r="G4" s="277"/>
    </row>
    <row r="5" spans="1:7" ht="14.4" customHeight="1" x14ac:dyDescent="0.3">
      <c r="A5" s="242" t="str">
        <f>HYPERLINK("#'Léky Žádanky'!A1","Léky (Kč)")</f>
        <v>Léky (Kč)</v>
      </c>
      <c r="B5" s="33">
        <v>1176.34866629373</v>
      </c>
      <c r="C5" s="34">
        <v>1265.2596599999999</v>
      </c>
      <c r="D5" s="35">
        <v>1220.52683</v>
      </c>
      <c r="E5" s="11"/>
      <c r="F5" s="12">
        <v>1238</v>
      </c>
      <c r="G5" s="13">
        <f>IF(F5&lt;0.00000001,"",D5/F5)</f>
        <v>0.98588596930533123</v>
      </c>
    </row>
    <row r="6" spans="1:7" ht="14.4" customHeight="1" x14ac:dyDescent="0.3">
      <c r="A6" s="242" t="str">
        <f>HYPERLINK("#'Materiál Žádanky'!A1","Materiál - SZM (Kč)")</f>
        <v>Materiál - SZM (Kč)</v>
      </c>
      <c r="B6" s="14">
        <v>1569.23640503621</v>
      </c>
      <c r="C6" s="36">
        <v>1546.11079</v>
      </c>
      <c r="D6" s="37">
        <v>1626.3876399999999</v>
      </c>
      <c r="E6" s="11"/>
      <c r="F6" s="14">
        <v>1572</v>
      </c>
      <c r="G6" s="15">
        <f>IF(F6&lt;0.00000001,"",D6/F6)</f>
        <v>1.0345977353689566</v>
      </c>
    </row>
    <row r="7" spans="1:7" ht="14.4" customHeight="1" x14ac:dyDescent="0.3">
      <c r="A7" s="242" t="str">
        <f>HYPERLINK("#'Osobní náklady'!A1","Osobní náklady (Kč)")</f>
        <v>Osobní náklady (Kč)</v>
      </c>
      <c r="B7" s="14">
        <v>31725.398310962799</v>
      </c>
      <c r="C7" s="36">
        <v>33259.380129999998</v>
      </c>
      <c r="D7" s="37">
        <v>35207.368060000001</v>
      </c>
      <c r="E7" s="11"/>
      <c r="F7" s="14">
        <v>32617</v>
      </c>
      <c r="G7" s="15">
        <f>IF(F7&lt;0.00000001,"",D7/F7)</f>
        <v>1.0794177287917344</v>
      </c>
    </row>
    <row r="8" spans="1:7" ht="14.4" customHeight="1" thickBot="1" x14ac:dyDescent="0.35">
      <c r="A8" s="1" t="s">
        <v>140</v>
      </c>
      <c r="B8" s="16">
        <v>4689.6327956265704</v>
      </c>
      <c r="C8" s="38">
        <v>4799.14894000001</v>
      </c>
      <c r="D8" s="39">
        <v>4305.2566399999996</v>
      </c>
      <c r="E8" s="11"/>
      <c r="F8" s="16">
        <v>3879</v>
      </c>
      <c r="G8" s="17">
        <f>IF(F8&lt;0.00000001,"",D8/F8)</f>
        <v>1.1098882804846608</v>
      </c>
    </row>
    <row r="9" spans="1:7" ht="14.4" customHeight="1" thickBot="1" x14ac:dyDescent="0.35">
      <c r="A9" s="2" t="s">
        <v>141</v>
      </c>
      <c r="B9" s="3">
        <v>39160.616177919299</v>
      </c>
      <c r="C9" s="40">
        <v>40869.899519999999</v>
      </c>
      <c r="D9" s="41">
        <v>42359.539169999996</v>
      </c>
      <c r="E9" s="11"/>
      <c r="F9" s="3">
        <v>39306</v>
      </c>
      <c r="G9" s="4">
        <f>IF(F9&lt;0.00000001,"",D9/F9)</f>
        <v>1.0776863372004273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44" t="str">
        <f>HYPERLINK("#'ZV Vykáz.-A'!A1","Ambulance (body)")</f>
        <v>Ambulance (body)</v>
      </c>
      <c r="B11" s="12">
        <f>IF(ISERROR(VLOOKUP("Celkem:",'ZV Vykáz.-A'!A:F,2,0)),0,VLOOKUP("Celkem:",'ZV Vykáz.-A'!A:F,2,0)/1000)</f>
        <v>9972.57</v>
      </c>
      <c r="C11" s="34">
        <f>IF(ISERROR(VLOOKUP("Celkem:",'ZV Vykáz.-A'!A:F,4,0)),0,VLOOKUP("Celkem:",'ZV Vykáz.-A'!A:F,4,0)/1000)</f>
        <v>10242.819</v>
      </c>
      <c r="D11" s="35">
        <f>IF(ISERROR(VLOOKUP("Celkem:",'ZV Vykáz.-A'!A:F,6,0)),0,VLOOKUP("Celkem:",'ZV Vykáz.-A'!A:F,6,0)/1000)</f>
        <v>11213.174000000001</v>
      </c>
      <c r="E11" s="11"/>
      <c r="F11" s="12">
        <f>B11*0.98</f>
        <v>9773.1185999999998</v>
      </c>
      <c r="G11" s="13">
        <f>IF(F11=0,"",D11/F11)</f>
        <v>1.1473486057971303</v>
      </c>
    </row>
    <row r="12" spans="1:7" ht="14.4" customHeight="1" thickBot="1" x14ac:dyDescent="0.35">
      <c r="A12" s="245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144</v>
      </c>
      <c r="B13" s="6">
        <f>SUM(B11:B12)</f>
        <v>9972.57</v>
      </c>
      <c r="C13" s="42">
        <f>SUM(C11:C12)</f>
        <v>10242.819</v>
      </c>
      <c r="D13" s="43">
        <f>SUM(D11:D12)</f>
        <v>11213.174000000001</v>
      </c>
      <c r="E13" s="11"/>
      <c r="F13" s="6">
        <f>SUM(F11:F12)</f>
        <v>9773.1185999999998</v>
      </c>
      <c r="G13" s="7">
        <f>IF(F13=0,"",D13/F13)</f>
        <v>1.1473486057971303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52" t="str">
        <f>HYPERLINK("#'HI Graf'!A1","Hospodářský index (Výnosy / Náklady)")</f>
        <v>Hospodářský index (Výnosy / Náklady)</v>
      </c>
      <c r="B15" s="8">
        <f>IF(B9=0,"",B13/B9)</f>
        <v>0.25465814824494593</v>
      </c>
      <c r="C15" s="44">
        <f>IF(C9=0,"",C13/C9)</f>
        <v>0.25062011701270753</v>
      </c>
      <c r="D15" s="45">
        <f>IF(D9=0,"",D13/D9)</f>
        <v>0.2647142584577839</v>
      </c>
      <c r="E15" s="11"/>
      <c r="F15" s="8">
        <f>IF(F9=0,"",F13/F9)</f>
        <v>0.24864190199969469</v>
      </c>
      <c r="G15" s="9">
        <f>IF(OR(F15=0,F15=""),"",D15/F15)</f>
        <v>1.0646405787955602</v>
      </c>
    </row>
    <row r="17" spans="1:1" ht="14.4" customHeight="1" x14ac:dyDescent="0.3">
      <c r="A17" s="243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3"/>
    <col min="2" max="13" width="8.88671875" style="123" customWidth="1"/>
    <col min="14" max="16384" width="8.88671875" style="123"/>
  </cols>
  <sheetData>
    <row r="1" spans="1:13" ht="18.600000000000001" customHeight="1" thickBot="1" x14ac:dyDescent="0.4">
      <c r="A1" s="268" t="s">
        <v>172</v>
      </c>
      <c r="B1" s="268"/>
      <c r="C1" s="268"/>
      <c r="D1" s="268"/>
      <c r="E1" s="268"/>
      <c r="F1" s="268"/>
      <c r="G1" s="268"/>
      <c r="H1" s="278"/>
      <c r="I1" s="278"/>
      <c r="J1" s="278"/>
      <c r="K1" s="278"/>
      <c r="L1" s="278"/>
      <c r="M1" s="278"/>
    </row>
    <row r="2" spans="1:13" ht="14.4" customHeight="1" x14ac:dyDescent="0.3">
      <c r="A2" s="348" t="s">
        <v>235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4.4" customHeight="1" x14ac:dyDescent="0.3">
      <c r="A3" s="186"/>
      <c r="B3" s="187" t="s">
        <v>146</v>
      </c>
      <c r="C3" s="188" t="s">
        <v>147</v>
      </c>
      <c r="D3" s="188" t="s">
        <v>148</v>
      </c>
      <c r="E3" s="187" t="s">
        <v>149</v>
      </c>
      <c r="F3" s="188" t="s">
        <v>150</v>
      </c>
      <c r="G3" s="188" t="s">
        <v>151</v>
      </c>
      <c r="H3" s="188" t="s">
        <v>152</v>
      </c>
      <c r="I3" s="188" t="s">
        <v>153</v>
      </c>
      <c r="J3" s="188" t="s">
        <v>154</v>
      </c>
      <c r="K3" s="188" t="s">
        <v>155</v>
      </c>
      <c r="L3" s="188" t="s">
        <v>156</v>
      </c>
      <c r="M3" s="188" t="s">
        <v>157</v>
      </c>
    </row>
    <row r="4" spans="1:13" ht="14.4" customHeight="1" x14ac:dyDescent="0.3">
      <c r="A4" s="186" t="s">
        <v>145</v>
      </c>
      <c r="B4" s="189">
        <f>(B10+B8)/B6</f>
        <v>0.26312106735097224</v>
      </c>
      <c r="C4" s="189">
        <f t="shared" ref="C4:M4" si="0">(C10+C8)/C6</f>
        <v>0.25219515965582012</v>
      </c>
      <c r="D4" s="189">
        <f t="shared" si="0"/>
        <v>0.25800845971657071</v>
      </c>
      <c r="E4" s="189">
        <f t="shared" si="0"/>
        <v>0.26103267368714167</v>
      </c>
      <c r="F4" s="189">
        <f t="shared" si="0"/>
        <v>0.26708853596790522</v>
      </c>
      <c r="G4" s="189">
        <f t="shared" si="0"/>
        <v>0.2717669438264006</v>
      </c>
      <c r="H4" s="189">
        <f t="shared" si="0"/>
        <v>0.26562038404158023</v>
      </c>
      <c r="I4" s="189">
        <f t="shared" si="0"/>
        <v>0.2647142584577839</v>
      </c>
      <c r="J4" s="189">
        <f t="shared" si="0"/>
        <v>0.2647142584577839</v>
      </c>
      <c r="K4" s="189">
        <f t="shared" si="0"/>
        <v>0.2647142584577839</v>
      </c>
      <c r="L4" s="189">
        <f t="shared" si="0"/>
        <v>0.2647142584577839</v>
      </c>
      <c r="M4" s="189">
        <f t="shared" si="0"/>
        <v>0.2647142584577839</v>
      </c>
    </row>
    <row r="5" spans="1:13" ht="14.4" customHeight="1" x14ac:dyDescent="0.3">
      <c r="A5" s="190" t="s">
        <v>63</v>
      </c>
      <c r="B5" s="189">
        <f>IF(ISERROR(VLOOKUP($A5,'Man Tab'!$A:$Q,COLUMN()+2,0)),0,VLOOKUP($A5,'Man Tab'!$A:$Q,COLUMN()+2,0))</f>
        <v>4980.4183800000001</v>
      </c>
      <c r="C5" s="189">
        <f>IF(ISERROR(VLOOKUP($A5,'Man Tab'!$A:$Q,COLUMN()+2,0)),0,VLOOKUP($A5,'Man Tab'!$A:$Q,COLUMN()+2,0))</f>
        <v>5052.3871799999997</v>
      </c>
      <c r="D5" s="189">
        <f>IF(ISERROR(VLOOKUP($A5,'Man Tab'!$A:$Q,COLUMN()+2,0)),0,VLOOKUP($A5,'Man Tab'!$A:$Q,COLUMN()+2,0))</f>
        <v>5023.3868000000002</v>
      </c>
      <c r="E5" s="189">
        <f>IF(ISERROR(VLOOKUP($A5,'Man Tab'!$A:$Q,COLUMN()+2,0)),0,VLOOKUP($A5,'Man Tab'!$A:$Q,COLUMN()+2,0))</f>
        <v>5295.9456499999897</v>
      </c>
      <c r="F5" s="189">
        <f>IF(ISERROR(VLOOKUP($A5,'Man Tab'!$A:$Q,COLUMN()+2,0)),0,VLOOKUP($A5,'Man Tab'!$A:$Q,COLUMN()+2,0))</f>
        <v>5016.9703099999997</v>
      </c>
      <c r="G5" s="189">
        <f>IF(ISERROR(VLOOKUP($A5,'Man Tab'!$A:$Q,COLUMN()+2,0)),0,VLOOKUP($A5,'Man Tab'!$A:$Q,COLUMN()+2,0))</f>
        <v>5130.2558900000004</v>
      </c>
      <c r="H5" s="189">
        <f>IF(ISERROR(VLOOKUP($A5,'Man Tab'!$A:$Q,COLUMN()+2,0)),0,VLOOKUP($A5,'Man Tab'!$A:$Q,COLUMN()+2,0))</f>
        <v>6576.46126</v>
      </c>
      <c r="I5" s="189">
        <f>IF(ISERROR(VLOOKUP($A5,'Man Tab'!$A:$Q,COLUMN()+2,0)),0,VLOOKUP($A5,'Man Tab'!$A:$Q,COLUMN()+2,0))</f>
        <v>5283.7137000000002</v>
      </c>
      <c r="J5" s="189">
        <f>IF(ISERROR(VLOOKUP($A5,'Man Tab'!$A:$Q,COLUMN()+2,0)),0,VLOOKUP($A5,'Man Tab'!$A:$Q,COLUMN()+2,0))</f>
        <v>4.9406564584124654E-324</v>
      </c>
      <c r="K5" s="189">
        <f>IF(ISERROR(VLOOKUP($A5,'Man Tab'!$A:$Q,COLUMN()+2,0)),0,VLOOKUP($A5,'Man Tab'!$A:$Q,COLUMN()+2,0))</f>
        <v>4.9406564584124654E-324</v>
      </c>
      <c r="L5" s="189">
        <f>IF(ISERROR(VLOOKUP($A5,'Man Tab'!$A:$Q,COLUMN()+2,0)),0,VLOOKUP($A5,'Man Tab'!$A:$Q,COLUMN()+2,0))</f>
        <v>4.9406564584124654E-324</v>
      </c>
      <c r="M5" s="189">
        <f>IF(ISERROR(VLOOKUP($A5,'Man Tab'!$A:$Q,COLUMN()+2,0)),0,VLOOKUP($A5,'Man Tab'!$A:$Q,COLUMN()+2,0))</f>
        <v>4.9406564584124654E-324</v>
      </c>
    </row>
    <row r="6" spans="1:13" ht="14.4" customHeight="1" x14ac:dyDescent="0.3">
      <c r="A6" s="190" t="s">
        <v>141</v>
      </c>
      <c r="B6" s="191">
        <f>B5</f>
        <v>4980.4183800000001</v>
      </c>
      <c r="C6" s="191">
        <f t="shared" ref="C6:M6" si="1">C5+B6</f>
        <v>10032.805560000001</v>
      </c>
      <c r="D6" s="191">
        <f t="shared" si="1"/>
        <v>15056.192360000001</v>
      </c>
      <c r="E6" s="191">
        <f t="shared" si="1"/>
        <v>20352.138009999991</v>
      </c>
      <c r="F6" s="191">
        <f t="shared" si="1"/>
        <v>25369.108319999992</v>
      </c>
      <c r="G6" s="191">
        <f t="shared" si="1"/>
        <v>30499.364209999992</v>
      </c>
      <c r="H6" s="191">
        <f t="shared" si="1"/>
        <v>37075.825469999996</v>
      </c>
      <c r="I6" s="191">
        <f t="shared" si="1"/>
        <v>42359.539169999996</v>
      </c>
      <c r="J6" s="191">
        <f t="shared" si="1"/>
        <v>42359.539169999996</v>
      </c>
      <c r="K6" s="191">
        <f t="shared" si="1"/>
        <v>42359.539169999996</v>
      </c>
      <c r="L6" s="191">
        <f t="shared" si="1"/>
        <v>42359.539169999996</v>
      </c>
      <c r="M6" s="191">
        <f t="shared" si="1"/>
        <v>42359.539169999996</v>
      </c>
    </row>
    <row r="7" spans="1:13" ht="14.4" customHeight="1" x14ac:dyDescent="0.3">
      <c r="A7" s="190" t="s">
        <v>169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4.4" customHeight="1" x14ac:dyDescent="0.3">
      <c r="A8" s="190" t="s">
        <v>142</v>
      </c>
      <c r="B8" s="191">
        <f>B7*29.5</f>
        <v>0</v>
      </c>
      <c r="C8" s="191">
        <f t="shared" ref="C8:M8" si="2">C7*29.5</f>
        <v>0</v>
      </c>
      <c r="D8" s="191">
        <f t="shared" si="2"/>
        <v>0</v>
      </c>
      <c r="E8" s="191">
        <f t="shared" si="2"/>
        <v>0</v>
      </c>
      <c r="F8" s="191">
        <f t="shared" si="2"/>
        <v>0</v>
      </c>
      <c r="G8" s="191">
        <f t="shared" si="2"/>
        <v>0</v>
      </c>
      <c r="H8" s="191">
        <f t="shared" si="2"/>
        <v>0</v>
      </c>
      <c r="I8" s="191">
        <f t="shared" si="2"/>
        <v>0</v>
      </c>
      <c r="J8" s="191">
        <f t="shared" si="2"/>
        <v>0</v>
      </c>
      <c r="K8" s="191">
        <f t="shared" si="2"/>
        <v>0</v>
      </c>
      <c r="L8" s="191">
        <f t="shared" si="2"/>
        <v>0</v>
      </c>
      <c r="M8" s="191">
        <f t="shared" si="2"/>
        <v>0</v>
      </c>
    </row>
    <row r="9" spans="1:13" ht="14.4" customHeight="1" x14ac:dyDescent="0.3">
      <c r="A9" s="190" t="s">
        <v>170</v>
      </c>
      <c r="B9" s="190">
        <v>1310453</v>
      </c>
      <c r="C9" s="190">
        <v>1219772</v>
      </c>
      <c r="D9" s="190">
        <v>1354400</v>
      </c>
      <c r="E9" s="190">
        <v>1427948</v>
      </c>
      <c r="F9" s="190">
        <v>1463225</v>
      </c>
      <c r="G9" s="190">
        <v>1512921</v>
      </c>
      <c r="H9" s="190">
        <v>1559376</v>
      </c>
      <c r="I9" s="190">
        <v>1365079</v>
      </c>
      <c r="J9" s="190">
        <v>0</v>
      </c>
      <c r="K9" s="190">
        <v>0</v>
      </c>
      <c r="L9" s="190">
        <v>0</v>
      </c>
      <c r="M9" s="190">
        <v>0</v>
      </c>
    </row>
    <row r="10" spans="1:13" ht="14.4" customHeight="1" x14ac:dyDescent="0.3">
      <c r="A10" s="190" t="s">
        <v>143</v>
      </c>
      <c r="B10" s="191">
        <f>B9/1000</f>
        <v>1310.453</v>
      </c>
      <c r="C10" s="191">
        <f t="shared" ref="C10:M10" si="3">C9/1000+B10</f>
        <v>2530.2249999999999</v>
      </c>
      <c r="D10" s="191">
        <f t="shared" si="3"/>
        <v>3884.625</v>
      </c>
      <c r="E10" s="191">
        <f t="shared" si="3"/>
        <v>5312.5730000000003</v>
      </c>
      <c r="F10" s="191">
        <f t="shared" si="3"/>
        <v>6775.7980000000007</v>
      </c>
      <c r="G10" s="191">
        <f t="shared" si="3"/>
        <v>8288.719000000001</v>
      </c>
      <c r="H10" s="191">
        <f t="shared" si="3"/>
        <v>9848.0950000000012</v>
      </c>
      <c r="I10" s="191">
        <f t="shared" si="3"/>
        <v>11213.174000000001</v>
      </c>
      <c r="J10" s="191">
        <f t="shared" si="3"/>
        <v>11213.174000000001</v>
      </c>
      <c r="K10" s="191">
        <f t="shared" si="3"/>
        <v>11213.174000000001</v>
      </c>
      <c r="L10" s="191">
        <f t="shared" si="3"/>
        <v>11213.174000000001</v>
      </c>
      <c r="M10" s="191">
        <f t="shared" si="3"/>
        <v>11213.174000000001</v>
      </c>
    </row>
    <row r="11" spans="1:13" ht="14.4" customHeight="1" x14ac:dyDescent="0.3">
      <c r="A11" s="186"/>
      <c r="B11" s="186" t="s">
        <v>158</v>
      </c>
      <c r="C11" s="186">
        <f>COUNTIF(B7:M7,"&lt;&gt;")</f>
        <v>0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4.4" customHeight="1" x14ac:dyDescent="0.3">
      <c r="A12" s="186">
        <v>0</v>
      </c>
      <c r="B12" s="189">
        <f>IF(ISERROR(HI!F15),#REF!,HI!F15)</f>
        <v>0.24864190199969469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4.4" customHeight="1" x14ac:dyDescent="0.3">
      <c r="A13" s="186">
        <v>1</v>
      </c>
      <c r="B13" s="189">
        <f>IF(ISERROR(HI!F15),#REF!,HI!F15)</f>
        <v>0.24864190199969469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80" t="s">
        <v>237</v>
      </c>
      <c r="B1" s="280"/>
      <c r="C1" s="280"/>
      <c r="D1" s="280"/>
      <c r="E1" s="280"/>
      <c r="F1" s="280"/>
      <c r="G1" s="280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s="67" customFormat="1" ht="14.4" customHeight="1" thickBot="1" x14ac:dyDescent="0.35">
      <c r="A2" s="348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25"/>
      <c r="B3" s="281" t="s">
        <v>26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56"/>
      <c r="Q3" s="58"/>
    </row>
    <row r="4" spans="1:17" ht="14.4" customHeight="1" x14ac:dyDescent="0.3">
      <c r="A4" s="126"/>
      <c r="B4" s="26" t="s">
        <v>27</v>
      </c>
      <c r="C4" s="57" t="s">
        <v>28</v>
      </c>
      <c r="D4" s="57" t="s">
        <v>29</v>
      </c>
      <c r="E4" s="57" t="s">
        <v>30</v>
      </c>
      <c r="F4" s="57" t="s">
        <v>31</v>
      </c>
      <c r="G4" s="57" t="s">
        <v>32</v>
      </c>
      <c r="H4" s="57" t="s">
        <v>33</v>
      </c>
      <c r="I4" s="57" t="s">
        <v>34</v>
      </c>
      <c r="J4" s="57" t="s">
        <v>35</v>
      </c>
      <c r="K4" s="57" t="s">
        <v>36</v>
      </c>
      <c r="L4" s="57" t="s">
        <v>37</v>
      </c>
      <c r="M4" s="57" t="s">
        <v>38</v>
      </c>
      <c r="N4" s="57" t="s">
        <v>39</v>
      </c>
      <c r="O4" s="57" t="s">
        <v>40</v>
      </c>
      <c r="P4" s="283" t="s">
        <v>6</v>
      </c>
      <c r="Q4" s="284"/>
    </row>
    <row r="5" spans="1:17" ht="14.4" customHeight="1" thickBot="1" x14ac:dyDescent="0.35">
      <c r="A5" s="127"/>
      <c r="B5" s="27" t="s">
        <v>41</v>
      </c>
      <c r="C5" s="28" t="s">
        <v>41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  <c r="K5" s="28" t="s">
        <v>42</v>
      </c>
      <c r="L5" s="28" t="s">
        <v>42</v>
      </c>
      <c r="M5" s="28" t="s">
        <v>42</v>
      </c>
      <c r="N5" s="28" t="s">
        <v>42</v>
      </c>
      <c r="O5" s="28" t="s">
        <v>42</v>
      </c>
      <c r="P5" s="28" t="s">
        <v>42</v>
      </c>
      <c r="Q5" s="29" t="s">
        <v>43</v>
      </c>
    </row>
    <row r="6" spans="1:17" ht="14.4" customHeight="1" x14ac:dyDescent="0.3">
      <c r="A6" s="20" t="s">
        <v>44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3.9525251667299724E-323</v>
      </c>
      <c r="Q6" s="169" t="s">
        <v>236</v>
      </c>
    </row>
    <row r="7" spans="1:17" ht="14.4" customHeight="1" x14ac:dyDescent="0.3">
      <c r="A7" s="21" t="s">
        <v>45</v>
      </c>
      <c r="B7" s="72">
        <v>1879.8438087598099</v>
      </c>
      <c r="C7" s="73">
        <v>156.65365072998401</v>
      </c>
      <c r="D7" s="73">
        <v>164.91976</v>
      </c>
      <c r="E7" s="73">
        <v>126.89066</v>
      </c>
      <c r="F7" s="73">
        <v>133.80018999999999</v>
      </c>
      <c r="G7" s="73">
        <v>144.06157999999999</v>
      </c>
      <c r="H7" s="73">
        <v>154.93276</v>
      </c>
      <c r="I7" s="73">
        <v>168.93819999999999</v>
      </c>
      <c r="J7" s="73">
        <v>167.89462</v>
      </c>
      <c r="K7" s="73">
        <v>159.08905999999999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1220.52683</v>
      </c>
      <c r="Q7" s="170">
        <v>0.97390551090900002</v>
      </c>
    </row>
    <row r="8" spans="1:17" ht="14.4" customHeight="1" x14ac:dyDescent="0.3">
      <c r="A8" s="21" t="s">
        <v>46</v>
      </c>
      <c r="B8" s="72">
        <v>46.999999999997002</v>
      </c>
      <c r="C8" s="73">
        <v>3.9166666666659999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7.5540000000000003</v>
      </c>
      <c r="K8" s="73">
        <v>-0.112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7.4420000000000002</v>
      </c>
      <c r="Q8" s="170">
        <v>0.237510638297</v>
      </c>
    </row>
    <row r="9" spans="1:17" ht="14.4" customHeight="1" x14ac:dyDescent="0.3">
      <c r="A9" s="21" t="s">
        <v>47</v>
      </c>
      <c r="B9" s="72">
        <v>2449.7578238851502</v>
      </c>
      <c r="C9" s="73">
        <v>204.14648532376199</v>
      </c>
      <c r="D9" s="73">
        <v>155.62823</v>
      </c>
      <c r="E9" s="73">
        <v>208.86318</v>
      </c>
      <c r="F9" s="73">
        <v>188.68503000000001</v>
      </c>
      <c r="G9" s="73">
        <v>207.06299000000001</v>
      </c>
      <c r="H9" s="73">
        <v>217.89439999999999</v>
      </c>
      <c r="I9" s="73">
        <v>197.6566</v>
      </c>
      <c r="J9" s="73">
        <v>202.09374</v>
      </c>
      <c r="K9" s="73">
        <v>248.50346999999999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1626.3876399999999</v>
      </c>
      <c r="Q9" s="170">
        <v>0.99584597147200005</v>
      </c>
    </row>
    <row r="10" spans="1:17" ht="14.4" customHeight="1" x14ac:dyDescent="0.3">
      <c r="A10" s="21" t="s">
        <v>48</v>
      </c>
      <c r="B10" s="72">
        <v>0</v>
      </c>
      <c r="C10" s="73">
        <v>0</v>
      </c>
      <c r="D10" s="73">
        <v>2.8221699999999998</v>
      </c>
      <c r="E10" s="73">
        <v>2.8158799999999999</v>
      </c>
      <c r="F10" s="73">
        <v>2.8268300000000002</v>
      </c>
      <c r="G10" s="73">
        <v>2.8126600000000002</v>
      </c>
      <c r="H10" s="73">
        <v>2.8275299999999999</v>
      </c>
      <c r="I10" s="73">
        <v>2.8069999999999999</v>
      </c>
      <c r="J10" s="73">
        <v>3.8833600000000001</v>
      </c>
      <c r="K10" s="73">
        <v>3.4112800000000001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24.206710000000001</v>
      </c>
      <c r="Q10" s="170" t="s">
        <v>236</v>
      </c>
    </row>
    <row r="11" spans="1:17" ht="14.4" customHeight="1" x14ac:dyDescent="0.3">
      <c r="A11" s="21" t="s">
        <v>49</v>
      </c>
      <c r="B11" s="72">
        <v>695.72369602372498</v>
      </c>
      <c r="C11" s="73">
        <v>57.976974668643003</v>
      </c>
      <c r="D11" s="73">
        <v>86.527109999999993</v>
      </c>
      <c r="E11" s="73">
        <v>69.35427</v>
      </c>
      <c r="F11" s="73">
        <v>56.644649999999999</v>
      </c>
      <c r="G11" s="73">
        <v>78.322249999999002</v>
      </c>
      <c r="H11" s="73">
        <v>63.342489999999998</v>
      </c>
      <c r="I11" s="73">
        <v>55.92624</v>
      </c>
      <c r="J11" s="73">
        <v>57.144060000000003</v>
      </c>
      <c r="K11" s="73">
        <v>55.723779999999998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522.98485000000005</v>
      </c>
      <c r="Q11" s="170">
        <v>1.1275701539030001</v>
      </c>
    </row>
    <row r="12" spans="1:17" ht="14.4" customHeight="1" x14ac:dyDescent="0.3">
      <c r="A12" s="21" t="s">
        <v>50</v>
      </c>
      <c r="B12" s="72">
        <v>191.00440707587799</v>
      </c>
      <c r="C12" s="73">
        <v>15.917033922989001</v>
      </c>
      <c r="D12" s="73">
        <v>13.06936</v>
      </c>
      <c r="E12" s="73">
        <v>10.164479999999999</v>
      </c>
      <c r="F12" s="73">
        <v>8.2399799999999992</v>
      </c>
      <c r="G12" s="73">
        <v>0.82947999999900002</v>
      </c>
      <c r="H12" s="73">
        <v>19.9176</v>
      </c>
      <c r="I12" s="73">
        <v>29.14</v>
      </c>
      <c r="J12" s="73">
        <v>28.463259999999998</v>
      </c>
      <c r="K12" s="73">
        <v>53.780970000000003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163.60513</v>
      </c>
      <c r="Q12" s="170">
        <v>1.2848273961679999</v>
      </c>
    </row>
    <row r="13" spans="1:17" ht="14.4" customHeight="1" x14ac:dyDescent="0.3">
      <c r="A13" s="21" t="s">
        <v>51</v>
      </c>
      <c r="B13" s="72">
        <v>154.19930709796901</v>
      </c>
      <c r="C13" s="73">
        <v>12.849942258164001</v>
      </c>
      <c r="D13" s="73">
        <v>12.443820000000001</v>
      </c>
      <c r="E13" s="73">
        <v>9.4817499999999999</v>
      </c>
      <c r="F13" s="73">
        <v>11.466329999999999</v>
      </c>
      <c r="G13" s="73">
        <v>7.7230199999989999</v>
      </c>
      <c r="H13" s="73">
        <v>8.0073899999999991</v>
      </c>
      <c r="I13" s="73">
        <v>17.046939999999999</v>
      </c>
      <c r="J13" s="73">
        <v>14.16164</v>
      </c>
      <c r="K13" s="73">
        <v>10.49131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90.822199999999995</v>
      </c>
      <c r="Q13" s="170">
        <v>0.88348840577700005</v>
      </c>
    </row>
    <row r="14" spans="1:17" ht="14.4" customHeight="1" x14ac:dyDescent="0.3">
      <c r="A14" s="21" t="s">
        <v>52</v>
      </c>
      <c r="B14" s="72">
        <v>752.68038003598099</v>
      </c>
      <c r="C14" s="73">
        <v>62.723365002998001</v>
      </c>
      <c r="D14" s="73">
        <v>82.777000000000001</v>
      </c>
      <c r="E14" s="73">
        <v>69.204999999999998</v>
      </c>
      <c r="F14" s="73">
        <v>72.373999999999995</v>
      </c>
      <c r="G14" s="73">
        <v>57.919999999999</v>
      </c>
      <c r="H14" s="73">
        <v>51.305999999999997</v>
      </c>
      <c r="I14" s="73">
        <v>53.86</v>
      </c>
      <c r="J14" s="73">
        <v>54.581000000000003</v>
      </c>
      <c r="K14" s="73">
        <v>51.384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493.40699999999998</v>
      </c>
      <c r="Q14" s="170">
        <v>0.98329984363900003</v>
      </c>
    </row>
    <row r="15" spans="1:17" ht="14.4" customHeight="1" x14ac:dyDescent="0.3">
      <c r="A15" s="21" t="s">
        <v>53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3.9525251667299724E-323</v>
      </c>
      <c r="Q15" s="170" t="s">
        <v>236</v>
      </c>
    </row>
    <row r="16" spans="1:17" ht="14.4" customHeight="1" x14ac:dyDescent="0.3">
      <c r="A16" s="21" t="s">
        <v>54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3.9525251667299724E-323</v>
      </c>
      <c r="Q16" s="170" t="s">
        <v>236</v>
      </c>
    </row>
    <row r="17" spans="1:17" ht="14.4" customHeight="1" x14ac:dyDescent="0.3">
      <c r="A17" s="21" t="s">
        <v>55</v>
      </c>
      <c r="B17" s="72">
        <v>426.21525015684</v>
      </c>
      <c r="C17" s="73">
        <v>35.517937513070002</v>
      </c>
      <c r="D17" s="73">
        <v>20.185130000000001</v>
      </c>
      <c r="E17" s="73">
        <v>26.98481</v>
      </c>
      <c r="F17" s="73">
        <v>11.18901</v>
      </c>
      <c r="G17" s="73">
        <v>36.20881</v>
      </c>
      <c r="H17" s="73">
        <v>13.215730000000001</v>
      </c>
      <c r="I17" s="73">
        <v>25.469349999999999</v>
      </c>
      <c r="J17" s="73">
        <v>18.164709999999999</v>
      </c>
      <c r="K17" s="73">
        <v>43.851210000000002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195.26875999999999</v>
      </c>
      <c r="Q17" s="170">
        <v>0.687218816999</v>
      </c>
    </row>
    <row r="18" spans="1:17" ht="14.4" customHeight="1" x14ac:dyDescent="0.3">
      <c r="A18" s="21" t="s">
        <v>56</v>
      </c>
      <c r="B18" s="72">
        <v>0</v>
      </c>
      <c r="C18" s="73">
        <v>0</v>
      </c>
      <c r="D18" s="73">
        <v>6.7409999999999997</v>
      </c>
      <c r="E18" s="73">
        <v>1.6060000000000001</v>
      </c>
      <c r="F18" s="73">
        <v>2.915</v>
      </c>
      <c r="G18" s="73">
        <v>6.8969999999990002</v>
      </c>
      <c r="H18" s="73">
        <v>4.9406564584124654E-324</v>
      </c>
      <c r="I18" s="73">
        <v>17.864000000000001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36.023000000000003</v>
      </c>
      <c r="Q18" s="170" t="s">
        <v>236</v>
      </c>
    </row>
    <row r="19" spans="1:17" ht="14.4" customHeight="1" x14ac:dyDescent="0.3">
      <c r="A19" s="21" t="s">
        <v>57</v>
      </c>
      <c r="B19" s="72">
        <v>1570.9915751327501</v>
      </c>
      <c r="C19" s="73">
        <v>130.915964594396</v>
      </c>
      <c r="D19" s="73">
        <v>186.15826999999999</v>
      </c>
      <c r="E19" s="73">
        <v>176.40101999999999</v>
      </c>
      <c r="F19" s="73">
        <v>153.89721</v>
      </c>
      <c r="G19" s="73">
        <v>119.57001</v>
      </c>
      <c r="H19" s="73">
        <v>142.97490999999999</v>
      </c>
      <c r="I19" s="73">
        <v>141.85956999999999</v>
      </c>
      <c r="J19" s="73">
        <v>120.40522</v>
      </c>
      <c r="K19" s="73">
        <v>132.16521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1173.4314199999999</v>
      </c>
      <c r="Q19" s="170">
        <v>1.1204052000410001</v>
      </c>
    </row>
    <row r="20" spans="1:17" ht="14.4" customHeight="1" x14ac:dyDescent="0.3">
      <c r="A20" s="21" t="s">
        <v>58</v>
      </c>
      <c r="B20" s="72">
        <v>48937.987299362103</v>
      </c>
      <c r="C20" s="73">
        <v>4078.1656082801701</v>
      </c>
      <c r="D20" s="73">
        <v>4072.02403</v>
      </c>
      <c r="E20" s="73">
        <v>4151.81113</v>
      </c>
      <c r="F20" s="73">
        <v>4184.7045699999999</v>
      </c>
      <c r="G20" s="73">
        <v>4441.4338499999903</v>
      </c>
      <c r="H20" s="73">
        <v>4099.0924999999997</v>
      </c>
      <c r="I20" s="73">
        <v>4213.0599899999997</v>
      </c>
      <c r="J20" s="73">
        <v>5706.6498499999998</v>
      </c>
      <c r="K20" s="73">
        <v>4338.5921399999997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35207.368060000001</v>
      </c>
      <c r="Q20" s="170">
        <v>1.079142298332</v>
      </c>
    </row>
    <row r="21" spans="1:17" ht="14.4" customHeight="1" x14ac:dyDescent="0.3">
      <c r="A21" s="22" t="s">
        <v>59</v>
      </c>
      <c r="B21" s="72">
        <v>2048.99999999989</v>
      </c>
      <c r="C21" s="73">
        <v>170.74999999999099</v>
      </c>
      <c r="D21" s="73">
        <v>176.57</v>
      </c>
      <c r="E21" s="73">
        <v>176.56100000000001</v>
      </c>
      <c r="F21" s="73">
        <v>165.32400000000001</v>
      </c>
      <c r="G21" s="73">
        <v>172.63300000000001</v>
      </c>
      <c r="H21" s="73">
        <v>172.63300000000001</v>
      </c>
      <c r="I21" s="73">
        <v>172.62899999999999</v>
      </c>
      <c r="J21" s="73">
        <v>179.33199999999999</v>
      </c>
      <c r="K21" s="73">
        <v>179.33199999999999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1395.0139999999999</v>
      </c>
      <c r="Q21" s="170">
        <v>1.0212401171300001</v>
      </c>
    </row>
    <row r="22" spans="1:17" ht="14.4" customHeight="1" x14ac:dyDescent="0.3">
      <c r="A22" s="21" t="s">
        <v>60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23.82</v>
      </c>
      <c r="G22" s="73">
        <v>4.9406564584124654E-324</v>
      </c>
      <c r="H22" s="73">
        <v>70.325999999999993</v>
      </c>
      <c r="I22" s="73">
        <v>4.9406564584124654E-324</v>
      </c>
      <c r="J22" s="73">
        <v>15.75107</v>
      </c>
      <c r="K22" s="73">
        <v>7.5019999999999998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117.39906999999999</v>
      </c>
      <c r="Q22" s="170" t="s">
        <v>236</v>
      </c>
    </row>
    <row r="23" spans="1:17" ht="14.4" customHeight="1" x14ac:dyDescent="0.3">
      <c r="A23" s="22" t="s">
        <v>61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1.5810100666919889E-322</v>
      </c>
      <c r="Q23" s="170" t="s">
        <v>236</v>
      </c>
    </row>
    <row r="24" spans="1:17" ht="14.4" customHeight="1" x14ac:dyDescent="0.3">
      <c r="A24" s="22" t="s">
        <v>62</v>
      </c>
      <c r="B24" s="72">
        <v>0</v>
      </c>
      <c r="C24" s="73">
        <v>0</v>
      </c>
      <c r="D24" s="73">
        <v>0.55250000000099997</v>
      </c>
      <c r="E24" s="73">
        <v>22.248000000000001</v>
      </c>
      <c r="F24" s="73">
        <v>7.5000000000010001</v>
      </c>
      <c r="G24" s="73">
        <v>20.471000000000998</v>
      </c>
      <c r="H24" s="73">
        <v>0.5</v>
      </c>
      <c r="I24" s="73">
        <v>33.999000000000002</v>
      </c>
      <c r="J24" s="73">
        <v>0.38273000000099999</v>
      </c>
      <c r="K24" s="73">
        <v>-7.2999999899999997E-4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85.652500000006995</v>
      </c>
      <c r="Q24" s="170"/>
    </row>
    <row r="25" spans="1:17" ht="14.4" customHeight="1" x14ac:dyDescent="0.3">
      <c r="A25" s="23" t="s">
        <v>63</v>
      </c>
      <c r="B25" s="75">
        <v>59154.403547529997</v>
      </c>
      <c r="C25" s="76">
        <v>4929.5336289608404</v>
      </c>
      <c r="D25" s="76">
        <v>4980.4183800000001</v>
      </c>
      <c r="E25" s="76">
        <v>5052.3871799999997</v>
      </c>
      <c r="F25" s="76">
        <v>5023.3868000000002</v>
      </c>
      <c r="G25" s="76">
        <v>5295.9456499999897</v>
      </c>
      <c r="H25" s="76">
        <v>5016.9703099999997</v>
      </c>
      <c r="I25" s="76">
        <v>5130.2558900000004</v>
      </c>
      <c r="J25" s="76">
        <v>6576.46126</v>
      </c>
      <c r="K25" s="76">
        <v>5283.7137000000002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42359.539169999996</v>
      </c>
      <c r="Q25" s="171">
        <v>1.0741264376690001</v>
      </c>
    </row>
    <row r="26" spans="1:17" ht="14.4" customHeight="1" x14ac:dyDescent="0.3">
      <c r="A26" s="21" t="s">
        <v>64</v>
      </c>
      <c r="B26" s="72">
        <v>8750.31746014905</v>
      </c>
      <c r="C26" s="73">
        <v>729.19312167908799</v>
      </c>
      <c r="D26" s="73">
        <v>584.63072</v>
      </c>
      <c r="E26" s="73">
        <v>570.61175000000003</v>
      </c>
      <c r="F26" s="73">
        <v>601.10945000000004</v>
      </c>
      <c r="G26" s="73">
        <v>637.31813999999997</v>
      </c>
      <c r="H26" s="73">
        <v>568.96234000000004</v>
      </c>
      <c r="I26" s="73">
        <v>689.66312000000005</v>
      </c>
      <c r="J26" s="73">
        <v>813.75131999999996</v>
      </c>
      <c r="K26" s="73">
        <v>545.91116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5011.9579999999996</v>
      </c>
      <c r="Q26" s="170">
        <v>0.85916162861900003</v>
      </c>
    </row>
    <row r="27" spans="1:17" ht="14.4" customHeight="1" x14ac:dyDescent="0.3">
      <c r="A27" s="24" t="s">
        <v>65</v>
      </c>
      <c r="B27" s="75">
        <v>67904.721007679094</v>
      </c>
      <c r="C27" s="76">
        <v>5658.7267506399203</v>
      </c>
      <c r="D27" s="76">
        <v>5565.0491000000002</v>
      </c>
      <c r="E27" s="76">
        <v>5622.9989299999997</v>
      </c>
      <c r="F27" s="76">
        <v>5624.4962500000001</v>
      </c>
      <c r="G27" s="76">
        <v>5933.26378999999</v>
      </c>
      <c r="H27" s="76">
        <v>5585.9326499999997</v>
      </c>
      <c r="I27" s="76">
        <v>5819.9190099999996</v>
      </c>
      <c r="J27" s="76">
        <v>7390.2125800000003</v>
      </c>
      <c r="K27" s="76">
        <v>5829.6248599999999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47371.497170000002</v>
      </c>
      <c r="Q27" s="171">
        <v>1.0464257079699999</v>
      </c>
    </row>
    <row r="28" spans="1:17" ht="14.4" customHeight="1" x14ac:dyDescent="0.3">
      <c r="A28" s="22" t="s">
        <v>66</v>
      </c>
      <c r="B28" s="72">
        <v>116.615731041864</v>
      </c>
      <c r="C28" s="73">
        <v>9.7179775868220002</v>
      </c>
      <c r="D28" s="73">
        <v>9.7738999999999994</v>
      </c>
      <c r="E28" s="73">
        <v>5.9712800000000001</v>
      </c>
      <c r="F28" s="73">
        <v>7.0174599999999998</v>
      </c>
      <c r="G28" s="73">
        <v>9.6407600000000002</v>
      </c>
      <c r="H28" s="73">
        <v>12.57349</v>
      </c>
      <c r="I28" s="73">
        <v>14.200749999999999</v>
      </c>
      <c r="J28" s="73">
        <v>19.183509999999998</v>
      </c>
      <c r="K28" s="73">
        <v>15.794510000000001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94.155659999999997</v>
      </c>
      <c r="Q28" s="170">
        <v>1.2111015275399999</v>
      </c>
    </row>
    <row r="29" spans="1:17" ht="14.4" customHeight="1" x14ac:dyDescent="0.3">
      <c r="A29" s="22" t="s">
        <v>67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7.9050503334599447E-323</v>
      </c>
      <c r="Q29" s="170" t="s">
        <v>236</v>
      </c>
    </row>
    <row r="30" spans="1:17" ht="14.4" customHeight="1" x14ac:dyDescent="0.3">
      <c r="A30" s="22" t="s">
        <v>68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3.9525251667299724E-322</v>
      </c>
      <c r="Q30" s="170">
        <v>0</v>
      </c>
    </row>
    <row r="31" spans="1:17" ht="14.4" customHeight="1" thickBot="1" x14ac:dyDescent="0.35">
      <c r="A31" s="25" t="s">
        <v>69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1.9762625833649862E-322</v>
      </c>
      <c r="Q31" s="172" t="s">
        <v>236</v>
      </c>
    </row>
    <row r="32" spans="1:17" ht="14.4" customHeight="1" x14ac:dyDescent="0.3">
      <c r="A32" s="285" t="s">
        <v>70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</row>
    <row r="33" spans="1:17" ht="14.4" customHeight="1" x14ac:dyDescent="0.3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</row>
    <row r="34" spans="1:17" ht="14.4" customHeight="1" x14ac:dyDescent="0.3">
      <c r="A34" s="285" t="s">
        <v>71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</row>
    <row r="35" spans="1:17" ht="14.4" customHeight="1" x14ac:dyDescent="0.3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79"/>
      <c r="Q36" s="27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80" t="s">
        <v>72</v>
      </c>
      <c r="B1" s="280"/>
      <c r="C1" s="280"/>
      <c r="D1" s="280"/>
      <c r="E1" s="280"/>
      <c r="F1" s="280"/>
      <c r="G1" s="280"/>
      <c r="H1" s="286"/>
      <c r="I1" s="286"/>
      <c r="J1" s="286"/>
      <c r="K1" s="286"/>
    </row>
    <row r="2" spans="1:11" s="81" customFormat="1" ht="14.4" customHeight="1" thickBot="1" x14ac:dyDescent="0.35">
      <c r="A2" s="348" t="s">
        <v>235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25"/>
      <c r="B3" s="281" t="s">
        <v>73</v>
      </c>
      <c r="C3" s="282"/>
      <c r="D3" s="282"/>
      <c r="E3" s="282"/>
      <c r="F3" s="289" t="s">
        <v>74</v>
      </c>
      <c r="G3" s="282"/>
      <c r="H3" s="282"/>
      <c r="I3" s="282"/>
      <c r="J3" s="282"/>
      <c r="K3" s="290"/>
    </row>
    <row r="4" spans="1:11" ht="14.4" customHeight="1" x14ac:dyDescent="0.3">
      <c r="A4" s="126"/>
      <c r="B4" s="287"/>
      <c r="C4" s="288"/>
      <c r="D4" s="288"/>
      <c r="E4" s="288"/>
      <c r="F4" s="291" t="s">
        <v>167</v>
      </c>
      <c r="G4" s="293" t="s">
        <v>75</v>
      </c>
      <c r="H4" s="59" t="s">
        <v>217</v>
      </c>
      <c r="I4" s="291" t="s">
        <v>76</v>
      </c>
      <c r="J4" s="293" t="s">
        <v>77</v>
      </c>
      <c r="K4" s="294" t="s">
        <v>78</v>
      </c>
    </row>
    <row r="5" spans="1:11" ht="42" thickBot="1" x14ac:dyDescent="0.35">
      <c r="A5" s="127"/>
      <c r="B5" s="30" t="s">
        <v>168</v>
      </c>
      <c r="C5" s="31" t="s">
        <v>79</v>
      </c>
      <c r="D5" s="32" t="s">
        <v>80</v>
      </c>
      <c r="E5" s="32" t="s">
        <v>81</v>
      </c>
      <c r="F5" s="292"/>
      <c r="G5" s="292"/>
      <c r="H5" s="31" t="s">
        <v>82</v>
      </c>
      <c r="I5" s="292"/>
      <c r="J5" s="292"/>
      <c r="K5" s="295"/>
    </row>
    <row r="6" spans="1:11" ht="14.4" customHeight="1" thickBot="1" x14ac:dyDescent="0.35">
      <c r="A6" s="367" t="s">
        <v>238</v>
      </c>
      <c r="B6" s="349">
        <v>53738.232114358703</v>
      </c>
      <c r="C6" s="349">
        <v>62798.799089999899</v>
      </c>
      <c r="D6" s="350">
        <v>9060.5669756411608</v>
      </c>
      <c r="E6" s="351">
        <v>1.1686056019919999</v>
      </c>
      <c r="F6" s="349">
        <v>59154.4008878643</v>
      </c>
      <c r="G6" s="350">
        <v>39436.267258576197</v>
      </c>
      <c r="H6" s="352">
        <v>5283.7137000000002</v>
      </c>
      <c r="I6" s="349">
        <v>42359.539169999996</v>
      </c>
      <c r="J6" s="350">
        <v>2923.2719114237798</v>
      </c>
      <c r="K6" s="353">
        <v>0.71608432397599997</v>
      </c>
    </row>
    <row r="7" spans="1:11" ht="14.4" customHeight="1" thickBot="1" x14ac:dyDescent="0.35">
      <c r="A7" s="368" t="s">
        <v>239</v>
      </c>
      <c r="B7" s="349">
        <v>5951.5466116504704</v>
      </c>
      <c r="C7" s="349">
        <v>6296.0444100000104</v>
      </c>
      <c r="D7" s="350">
        <v>344.49779834953603</v>
      </c>
      <c r="E7" s="351">
        <v>1.057883743643</v>
      </c>
      <c r="F7" s="349">
        <v>6170.2067632127801</v>
      </c>
      <c r="G7" s="350">
        <v>4113.4711754751897</v>
      </c>
      <c r="H7" s="352">
        <v>582.27113999999995</v>
      </c>
      <c r="I7" s="349">
        <v>4149.3818600000004</v>
      </c>
      <c r="J7" s="350">
        <v>35.910684524809</v>
      </c>
      <c r="K7" s="353">
        <v>0.67248667981999999</v>
      </c>
    </row>
    <row r="8" spans="1:11" ht="14.4" customHeight="1" thickBot="1" x14ac:dyDescent="0.35">
      <c r="A8" s="369" t="s">
        <v>240</v>
      </c>
      <c r="B8" s="349">
        <v>5201.9405067851303</v>
      </c>
      <c r="C8" s="349">
        <v>5586.3894100000098</v>
      </c>
      <c r="D8" s="350">
        <v>384.44890321487998</v>
      </c>
      <c r="E8" s="351">
        <v>1.0739049019710001</v>
      </c>
      <c r="F8" s="349">
        <v>5417.5263831767998</v>
      </c>
      <c r="G8" s="350">
        <v>3611.6842554512</v>
      </c>
      <c r="H8" s="352">
        <v>530.88714000000004</v>
      </c>
      <c r="I8" s="349">
        <v>3655.9748599999998</v>
      </c>
      <c r="J8" s="350">
        <v>44.290604548796999</v>
      </c>
      <c r="K8" s="353">
        <v>0.67484209608099999</v>
      </c>
    </row>
    <row r="9" spans="1:11" ht="14.4" customHeight="1" thickBot="1" x14ac:dyDescent="0.35">
      <c r="A9" s="370" t="s">
        <v>241</v>
      </c>
      <c r="B9" s="354">
        <v>4.9406564584124654E-324</v>
      </c>
      <c r="C9" s="354">
        <v>4.9406564584124654E-324</v>
      </c>
      <c r="D9" s="355">
        <v>0</v>
      </c>
      <c r="E9" s="356">
        <v>1</v>
      </c>
      <c r="F9" s="354">
        <v>4.9406564584124654E-324</v>
      </c>
      <c r="G9" s="355">
        <v>0</v>
      </c>
      <c r="H9" s="357">
        <v>-7.2999999999999996E-4</v>
      </c>
      <c r="I9" s="354">
        <v>-5.0000000000000001E-4</v>
      </c>
      <c r="J9" s="355">
        <v>-5.0000000000000001E-4</v>
      </c>
      <c r="K9" s="358" t="s">
        <v>242</v>
      </c>
    </row>
    <row r="10" spans="1:11" ht="14.4" customHeight="1" thickBot="1" x14ac:dyDescent="0.35">
      <c r="A10" s="371" t="s">
        <v>243</v>
      </c>
      <c r="B10" s="349">
        <v>4.9406564584124654E-324</v>
      </c>
      <c r="C10" s="349">
        <v>4.9406564584124654E-324</v>
      </c>
      <c r="D10" s="350">
        <v>0</v>
      </c>
      <c r="E10" s="351">
        <v>1</v>
      </c>
      <c r="F10" s="349">
        <v>4.9406564584124654E-324</v>
      </c>
      <c r="G10" s="350">
        <v>0</v>
      </c>
      <c r="H10" s="352">
        <v>-7.2999999999999996E-4</v>
      </c>
      <c r="I10" s="349">
        <v>-5.0000000000000001E-4</v>
      </c>
      <c r="J10" s="350">
        <v>-5.0000000000000001E-4</v>
      </c>
      <c r="K10" s="359" t="s">
        <v>242</v>
      </c>
    </row>
    <row r="11" spans="1:11" ht="14.4" customHeight="1" thickBot="1" x14ac:dyDescent="0.35">
      <c r="A11" s="370" t="s">
        <v>244</v>
      </c>
      <c r="B11" s="354">
        <v>1890.8421061501999</v>
      </c>
      <c r="C11" s="354">
        <v>1998.57079</v>
      </c>
      <c r="D11" s="355">
        <v>107.72868384979699</v>
      </c>
      <c r="E11" s="356">
        <v>1.0569739183919999</v>
      </c>
      <c r="F11" s="354">
        <v>1879.84114909409</v>
      </c>
      <c r="G11" s="355">
        <v>1253.2274327293901</v>
      </c>
      <c r="H11" s="357">
        <v>159.08905999999999</v>
      </c>
      <c r="I11" s="354">
        <v>1220.52683</v>
      </c>
      <c r="J11" s="355">
        <v>-32.700602729391001</v>
      </c>
      <c r="K11" s="360">
        <v>0.64927125921600004</v>
      </c>
    </row>
    <row r="12" spans="1:11" ht="14.4" customHeight="1" thickBot="1" x14ac:dyDescent="0.35">
      <c r="A12" s="371" t="s">
        <v>245</v>
      </c>
      <c r="B12" s="349">
        <v>1409.6499251233399</v>
      </c>
      <c r="C12" s="349">
        <v>1542.60284</v>
      </c>
      <c r="D12" s="350">
        <v>132.95291487665699</v>
      </c>
      <c r="E12" s="351">
        <v>1.0943162642769999</v>
      </c>
      <c r="F12" s="349">
        <v>1471.9086972279999</v>
      </c>
      <c r="G12" s="350">
        <v>981.272464818667</v>
      </c>
      <c r="H12" s="352">
        <v>126.19455000000001</v>
      </c>
      <c r="I12" s="349">
        <v>984.75679000000002</v>
      </c>
      <c r="J12" s="350">
        <v>3.4843251813320002</v>
      </c>
      <c r="K12" s="353">
        <v>0.66903388223299998</v>
      </c>
    </row>
    <row r="13" spans="1:11" ht="14.4" customHeight="1" thickBot="1" x14ac:dyDescent="0.35">
      <c r="A13" s="371" t="s">
        <v>246</v>
      </c>
      <c r="B13" s="349">
        <v>16.358999015005001</v>
      </c>
      <c r="C13" s="349">
        <v>5.6377600000000001</v>
      </c>
      <c r="D13" s="350">
        <v>-10.721239015005001</v>
      </c>
      <c r="E13" s="351">
        <v>0.344627442964</v>
      </c>
      <c r="F13" s="349">
        <v>5.7001567972369998</v>
      </c>
      <c r="G13" s="350">
        <v>3.8001045314909998</v>
      </c>
      <c r="H13" s="352">
        <v>4.9406564584124654E-324</v>
      </c>
      <c r="I13" s="349">
        <v>2.9670000000000001</v>
      </c>
      <c r="J13" s="350">
        <v>-0.83310453149100006</v>
      </c>
      <c r="K13" s="353">
        <v>0.52051199739499998</v>
      </c>
    </row>
    <row r="14" spans="1:11" ht="14.4" customHeight="1" thickBot="1" x14ac:dyDescent="0.35">
      <c r="A14" s="371" t="s">
        <v>247</v>
      </c>
      <c r="B14" s="349">
        <v>39.999957591555997</v>
      </c>
      <c r="C14" s="349">
        <v>53.213230000000003</v>
      </c>
      <c r="D14" s="350">
        <v>13.213272408443</v>
      </c>
      <c r="E14" s="351">
        <v>1.330332160432</v>
      </c>
      <c r="F14" s="349">
        <v>21.333550345153999</v>
      </c>
      <c r="G14" s="350">
        <v>14.222366896769</v>
      </c>
      <c r="H14" s="352">
        <v>4.9406564584124654E-324</v>
      </c>
      <c r="I14" s="349">
        <v>3.9525251667299724E-323</v>
      </c>
      <c r="J14" s="350">
        <v>-14.222366896769</v>
      </c>
      <c r="K14" s="353">
        <v>0</v>
      </c>
    </row>
    <row r="15" spans="1:11" ht="14.4" customHeight="1" thickBot="1" x14ac:dyDescent="0.35">
      <c r="A15" s="371" t="s">
        <v>248</v>
      </c>
      <c r="B15" s="349">
        <v>59.99999638733</v>
      </c>
      <c r="C15" s="349">
        <v>35.421599999999998</v>
      </c>
      <c r="D15" s="350">
        <v>-24.578396387329999</v>
      </c>
      <c r="E15" s="351">
        <v>0.59036003554600003</v>
      </c>
      <c r="F15" s="349">
        <v>33.408374820581002</v>
      </c>
      <c r="G15" s="350">
        <v>22.272249880387001</v>
      </c>
      <c r="H15" s="352">
        <v>4.9406564584124654E-324</v>
      </c>
      <c r="I15" s="349">
        <v>15.36824</v>
      </c>
      <c r="J15" s="350">
        <v>-6.904009880387</v>
      </c>
      <c r="K15" s="353">
        <v>0.46001160135800001</v>
      </c>
    </row>
    <row r="16" spans="1:11" ht="14.4" customHeight="1" thickBot="1" x14ac:dyDescent="0.35">
      <c r="A16" s="371" t="s">
        <v>249</v>
      </c>
      <c r="B16" s="349">
        <v>64.833246096314994</v>
      </c>
      <c r="C16" s="349">
        <v>58.899729999999998</v>
      </c>
      <c r="D16" s="350">
        <v>-5.9335160963150004</v>
      </c>
      <c r="E16" s="351">
        <v>0.90848034837699998</v>
      </c>
      <c r="F16" s="349">
        <v>52.601330770815999</v>
      </c>
      <c r="G16" s="350">
        <v>35.067553847211002</v>
      </c>
      <c r="H16" s="352">
        <v>6.1779900000000003</v>
      </c>
      <c r="I16" s="349">
        <v>34.412579999999998</v>
      </c>
      <c r="J16" s="350">
        <v>-0.65497384721100005</v>
      </c>
      <c r="K16" s="353">
        <v>0.65421500740899996</v>
      </c>
    </row>
    <row r="17" spans="1:11" ht="14.4" customHeight="1" thickBot="1" x14ac:dyDescent="0.35">
      <c r="A17" s="371" t="s">
        <v>250</v>
      </c>
      <c r="B17" s="349">
        <v>4.9406564584124654E-324</v>
      </c>
      <c r="C17" s="349">
        <v>0.11081000000000001</v>
      </c>
      <c r="D17" s="350">
        <v>0.11081000000000001</v>
      </c>
      <c r="E17" s="361" t="s">
        <v>242</v>
      </c>
      <c r="F17" s="349">
        <v>0.104486810417</v>
      </c>
      <c r="G17" s="350">
        <v>6.9657873610999996E-2</v>
      </c>
      <c r="H17" s="352">
        <v>4.9406564584124654E-324</v>
      </c>
      <c r="I17" s="349">
        <v>3.9525251667299724E-323</v>
      </c>
      <c r="J17" s="350">
        <v>-6.9657873610999996E-2</v>
      </c>
      <c r="K17" s="353">
        <v>3.8043054729775984E-322</v>
      </c>
    </row>
    <row r="18" spans="1:11" ht="14.4" customHeight="1" thickBot="1" x14ac:dyDescent="0.35">
      <c r="A18" s="371" t="s">
        <v>251</v>
      </c>
      <c r="B18" s="349">
        <v>299.999981936653</v>
      </c>
      <c r="C18" s="349">
        <v>302.68482</v>
      </c>
      <c r="D18" s="350">
        <v>2.6848380633460001</v>
      </c>
      <c r="E18" s="351">
        <v>1.00894946075</v>
      </c>
      <c r="F18" s="349">
        <v>294.784552321879</v>
      </c>
      <c r="G18" s="350">
        <v>196.52303488125301</v>
      </c>
      <c r="H18" s="352">
        <v>26.716519999999999</v>
      </c>
      <c r="I18" s="349">
        <v>183.02222</v>
      </c>
      <c r="J18" s="350">
        <v>-13.500814881251999</v>
      </c>
      <c r="K18" s="353">
        <v>0.62086774411400003</v>
      </c>
    </row>
    <row r="19" spans="1:11" ht="14.4" customHeight="1" thickBot="1" x14ac:dyDescent="0.35">
      <c r="A19" s="370" t="s">
        <v>252</v>
      </c>
      <c r="B19" s="354">
        <v>50.000036989439003</v>
      </c>
      <c r="C19" s="354">
        <v>49.151000000000003</v>
      </c>
      <c r="D19" s="355">
        <v>-0.84903698943899997</v>
      </c>
      <c r="E19" s="356">
        <v>0.98301927277300005</v>
      </c>
      <c r="F19" s="354">
        <v>46.999999999997002</v>
      </c>
      <c r="G19" s="355">
        <v>31.333333333331002</v>
      </c>
      <c r="H19" s="357">
        <v>-0.112</v>
      </c>
      <c r="I19" s="354">
        <v>7.4420000000000002</v>
      </c>
      <c r="J19" s="355">
        <v>-23.891333333331001</v>
      </c>
      <c r="K19" s="360">
        <v>0.158340425531</v>
      </c>
    </row>
    <row r="20" spans="1:11" ht="14.4" customHeight="1" thickBot="1" x14ac:dyDescent="0.35">
      <c r="A20" s="371" t="s">
        <v>253</v>
      </c>
      <c r="B20" s="349">
        <v>35.000037892606997</v>
      </c>
      <c r="C20" s="349">
        <v>35.017000000000003</v>
      </c>
      <c r="D20" s="350">
        <v>1.6962107391999999E-2</v>
      </c>
      <c r="E20" s="351">
        <v>1.000484631115</v>
      </c>
      <c r="F20" s="349">
        <v>34.999999999998003</v>
      </c>
      <c r="G20" s="350">
        <v>23.333333333332</v>
      </c>
      <c r="H20" s="352">
        <v>4.9406564584124654E-324</v>
      </c>
      <c r="I20" s="349">
        <v>6.3449999999999998</v>
      </c>
      <c r="J20" s="350">
        <v>-16.988333333332001</v>
      </c>
      <c r="K20" s="353">
        <v>0.18128571428500001</v>
      </c>
    </row>
    <row r="21" spans="1:11" ht="14.4" customHeight="1" thickBot="1" x14ac:dyDescent="0.35">
      <c r="A21" s="371" t="s">
        <v>254</v>
      </c>
      <c r="B21" s="349">
        <v>14.999999096831999</v>
      </c>
      <c r="C21" s="349">
        <v>14.134</v>
      </c>
      <c r="D21" s="350">
        <v>-0.86599909683200005</v>
      </c>
      <c r="E21" s="351">
        <v>0.94226672340100004</v>
      </c>
      <c r="F21" s="349">
        <v>11.999999999999</v>
      </c>
      <c r="G21" s="350">
        <v>7.9999999999989999</v>
      </c>
      <c r="H21" s="352">
        <v>-0.112</v>
      </c>
      <c r="I21" s="349">
        <v>1.097</v>
      </c>
      <c r="J21" s="350">
        <v>-6.9029999999990004</v>
      </c>
      <c r="K21" s="353">
        <v>9.1416666665999999E-2</v>
      </c>
    </row>
    <row r="22" spans="1:11" ht="14.4" customHeight="1" thickBot="1" x14ac:dyDescent="0.35">
      <c r="A22" s="370" t="s">
        <v>255</v>
      </c>
      <c r="B22" s="354">
        <v>2176.8393489299801</v>
      </c>
      <c r="C22" s="354">
        <v>2394.3418099999999</v>
      </c>
      <c r="D22" s="355">
        <v>217.502461070023</v>
      </c>
      <c r="E22" s="356">
        <v>1.09991663426</v>
      </c>
      <c r="F22" s="354">
        <v>2449.7578238851502</v>
      </c>
      <c r="G22" s="355">
        <v>1633.1718825901</v>
      </c>
      <c r="H22" s="357">
        <v>248.50346999999999</v>
      </c>
      <c r="I22" s="354">
        <v>1626.3876399999999</v>
      </c>
      <c r="J22" s="355">
        <v>-6.7842425900969996</v>
      </c>
      <c r="K22" s="360">
        <v>0.66389731431499999</v>
      </c>
    </row>
    <row r="23" spans="1:11" ht="14.4" customHeight="1" thickBot="1" x14ac:dyDescent="0.35">
      <c r="A23" s="371" t="s">
        <v>256</v>
      </c>
      <c r="B23" s="349">
        <v>229.98942615207</v>
      </c>
      <c r="C23" s="349">
        <v>139.67733999999999</v>
      </c>
      <c r="D23" s="350">
        <v>-90.312086152069</v>
      </c>
      <c r="E23" s="351">
        <v>0.60732070311599995</v>
      </c>
      <c r="F23" s="349">
        <v>190.556333325823</v>
      </c>
      <c r="G23" s="350">
        <v>127.037555550549</v>
      </c>
      <c r="H23" s="352">
        <v>15.446859999999999</v>
      </c>
      <c r="I23" s="349">
        <v>110.6589</v>
      </c>
      <c r="J23" s="350">
        <v>-16.378655550548</v>
      </c>
      <c r="K23" s="353">
        <v>0.58071488923299996</v>
      </c>
    </row>
    <row r="24" spans="1:11" ht="14.4" customHeight="1" thickBot="1" x14ac:dyDescent="0.35">
      <c r="A24" s="371" t="s">
        <v>257</v>
      </c>
      <c r="B24" s="349">
        <v>159.39248040279401</v>
      </c>
      <c r="C24" s="349">
        <v>468.26164</v>
      </c>
      <c r="D24" s="350">
        <v>308.86915959720602</v>
      </c>
      <c r="E24" s="351">
        <v>2.9377900313529999</v>
      </c>
      <c r="F24" s="349">
        <v>531.40731751379303</v>
      </c>
      <c r="G24" s="350">
        <v>354.27154500919499</v>
      </c>
      <c r="H24" s="352">
        <v>68.309190000000001</v>
      </c>
      <c r="I24" s="349">
        <v>327.04908999999998</v>
      </c>
      <c r="J24" s="350">
        <v>-27.222455009194999</v>
      </c>
      <c r="K24" s="353">
        <v>0.615439568145</v>
      </c>
    </row>
    <row r="25" spans="1:11" ht="14.4" customHeight="1" thickBot="1" x14ac:dyDescent="0.35">
      <c r="A25" s="371" t="s">
        <v>258</v>
      </c>
      <c r="B25" s="349">
        <v>1233.4165157345601</v>
      </c>
      <c r="C25" s="349">
        <v>1250.81475</v>
      </c>
      <c r="D25" s="350">
        <v>17.398234265439001</v>
      </c>
      <c r="E25" s="351">
        <v>1.0141057250679999</v>
      </c>
      <c r="F25" s="349">
        <v>1161.0283495418601</v>
      </c>
      <c r="G25" s="350">
        <v>774.01889969457602</v>
      </c>
      <c r="H25" s="352">
        <v>105.35574</v>
      </c>
      <c r="I25" s="349">
        <v>770.59230000000002</v>
      </c>
      <c r="J25" s="350">
        <v>-3.4265996945760002</v>
      </c>
      <c r="K25" s="353">
        <v>0.66371531780699999</v>
      </c>
    </row>
    <row r="26" spans="1:11" ht="14.4" customHeight="1" thickBot="1" x14ac:dyDescent="0.35">
      <c r="A26" s="371" t="s">
        <v>259</v>
      </c>
      <c r="B26" s="349">
        <v>147.66677110881199</v>
      </c>
      <c r="C26" s="349">
        <v>98.589920000000006</v>
      </c>
      <c r="D26" s="350">
        <v>-49.076851108812001</v>
      </c>
      <c r="E26" s="351">
        <v>0.66765135622299998</v>
      </c>
      <c r="F26" s="349">
        <v>136.04034632711901</v>
      </c>
      <c r="G26" s="350">
        <v>90.693564218079004</v>
      </c>
      <c r="H26" s="352">
        <v>19.606339999999999</v>
      </c>
      <c r="I26" s="349">
        <v>103.43304000000001</v>
      </c>
      <c r="J26" s="350">
        <v>12.73947578192</v>
      </c>
      <c r="K26" s="353">
        <v>0.76031150164200001</v>
      </c>
    </row>
    <row r="27" spans="1:11" ht="14.4" customHeight="1" thickBot="1" x14ac:dyDescent="0.35">
      <c r="A27" s="371" t="s">
        <v>260</v>
      </c>
      <c r="B27" s="349">
        <v>123.50003256392</v>
      </c>
      <c r="C27" s="349">
        <v>136.26446000000001</v>
      </c>
      <c r="D27" s="350">
        <v>12.76442743608</v>
      </c>
      <c r="E27" s="351">
        <v>1.103355660489</v>
      </c>
      <c r="F27" s="349">
        <v>120.98195324538101</v>
      </c>
      <c r="G27" s="350">
        <v>80.654635496919994</v>
      </c>
      <c r="H27" s="352">
        <v>13.582179999999999</v>
      </c>
      <c r="I27" s="349">
        <v>81.10257</v>
      </c>
      <c r="J27" s="350">
        <v>0.44793450307900001</v>
      </c>
      <c r="K27" s="353">
        <v>0.67036915692200005</v>
      </c>
    </row>
    <row r="28" spans="1:11" ht="14.4" customHeight="1" thickBot="1" x14ac:dyDescent="0.35">
      <c r="A28" s="371" t="s">
        <v>261</v>
      </c>
      <c r="B28" s="349">
        <v>17.583368941284998</v>
      </c>
      <c r="C28" s="349">
        <v>14.4274</v>
      </c>
      <c r="D28" s="350">
        <v>-3.1559689412840002</v>
      </c>
      <c r="E28" s="351">
        <v>0.82051397819000005</v>
      </c>
      <c r="F28" s="349">
        <v>27.01087175224</v>
      </c>
      <c r="G28" s="350">
        <v>18.007247834827002</v>
      </c>
      <c r="H28" s="352">
        <v>3.0151500000000002</v>
      </c>
      <c r="I28" s="349">
        <v>22.6616</v>
      </c>
      <c r="J28" s="350">
        <v>4.6543521651719999</v>
      </c>
      <c r="K28" s="353">
        <v>0.83898069665599995</v>
      </c>
    </row>
    <row r="29" spans="1:11" ht="14.4" customHeight="1" thickBot="1" x14ac:dyDescent="0.35">
      <c r="A29" s="371" t="s">
        <v>262</v>
      </c>
      <c r="B29" s="349">
        <v>152.13332083987601</v>
      </c>
      <c r="C29" s="349">
        <v>149.68788000000001</v>
      </c>
      <c r="D29" s="350">
        <v>-2.4454408398759999</v>
      </c>
      <c r="E29" s="351">
        <v>0.98392567238799999</v>
      </c>
      <c r="F29" s="349">
        <v>146.60021118016999</v>
      </c>
      <c r="G29" s="350">
        <v>97.733474120113002</v>
      </c>
      <c r="H29" s="352">
        <v>14.525600000000001</v>
      </c>
      <c r="I29" s="349">
        <v>97.445400000000006</v>
      </c>
      <c r="J29" s="350">
        <v>-0.28807412011299999</v>
      </c>
      <c r="K29" s="353">
        <v>0.66470163457099996</v>
      </c>
    </row>
    <row r="30" spans="1:11" ht="14.4" customHeight="1" thickBot="1" x14ac:dyDescent="0.35">
      <c r="A30" s="371" t="s">
        <v>263</v>
      </c>
      <c r="B30" s="349">
        <v>113.15743318666</v>
      </c>
      <c r="C30" s="349">
        <v>136.61841999999999</v>
      </c>
      <c r="D30" s="350">
        <v>23.46098681334</v>
      </c>
      <c r="E30" s="351">
        <v>1.2073304965709999</v>
      </c>
      <c r="F30" s="349">
        <v>136.13244099875399</v>
      </c>
      <c r="G30" s="350">
        <v>90.754960665835995</v>
      </c>
      <c r="H30" s="352">
        <v>8.6624099999999995</v>
      </c>
      <c r="I30" s="349">
        <v>113.44474</v>
      </c>
      <c r="J30" s="350">
        <v>22.689779334162999</v>
      </c>
      <c r="K30" s="353">
        <v>0.83334096683799996</v>
      </c>
    </row>
    <row r="31" spans="1:11" ht="14.4" customHeight="1" thickBot="1" x14ac:dyDescent="0.35">
      <c r="A31" s="370" t="s">
        <v>264</v>
      </c>
      <c r="B31" s="354">
        <v>4.9406564584124654E-324</v>
      </c>
      <c r="C31" s="354">
        <v>26.105039999999999</v>
      </c>
      <c r="D31" s="355">
        <v>26.105039999999999</v>
      </c>
      <c r="E31" s="362" t="s">
        <v>242</v>
      </c>
      <c r="F31" s="354">
        <v>0</v>
      </c>
      <c r="G31" s="355">
        <v>0</v>
      </c>
      <c r="H31" s="357">
        <v>3.4112800000000001</v>
      </c>
      <c r="I31" s="354">
        <v>24.206710000000001</v>
      </c>
      <c r="J31" s="355">
        <v>24.206710000000001</v>
      </c>
      <c r="K31" s="358" t="s">
        <v>236</v>
      </c>
    </row>
    <row r="32" spans="1:11" ht="14.4" customHeight="1" thickBot="1" x14ac:dyDescent="0.35">
      <c r="A32" s="371" t="s">
        <v>265</v>
      </c>
      <c r="B32" s="349">
        <v>4.9406564584124654E-324</v>
      </c>
      <c r="C32" s="349">
        <v>24.84</v>
      </c>
      <c r="D32" s="350">
        <v>24.84</v>
      </c>
      <c r="E32" s="361" t="s">
        <v>242</v>
      </c>
      <c r="F32" s="349">
        <v>0</v>
      </c>
      <c r="G32" s="350">
        <v>0</v>
      </c>
      <c r="H32" s="352">
        <v>2.8197999999999999</v>
      </c>
      <c r="I32" s="349">
        <v>22.55893</v>
      </c>
      <c r="J32" s="350">
        <v>22.55893</v>
      </c>
      <c r="K32" s="359" t="s">
        <v>236</v>
      </c>
    </row>
    <row r="33" spans="1:11" ht="14.4" customHeight="1" thickBot="1" x14ac:dyDescent="0.35">
      <c r="A33" s="371" t="s">
        <v>266</v>
      </c>
      <c r="B33" s="349">
        <v>4.9406564584124654E-324</v>
      </c>
      <c r="C33" s="349">
        <v>1.2650399999999999</v>
      </c>
      <c r="D33" s="350">
        <v>1.2650399999999999</v>
      </c>
      <c r="E33" s="361" t="s">
        <v>242</v>
      </c>
      <c r="F33" s="349">
        <v>0</v>
      </c>
      <c r="G33" s="350">
        <v>0</v>
      </c>
      <c r="H33" s="352">
        <v>0.59148000000000001</v>
      </c>
      <c r="I33" s="349">
        <v>1.64778</v>
      </c>
      <c r="J33" s="350">
        <v>1.64778</v>
      </c>
      <c r="K33" s="359" t="s">
        <v>236</v>
      </c>
    </row>
    <row r="34" spans="1:11" ht="14.4" customHeight="1" thickBot="1" x14ac:dyDescent="0.35">
      <c r="A34" s="370" t="s">
        <v>267</v>
      </c>
      <c r="B34" s="354">
        <v>806.1013914637</v>
      </c>
      <c r="C34" s="354">
        <v>773.11763000000099</v>
      </c>
      <c r="D34" s="355">
        <v>-32.983761463698997</v>
      </c>
      <c r="E34" s="356">
        <v>0.95908236629599997</v>
      </c>
      <c r="F34" s="354">
        <v>695.72369602372498</v>
      </c>
      <c r="G34" s="355">
        <v>463.81579734914999</v>
      </c>
      <c r="H34" s="357">
        <v>55.723779999999998</v>
      </c>
      <c r="I34" s="354">
        <v>522.98485000000005</v>
      </c>
      <c r="J34" s="355">
        <v>59.169052650849999</v>
      </c>
      <c r="K34" s="360">
        <v>0.75171343593499995</v>
      </c>
    </row>
    <row r="35" spans="1:11" ht="14.4" customHeight="1" thickBot="1" x14ac:dyDescent="0.35">
      <c r="A35" s="371" t="s">
        <v>268</v>
      </c>
      <c r="B35" s="349">
        <v>153.99995072748399</v>
      </c>
      <c r="C35" s="349">
        <v>86.377849999999995</v>
      </c>
      <c r="D35" s="350">
        <v>-67.622100727483996</v>
      </c>
      <c r="E35" s="351">
        <v>0.560895309329</v>
      </c>
      <c r="F35" s="349">
        <v>164.83557603732501</v>
      </c>
      <c r="G35" s="350">
        <v>109.89038402488301</v>
      </c>
      <c r="H35" s="352">
        <v>0</v>
      </c>
      <c r="I35" s="349">
        <v>3.2679100000000001</v>
      </c>
      <c r="J35" s="350">
        <v>-106.622474024883</v>
      </c>
      <c r="K35" s="353">
        <v>1.9825271209999999E-2</v>
      </c>
    </row>
    <row r="36" spans="1:11" ht="14.4" customHeight="1" thickBot="1" x14ac:dyDescent="0.35">
      <c r="A36" s="371" t="s">
        <v>269</v>
      </c>
      <c r="B36" s="349">
        <v>11.000039337674</v>
      </c>
      <c r="C36" s="349">
        <v>6.7025800000000002</v>
      </c>
      <c r="D36" s="350">
        <v>-4.2974593376739998</v>
      </c>
      <c r="E36" s="351">
        <v>0.60932327551200005</v>
      </c>
      <c r="F36" s="349">
        <v>6.2956954615920004</v>
      </c>
      <c r="G36" s="350">
        <v>4.197130307728</v>
      </c>
      <c r="H36" s="352">
        <v>0.19359999999999999</v>
      </c>
      <c r="I36" s="349">
        <v>5.4778700000000002</v>
      </c>
      <c r="J36" s="350">
        <v>1.2807396922709999</v>
      </c>
      <c r="K36" s="353">
        <v>0.87009767759800005</v>
      </c>
    </row>
    <row r="37" spans="1:11" ht="14.4" customHeight="1" thickBot="1" x14ac:dyDescent="0.35">
      <c r="A37" s="371" t="s">
        <v>270</v>
      </c>
      <c r="B37" s="349">
        <v>371.99997760144998</v>
      </c>
      <c r="C37" s="349">
        <v>343.60205000000002</v>
      </c>
      <c r="D37" s="350">
        <v>-28.397927601448998</v>
      </c>
      <c r="E37" s="351">
        <v>0.92366148034499995</v>
      </c>
      <c r="F37" s="349">
        <v>229.37878210685</v>
      </c>
      <c r="G37" s="350">
        <v>152.91918807123301</v>
      </c>
      <c r="H37" s="352">
        <v>26.096609999999998</v>
      </c>
      <c r="I37" s="349">
        <v>166.35387</v>
      </c>
      <c r="J37" s="350">
        <v>13.434681928766</v>
      </c>
      <c r="K37" s="353">
        <v>0.72523652132000005</v>
      </c>
    </row>
    <row r="38" spans="1:11" ht="14.4" customHeight="1" thickBot="1" x14ac:dyDescent="0.35">
      <c r="A38" s="371" t="s">
        <v>271</v>
      </c>
      <c r="B38" s="349">
        <v>129.99995217255201</v>
      </c>
      <c r="C38" s="349">
        <v>134.43029999999999</v>
      </c>
      <c r="D38" s="350">
        <v>4.4303478274470001</v>
      </c>
      <c r="E38" s="351">
        <v>1.0340796112099999</v>
      </c>
      <c r="F38" s="349">
        <v>134.23723834475899</v>
      </c>
      <c r="G38" s="350">
        <v>89.491492229838997</v>
      </c>
      <c r="H38" s="352">
        <v>9.1950599999999998</v>
      </c>
      <c r="I38" s="349">
        <v>85.534409999999994</v>
      </c>
      <c r="J38" s="350">
        <v>-3.957082229839</v>
      </c>
      <c r="K38" s="353">
        <v>0.63718839164600005</v>
      </c>
    </row>
    <row r="39" spans="1:11" ht="14.4" customHeight="1" thickBot="1" x14ac:dyDescent="0.35">
      <c r="A39" s="371" t="s">
        <v>272</v>
      </c>
      <c r="B39" s="349">
        <v>6.6667195985890002</v>
      </c>
      <c r="C39" s="349">
        <v>5.99322</v>
      </c>
      <c r="D39" s="350">
        <v>-0.67349959858899999</v>
      </c>
      <c r="E39" s="351">
        <v>0.89897586232100002</v>
      </c>
      <c r="F39" s="349">
        <v>5.8446715674960004</v>
      </c>
      <c r="G39" s="350">
        <v>3.8964477116639999</v>
      </c>
      <c r="H39" s="352">
        <v>9.5399999999999999E-2</v>
      </c>
      <c r="I39" s="349">
        <v>4.22377</v>
      </c>
      <c r="J39" s="350">
        <v>0.32732228833499999</v>
      </c>
      <c r="K39" s="353">
        <v>0.72267020502699997</v>
      </c>
    </row>
    <row r="40" spans="1:11" ht="14.4" customHeight="1" thickBot="1" x14ac:dyDescent="0.35">
      <c r="A40" s="371" t="s">
        <v>273</v>
      </c>
      <c r="B40" s="349">
        <v>4.9406564584124654E-324</v>
      </c>
      <c r="C40" s="349">
        <v>4.9406564584124654E-324</v>
      </c>
      <c r="D40" s="350">
        <v>0</v>
      </c>
      <c r="E40" s="351">
        <v>1</v>
      </c>
      <c r="F40" s="349">
        <v>4.9406564584124654E-324</v>
      </c>
      <c r="G40" s="350">
        <v>0</v>
      </c>
      <c r="H40" s="352">
        <v>4.9406564584124654E-324</v>
      </c>
      <c r="I40" s="349">
        <v>0.17910000000000001</v>
      </c>
      <c r="J40" s="350">
        <v>0.17910000000000001</v>
      </c>
      <c r="K40" s="359" t="s">
        <v>242</v>
      </c>
    </row>
    <row r="41" spans="1:11" ht="14.4" customHeight="1" thickBot="1" x14ac:dyDescent="0.35">
      <c r="A41" s="371" t="s">
        <v>274</v>
      </c>
      <c r="B41" s="349">
        <v>33.321477993675003</v>
      </c>
      <c r="C41" s="349">
        <v>63.896650000000001</v>
      </c>
      <c r="D41" s="350">
        <v>30.575172006323999</v>
      </c>
      <c r="E41" s="351">
        <v>1.917581507402</v>
      </c>
      <c r="F41" s="349">
        <v>37.551590220072001</v>
      </c>
      <c r="G41" s="350">
        <v>25.034393480047999</v>
      </c>
      <c r="H41" s="352">
        <v>7.3129999999999997</v>
      </c>
      <c r="I41" s="349">
        <v>46.231650000000002</v>
      </c>
      <c r="J41" s="350">
        <v>21.197256519951001</v>
      </c>
      <c r="K41" s="353">
        <v>1.2311502583259999</v>
      </c>
    </row>
    <row r="42" spans="1:11" ht="14.4" customHeight="1" thickBot="1" x14ac:dyDescent="0.35">
      <c r="A42" s="371" t="s">
        <v>275</v>
      </c>
      <c r="B42" s="349">
        <v>99.113274032274006</v>
      </c>
      <c r="C42" s="349">
        <v>128.96402</v>
      </c>
      <c r="D42" s="350">
        <v>29.850745967725</v>
      </c>
      <c r="E42" s="351">
        <v>1.3011780839560001</v>
      </c>
      <c r="F42" s="349">
        <v>114.58180130883299</v>
      </c>
      <c r="G42" s="350">
        <v>76.387867539222</v>
      </c>
      <c r="H42" s="352">
        <v>4.6779000000000002</v>
      </c>
      <c r="I42" s="349">
        <v>70.369380000000007</v>
      </c>
      <c r="J42" s="350">
        <v>-6.0184875392219999</v>
      </c>
      <c r="K42" s="353">
        <v>0.61414098221699998</v>
      </c>
    </row>
    <row r="43" spans="1:11" ht="14.4" customHeight="1" thickBot="1" x14ac:dyDescent="0.35">
      <c r="A43" s="371" t="s">
        <v>276</v>
      </c>
      <c r="B43" s="349">
        <v>4.9406564584124654E-324</v>
      </c>
      <c r="C43" s="349">
        <v>4.9406564584124654E-324</v>
      </c>
      <c r="D43" s="350">
        <v>0</v>
      </c>
      <c r="E43" s="351">
        <v>1</v>
      </c>
      <c r="F43" s="349">
        <v>4.9406564584124654E-324</v>
      </c>
      <c r="G43" s="350">
        <v>0</v>
      </c>
      <c r="H43" s="352">
        <v>1.452</v>
      </c>
      <c r="I43" s="349">
        <v>1.452</v>
      </c>
      <c r="J43" s="350">
        <v>1.452</v>
      </c>
      <c r="K43" s="359" t="s">
        <v>242</v>
      </c>
    </row>
    <row r="44" spans="1:11" ht="14.4" customHeight="1" thickBot="1" x14ac:dyDescent="0.35">
      <c r="A44" s="371" t="s">
        <v>277</v>
      </c>
      <c r="B44" s="349">
        <v>4.9406564584124654E-324</v>
      </c>
      <c r="C44" s="349">
        <v>4.9406564584124654E-324</v>
      </c>
      <c r="D44" s="350">
        <v>0</v>
      </c>
      <c r="E44" s="351">
        <v>1</v>
      </c>
      <c r="F44" s="349">
        <v>4.9406564584124654E-324</v>
      </c>
      <c r="G44" s="350">
        <v>0</v>
      </c>
      <c r="H44" s="352">
        <v>4.9406564584124654E-324</v>
      </c>
      <c r="I44" s="349">
        <v>1.00885</v>
      </c>
      <c r="J44" s="350">
        <v>1.00885</v>
      </c>
      <c r="K44" s="359" t="s">
        <v>242</v>
      </c>
    </row>
    <row r="45" spans="1:11" ht="14.4" customHeight="1" thickBot="1" x14ac:dyDescent="0.35">
      <c r="A45" s="371" t="s">
        <v>278</v>
      </c>
      <c r="B45" s="349">
        <v>4.9406564584124654E-324</v>
      </c>
      <c r="C45" s="349">
        <v>4.9406564584124654E-324</v>
      </c>
      <c r="D45" s="350">
        <v>0</v>
      </c>
      <c r="E45" s="351">
        <v>1</v>
      </c>
      <c r="F45" s="349">
        <v>4.9406564584124654E-324</v>
      </c>
      <c r="G45" s="350">
        <v>0</v>
      </c>
      <c r="H45" s="352">
        <v>4.9406564584124654E-324</v>
      </c>
      <c r="I45" s="349">
        <v>0.1575</v>
      </c>
      <c r="J45" s="350">
        <v>0.1575</v>
      </c>
      <c r="K45" s="359" t="s">
        <v>242</v>
      </c>
    </row>
    <row r="46" spans="1:11" ht="14.4" customHeight="1" thickBot="1" x14ac:dyDescent="0.35">
      <c r="A46" s="371" t="s">
        <v>279</v>
      </c>
      <c r="B46" s="349">
        <v>4.9406564584124654E-324</v>
      </c>
      <c r="C46" s="349">
        <v>4.9406564584124654E-324</v>
      </c>
      <c r="D46" s="350">
        <v>0</v>
      </c>
      <c r="E46" s="351">
        <v>1</v>
      </c>
      <c r="F46" s="349">
        <v>4.9406564584124654E-324</v>
      </c>
      <c r="G46" s="350">
        <v>0</v>
      </c>
      <c r="H46" s="352">
        <v>6.7002100000000002</v>
      </c>
      <c r="I46" s="349">
        <v>131.47664</v>
      </c>
      <c r="J46" s="350">
        <v>131.47664</v>
      </c>
      <c r="K46" s="359" t="s">
        <v>242</v>
      </c>
    </row>
    <row r="47" spans="1:11" ht="14.4" customHeight="1" thickBot="1" x14ac:dyDescent="0.35">
      <c r="A47" s="371" t="s">
        <v>280</v>
      </c>
      <c r="B47" s="349">
        <v>4.9406564584124654E-324</v>
      </c>
      <c r="C47" s="349">
        <v>3.15096</v>
      </c>
      <c r="D47" s="350">
        <v>3.15096</v>
      </c>
      <c r="E47" s="361" t="s">
        <v>242</v>
      </c>
      <c r="F47" s="349">
        <v>2.9983409767959999</v>
      </c>
      <c r="G47" s="350">
        <v>1.99889398453</v>
      </c>
      <c r="H47" s="352">
        <v>4.9406564584124654E-324</v>
      </c>
      <c r="I47" s="349">
        <v>7.2519</v>
      </c>
      <c r="J47" s="350">
        <v>5.2530060154690004</v>
      </c>
      <c r="K47" s="353">
        <v>2.4186375252580001</v>
      </c>
    </row>
    <row r="48" spans="1:11" ht="14.4" customHeight="1" thickBot="1" x14ac:dyDescent="0.35">
      <c r="A48" s="370" t="s">
        <v>281</v>
      </c>
      <c r="B48" s="354">
        <v>56.735036583917001</v>
      </c>
      <c r="C48" s="354">
        <v>188.15675999999999</v>
      </c>
      <c r="D48" s="355">
        <v>131.42172341608199</v>
      </c>
      <c r="E48" s="356">
        <v>3.3164120679060001</v>
      </c>
      <c r="F48" s="354">
        <v>191.00440707587799</v>
      </c>
      <c r="G48" s="355">
        <v>127.336271383919</v>
      </c>
      <c r="H48" s="357">
        <v>53.780970000000003</v>
      </c>
      <c r="I48" s="354">
        <v>163.60513</v>
      </c>
      <c r="J48" s="355">
        <v>36.268858616080998</v>
      </c>
      <c r="K48" s="360">
        <v>0.85655159744499998</v>
      </c>
    </row>
    <row r="49" spans="1:11" ht="14.4" customHeight="1" thickBot="1" x14ac:dyDescent="0.35">
      <c r="A49" s="371" t="s">
        <v>282</v>
      </c>
      <c r="B49" s="349">
        <v>5.7142796559360001</v>
      </c>
      <c r="C49" s="349">
        <v>7.944</v>
      </c>
      <c r="D49" s="350">
        <v>2.2297203440629998</v>
      </c>
      <c r="E49" s="351">
        <v>1.3902014739070001</v>
      </c>
      <c r="F49" s="349">
        <v>8.2513250770519999</v>
      </c>
      <c r="G49" s="350">
        <v>5.5008833847009999</v>
      </c>
      <c r="H49" s="352">
        <v>0.79618</v>
      </c>
      <c r="I49" s="349">
        <v>6.5701000000000001</v>
      </c>
      <c r="J49" s="350">
        <v>1.0692166152980001</v>
      </c>
      <c r="K49" s="353">
        <v>0.79624786790500002</v>
      </c>
    </row>
    <row r="50" spans="1:11" ht="14.4" customHeight="1" thickBot="1" x14ac:dyDescent="0.35">
      <c r="A50" s="371" t="s">
        <v>283</v>
      </c>
      <c r="B50" s="349">
        <v>9.9999593978900005</v>
      </c>
      <c r="C50" s="349">
        <v>4.9406564584124654E-324</v>
      </c>
      <c r="D50" s="350">
        <v>-9.9999593978900005</v>
      </c>
      <c r="E50" s="351">
        <v>0</v>
      </c>
      <c r="F50" s="349">
        <v>0</v>
      </c>
      <c r="G50" s="350">
        <v>0</v>
      </c>
      <c r="H50" s="352">
        <v>4.9406564584124654E-324</v>
      </c>
      <c r="I50" s="349">
        <v>5.5369999999999999</v>
      </c>
      <c r="J50" s="350">
        <v>5.5369999999999999</v>
      </c>
      <c r="K50" s="359" t="s">
        <v>236</v>
      </c>
    </row>
    <row r="51" spans="1:11" ht="14.4" customHeight="1" thickBot="1" x14ac:dyDescent="0.35">
      <c r="A51" s="371" t="s">
        <v>284</v>
      </c>
      <c r="B51" s="349">
        <v>36.923157776812999</v>
      </c>
      <c r="C51" s="349">
        <v>178.06745000000001</v>
      </c>
      <c r="D51" s="350">
        <v>141.144292223186</v>
      </c>
      <c r="E51" s="351">
        <v>4.8226495435830001</v>
      </c>
      <c r="F51" s="349">
        <v>181.65153922990501</v>
      </c>
      <c r="G51" s="350">
        <v>121.10102615327</v>
      </c>
      <c r="H51" s="352">
        <v>52.512999999999998</v>
      </c>
      <c r="I51" s="349">
        <v>150.28639999999999</v>
      </c>
      <c r="J51" s="350">
        <v>29.185373846729</v>
      </c>
      <c r="K51" s="353">
        <v>0.82733347945799995</v>
      </c>
    </row>
    <row r="52" spans="1:11" ht="14.4" customHeight="1" thickBot="1" x14ac:dyDescent="0.35">
      <c r="A52" s="371" t="s">
        <v>285</v>
      </c>
      <c r="B52" s="349">
        <v>4.9406564584124654E-324</v>
      </c>
      <c r="C52" s="349">
        <v>1.0908</v>
      </c>
      <c r="D52" s="350">
        <v>1.0908</v>
      </c>
      <c r="E52" s="361" t="s">
        <v>242</v>
      </c>
      <c r="F52" s="349">
        <v>0</v>
      </c>
      <c r="G52" s="350">
        <v>0</v>
      </c>
      <c r="H52" s="352">
        <v>4.9406564584124654E-324</v>
      </c>
      <c r="I52" s="349">
        <v>3.9525251667299724E-323</v>
      </c>
      <c r="J52" s="350">
        <v>3.9525251667299724E-323</v>
      </c>
      <c r="K52" s="359" t="s">
        <v>236</v>
      </c>
    </row>
    <row r="53" spans="1:11" ht="14.4" customHeight="1" thickBot="1" x14ac:dyDescent="0.35">
      <c r="A53" s="371" t="s">
        <v>286</v>
      </c>
      <c r="B53" s="349">
        <v>2.0975998737010002</v>
      </c>
      <c r="C53" s="349">
        <v>1.0545100000000001</v>
      </c>
      <c r="D53" s="350">
        <v>-1.0430898737009999</v>
      </c>
      <c r="E53" s="351">
        <v>0.50272218892599996</v>
      </c>
      <c r="F53" s="349">
        <v>1.101542768919</v>
      </c>
      <c r="G53" s="350">
        <v>0.73436184594599996</v>
      </c>
      <c r="H53" s="352">
        <v>0.47178999999999999</v>
      </c>
      <c r="I53" s="349">
        <v>1.21163</v>
      </c>
      <c r="J53" s="350">
        <v>0.47726815405299999</v>
      </c>
      <c r="K53" s="353">
        <v>1.0999391346259999</v>
      </c>
    </row>
    <row r="54" spans="1:11" ht="14.4" customHeight="1" thickBot="1" x14ac:dyDescent="0.35">
      <c r="A54" s="370" t="s">
        <v>287</v>
      </c>
      <c r="B54" s="354">
        <v>221.42258666788899</v>
      </c>
      <c r="C54" s="354">
        <v>156.94638</v>
      </c>
      <c r="D54" s="355">
        <v>-64.476206667889002</v>
      </c>
      <c r="E54" s="356">
        <v>0.708809260888</v>
      </c>
      <c r="F54" s="354">
        <v>154.19930709796901</v>
      </c>
      <c r="G54" s="355">
        <v>102.799538065313</v>
      </c>
      <c r="H54" s="357">
        <v>10.49131</v>
      </c>
      <c r="I54" s="354">
        <v>90.822199999999995</v>
      </c>
      <c r="J54" s="355">
        <v>-11.977338065312001</v>
      </c>
      <c r="K54" s="360">
        <v>0.58899227051799996</v>
      </c>
    </row>
    <row r="55" spans="1:11" ht="14.4" customHeight="1" thickBot="1" x14ac:dyDescent="0.35">
      <c r="A55" s="371" t="s">
        <v>288</v>
      </c>
      <c r="B55" s="349">
        <v>29.999878193672</v>
      </c>
      <c r="C55" s="349">
        <v>28.295850000000002</v>
      </c>
      <c r="D55" s="350">
        <v>-1.7040281936720001</v>
      </c>
      <c r="E55" s="351">
        <v>0.94319882958599999</v>
      </c>
      <c r="F55" s="349">
        <v>26.55310209181</v>
      </c>
      <c r="G55" s="350">
        <v>17.702068061207001</v>
      </c>
      <c r="H55" s="352">
        <v>4.9406564584124654E-324</v>
      </c>
      <c r="I55" s="349">
        <v>7.6897099999999998</v>
      </c>
      <c r="J55" s="350">
        <v>-10.012358061206999</v>
      </c>
      <c r="K55" s="353">
        <v>0.28959742531799998</v>
      </c>
    </row>
    <row r="56" spans="1:11" ht="14.4" customHeight="1" thickBot="1" x14ac:dyDescent="0.35">
      <c r="A56" s="371" t="s">
        <v>289</v>
      </c>
      <c r="B56" s="349">
        <v>4.9406564584124654E-324</v>
      </c>
      <c r="C56" s="349">
        <v>1.90882</v>
      </c>
      <c r="D56" s="350">
        <v>1.90882</v>
      </c>
      <c r="E56" s="361" t="s">
        <v>242</v>
      </c>
      <c r="F56" s="349">
        <v>1.9358063991679999</v>
      </c>
      <c r="G56" s="350">
        <v>1.2905375994449999</v>
      </c>
      <c r="H56" s="352">
        <v>8.5180000000000006E-2</v>
      </c>
      <c r="I56" s="349">
        <v>5.15693</v>
      </c>
      <c r="J56" s="350">
        <v>3.866392400554</v>
      </c>
      <c r="K56" s="353">
        <v>2.6639699105319998</v>
      </c>
    </row>
    <row r="57" spans="1:11" ht="14.4" customHeight="1" thickBot="1" x14ac:dyDescent="0.35">
      <c r="A57" s="371" t="s">
        <v>290</v>
      </c>
      <c r="B57" s="349">
        <v>191.42270847421699</v>
      </c>
      <c r="C57" s="349">
        <v>126.74171</v>
      </c>
      <c r="D57" s="350">
        <v>-64.680998474215997</v>
      </c>
      <c r="E57" s="351">
        <v>0.66210383820300001</v>
      </c>
      <c r="F57" s="349">
        <v>125.71039860699</v>
      </c>
      <c r="G57" s="350">
        <v>83.806932404660003</v>
      </c>
      <c r="H57" s="352">
        <v>10.406129999999999</v>
      </c>
      <c r="I57" s="349">
        <v>77.975560000000002</v>
      </c>
      <c r="J57" s="350">
        <v>-5.8313724046599997</v>
      </c>
      <c r="K57" s="353">
        <v>0.62027931550600002</v>
      </c>
    </row>
    <row r="58" spans="1:11" ht="14.4" customHeight="1" thickBot="1" x14ac:dyDescent="0.35">
      <c r="A58" s="369" t="s">
        <v>52</v>
      </c>
      <c r="B58" s="349">
        <v>749.60610486534699</v>
      </c>
      <c r="C58" s="349">
        <v>709.65499999999997</v>
      </c>
      <c r="D58" s="350">
        <v>-39.951104865346998</v>
      </c>
      <c r="E58" s="351">
        <v>0.94670386939700002</v>
      </c>
      <c r="F58" s="349">
        <v>752.68038003598099</v>
      </c>
      <c r="G58" s="350">
        <v>501.78692002398799</v>
      </c>
      <c r="H58" s="352">
        <v>51.384</v>
      </c>
      <c r="I58" s="349">
        <v>493.40699999999998</v>
      </c>
      <c r="J58" s="350">
        <v>-8.3799200239869993</v>
      </c>
      <c r="K58" s="353">
        <v>0.65553322909300005</v>
      </c>
    </row>
    <row r="59" spans="1:11" ht="14.4" customHeight="1" thickBot="1" x14ac:dyDescent="0.35">
      <c r="A59" s="370" t="s">
        <v>291</v>
      </c>
      <c r="B59" s="354">
        <v>749.60610486534699</v>
      </c>
      <c r="C59" s="354">
        <v>709.65499999999997</v>
      </c>
      <c r="D59" s="355">
        <v>-39.951104865346998</v>
      </c>
      <c r="E59" s="356">
        <v>0.94670386939700002</v>
      </c>
      <c r="F59" s="354">
        <v>752.68038003598099</v>
      </c>
      <c r="G59" s="355">
        <v>501.78692002398799</v>
      </c>
      <c r="H59" s="357">
        <v>51.384</v>
      </c>
      <c r="I59" s="354">
        <v>493.40699999999998</v>
      </c>
      <c r="J59" s="355">
        <v>-8.3799200239869993</v>
      </c>
      <c r="K59" s="360">
        <v>0.65553322909300005</v>
      </c>
    </row>
    <row r="60" spans="1:11" ht="14.4" customHeight="1" thickBot="1" x14ac:dyDescent="0.35">
      <c r="A60" s="371" t="s">
        <v>292</v>
      </c>
      <c r="B60" s="349">
        <v>290.60602250227402</v>
      </c>
      <c r="C60" s="349">
        <v>315.62599999999998</v>
      </c>
      <c r="D60" s="350">
        <v>25.019977497725002</v>
      </c>
      <c r="E60" s="351">
        <v>1.0860958671200001</v>
      </c>
      <c r="F60" s="349">
        <v>310.17186948632201</v>
      </c>
      <c r="G60" s="350">
        <v>206.781246324215</v>
      </c>
      <c r="H60" s="352">
        <v>28.184999999999999</v>
      </c>
      <c r="I60" s="349">
        <v>211.43899999999999</v>
      </c>
      <c r="J60" s="350">
        <v>4.657753675785</v>
      </c>
      <c r="K60" s="353">
        <v>0.681683353007</v>
      </c>
    </row>
    <row r="61" spans="1:11" ht="14.4" customHeight="1" thickBot="1" x14ac:dyDescent="0.35">
      <c r="A61" s="371" t="s">
        <v>293</v>
      </c>
      <c r="B61" s="349">
        <v>185.00002886093401</v>
      </c>
      <c r="C61" s="349">
        <v>144.03800000000001</v>
      </c>
      <c r="D61" s="350">
        <v>-40.962028860933003</v>
      </c>
      <c r="E61" s="351">
        <v>0.77858366231999998</v>
      </c>
      <c r="F61" s="349">
        <v>185.00795128982199</v>
      </c>
      <c r="G61" s="350">
        <v>123.338634193215</v>
      </c>
      <c r="H61" s="352">
        <v>14.961</v>
      </c>
      <c r="I61" s="349">
        <v>126.166</v>
      </c>
      <c r="J61" s="350">
        <v>2.827365806785</v>
      </c>
      <c r="K61" s="353">
        <v>0.68194906824400003</v>
      </c>
    </row>
    <row r="62" spans="1:11" ht="14.4" customHeight="1" thickBot="1" x14ac:dyDescent="0.35">
      <c r="A62" s="371" t="s">
        <v>294</v>
      </c>
      <c r="B62" s="349">
        <v>274.000053502139</v>
      </c>
      <c r="C62" s="349">
        <v>249.99100000000001</v>
      </c>
      <c r="D62" s="350">
        <v>-24.009053502139</v>
      </c>
      <c r="E62" s="351">
        <v>0.91237573425499996</v>
      </c>
      <c r="F62" s="349">
        <v>257.50055925983702</v>
      </c>
      <c r="G62" s="350">
        <v>171.66703950655801</v>
      </c>
      <c r="H62" s="352">
        <v>8.2379999999999995</v>
      </c>
      <c r="I62" s="349">
        <v>155.80199999999999</v>
      </c>
      <c r="J62" s="350">
        <v>-15.865039506557</v>
      </c>
      <c r="K62" s="353">
        <v>0.60505499657100004</v>
      </c>
    </row>
    <row r="63" spans="1:11" ht="14.4" customHeight="1" thickBot="1" x14ac:dyDescent="0.35">
      <c r="A63" s="372" t="s">
        <v>295</v>
      </c>
      <c r="B63" s="354">
        <v>1969.6115414074</v>
      </c>
      <c r="C63" s="354">
        <v>2099.89104</v>
      </c>
      <c r="D63" s="355">
        <v>130.27949859259499</v>
      </c>
      <c r="E63" s="356">
        <v>1.0661447680689999</v>
      </c>
      <c r="F63" s="354">
        <v>1997.2068252895899</v>
      </c>
      <c r="G63" s="355">
        <v>1331.47121685973</v>
      </c>
      <c r="H63" s="357">
        <v>176.01642000000001</v>
      </c>
      <c r="I63" s="354">
        <v>1404.72318</v>
      </c>
      <c r="J63" s="355">
        <v>73.251963140270007</v>
      </c>
      <c r="K63" s="360">
        <v>0.70334387115599994</v>
      </c>
    </row>
    <row r="64" spans="1:11" ht="14.4" customHeight="1" thickBot="1" x14ac:dyDescent="0.35">
      <c r="A64" s="369" t="s">
        <v>55</v>
      </c>
      <c r="B64" s="349">
        <v>372.12591759386697</v>
      </c>
      <c r="C64" s="349">
        <v>345.45501000000002</v>
      </c>
      <c r="D64" s="350">
        <v>-26.670907593866001</v>
      </c>
      <c r="E64" s="351">
        <v>0.928328271875</v>
      </c>
      <c r="F64" s="349">
        <v>426.21525015684</v>
      </c>
      <c r="G64" s="350">
        <v>284.14350010456002</v>
      </c>
      <c r="H64" s="352">
        <v>43.851210000000002</v>
      </c>
      <c r="I64" s="349">
        <v>195.26875999999999</v>
      </c>
      <c r="J64" s="350">
        <v>-88.874740104560004</v>
      </c>
      <c r="K64" s="353">
        <v>0.45814587799899997</v>
      </c>
    </row>
    <row r="65" spans="1:11" ht="14.4" customHeight="1" thickBot="1" x14ac:dyDescent="0.35">
      <c r="A65" s="370" t="s">
        <v>296</v>
      </c>
      <c r="B65" s="354">
        <v>372.12591759386697</v>
      </c>
      <c r="C65" s="354">
        <v>345.45501000000002</v>
      </c>
      <c r="D65" s="355">
        <v>-26.670907593866001</v>
      </c>
      <c r="E65" s="356">
        <v>0.928328271875</v>
      </c>
      <c r="F65" s="354">
        <v>426.21525015684</v>
      </c>
      <c r="G65" s="355">
        <v>284.14350010456002</v>
      </c>
      <c r="H65" s="357">
        <v>43.851210000000002</v>
      </c>
      <c r="I65" s="354">
        <v>195.26875999999999</v>
      </c>
      <c r="J65" s="355">
        <v>-88.874740104560004</v>
      </c>
      <c r="K65" s="360">
        <v>0.45814587799899997</v>
      </c>
    </row>
    <row r="66" spans="1:11" ht="14.4" customHeight="1" thickBot="1" x14ac:dyDescent="0.35">
      <c r="A66" s="371" t="s">
        <v>297</v>
      </c>
      <c r="B66" s="349">
        <v>229.88998615805701</v>
      </c>
      <c r="C66" s="349">
        <v>231.36285000000001</v>
      </c>
      <c r="D66" s="350">
        <v>1.4728638419419999</v>
      </c>
      <c r="E66" s="351">
        <v>1.0064068203509999</v>
      </c>
      <c r="F66" s="349">
        <v>198.86782805192601</v>
      </c>
      <c r="G66" s="350">
        <v>132.57855203461699</v>
      </c>
      <c r="H66" s="352">
        <v>4.9406564584124654E-324</v>
      </c>
      <c r="I66" s="349">
        <v>31.013590000000001</v>
      </c>
      <c r="J66" s="350">
        <v>-101.564962034617</v>
      </c>
      <c r="K66" s="353">
        <v>0.15595076540899999</v>
      </c>
    </row>
    <row r="67" spans="1:11" ht="14.4" customHeight="1" thickBot="1" x14ac:dyDescent="0.35">
      <c r="A67" s="371" t="s">
        <v>298</v>
      </c>
      <c r="B67" s="349">
        <v>4.9406564584124654E-324</v>
      </c>
      <c r="C67" s="349">
        <v>4.9406564584124654E-324</v>
      </c>
      <c r="D67" s="350">
        <v>0</v>
      </c>
      <c r="E67" s="351">
        <v>1</v>
      </c>
      <c r="F67" s="349">
        <v>4.9406564584124654E-324</v>
      </c>
      <c r="G67" s="350">
        <v>0</v>
      </c>
      <c r="H67" s="352">
        <v>4.9406564584124654E-324</v>
      </c>
      <c r="I67" s="349">
        <v>17.553999999999998</v>
      </c>
      <c r="J67" s="350">
        <v>17.553999999999998</v>
      </c>
      <c r="K67" s="359" t="s">
        <v>242</v>
      </c>
    </row>
    <row r="68" spans="1:11" ht="14.4" customHeight="1" thickBot="1" x14ac:dyDescent="0.35">
      <c r="A68" s="371" t="s">
        <v>299</v>
      </c>
      <c r="B68" s="349">
        <v>13.235939203048</v>
      </c>
      <c r="C68" s="349">
        <v>14.569800000000001</v>
      </c>
      <c r="D68" s="350">
        <v>1.3338607969509999</v>
      </c>
      <c r="E68" s="351">
        <v>1.100775681762</v>
      </c>
      <c r="F68" s="349">
        <v>12.364264448251999</v>
      </c>
      <c r="G68" s="350">
        <v>8.2428429655009996</v>
      </c>
      <c r="H68" s="352">
        <v>32.637999999999998</v>
      </c>
      <c r="I68" s="349">
        <v>32.637999999999998</v>
      </c>
      <c r="J68" s="350">
        <v>24.395157034497998</v>
      </c>
      <c r="K68" s="353">
        <v>2.6397041357850002</v>
      </c>
    </row>
    <row r="69" spans="1:11" ht="14.4" customHeight="1" thickBot="1" x14ac:dyDescent="0.35">
      <c r="A69" s="371" t="s">
        <v>300</v>
      </c>
      <c r="B69" s="349">
        <v>55.000076688381</v>
      </c>
      <c r="C69" s="349">
        <v>51.782589999999999</v>
      </c>
      <c r="D69" s="350">
        <v>-3.2174866883809998</v>
      </c>
      <c r="E69" s="351">
        <v>0.94150032359699998</v>
      </c>
      <c r="F69" s="349">
        <v>142.98846834685099</v>
      </c>
      <c r="G69" s="350">
        <v>95.325645564566997</v>
      </c>
      <c r="H69" s="352">
        <v>11.21321</v>
      </c>
      <c r="I69" s="349">
        <v>87.978160000000003</v>
      </c>
      <c r="J69" s="350">
        <v>-7.3474855645670001</v>
      </c>
      <c r="K69" s="353">
        <v>0.61528150498500001</v>
      </c>
    </row>
    <row r="70" spans="1:11" ht="14.4" customHeight="1" thickBot="1" x14ac:dyDescent="0.35">
      <c r="A70" s="371" t="s">
        <v>301</v>
      </c>
      <c r="B70" s="349">
        <v>73.999915544378993</v>
      </c>
      <c r="C70" s="349">
        <v>47.73977</v>
      </c>
      <c r="D70" s="350">
        <v>-26.260145544379</v>
      </c>
      <c r="E70" s="351">
        <v>0.64513276331199998</v>
      </c>
      <c r="F70" s="349">
        <v>71.994689309809999</v>
      </c>
      <c r="G70" s="350">
        <v>47.996459539873001</v>
      </c>
      <c r="H70" s="352">
        <v>4.9406564584124654E-324</v>
      </c>
      <c r="I70" s="349">
        <v>26.08501</v>
      </c>
      <c r="J70" s="350">
        <v>-21.911449539873001</v>
      </c>
      <c r="K70" s="353">
        <v>0.36231853001999997</v>
      </c>
    </row>
    <row r="71" spans="1:11" ht="14.4" customHeight="1" thickBot="1" x14ac:dyDescent="0.35">
      <c r="A71" s="373" t="s">
        <v>56</v>
      </c>
      <c r="B71" s="354">
        <v>91.000074520778995</v>
      </c>
      <c r="C71" s="354">
        <v>122.34099999999999</v>
      </c>
      <c r="D71" s="355">
        <v>31.340925479220001</v>
      </c>
      <c r="E71" s="356">
        <v>1.3444054924590001</v>
      </c>
      <c r="F71" s="354">
        <v>0</v>
      </c>
      <c r="G71" s="355">
        <v>0</v>
      </c>
      <c r="H71" s="357">
        <v>4.9406564584124654E-324</v>
      </c>
      <c r="I71" s="354">
        <v>36.023000000000003</v>
      </c>
      <c r="J71" s="355">
        <v>36.023000000000003</v>
      </c>
      <c r="K71" s="358" t="s">
        <v>236</v>
      </c>
    </row>
    <row r="72" spans="1:11" ht="14.4" customHeight="1" thickBot="1" x14ac:dyDescent="0.35">
      <c r="A72" s="370" t="s">
        <v>302</v>
      </c>
      <c r="B72" s="354">
        <v>91.000074520778995</v>
      </c>
      <c r="C72" s="354">
        <v>93.754000000000005</v>
      </c>
      <c r="D72" s="355">
        <v>2.7539254792199999</v>
      </c>
      <c r="E72" s="356">
        <v>1.030262892571</v>
      </c>
      <c r="F72" s="354">
        <v>0</v>
      </c>
      <c r="G72" s="355">
        <v>0</v>
      </c>
      <c r="H72" s="357">
        <v>4.9406564584124654E-324</v>
      </c>
      <c r="I72" s="354">
        <v>36.023000000000003</v>
      </c>
      <c r="J72" s="355">
        <v>36.023000000000003</v>
      </c>
      <c r="K72" s="358" t="s">
        <v>236</v>
      </c>
    </row>
    <row r="73" spans="1:11" ht="14.4" customHeight="1" thickBot="1" x14ac:dyDescent="0.35">
      <c r="A73" s="371" t="s">
        <v>303</v>
      </c>
      <c r="B73" s="349">
        <v>91.000074520778995</v>
      </c>
      <c r="C73" s="349">
        <v>60.933999999999997</v>
      </c>
      <c r="D73" s="350">
        <v>-30.066074520779001</v>
      </c>
      <c r="E73" s="351">
        <v>0.66960384725900002</v>
      </c>
      <c r="F73" s="349">
        <v>0</v>
      </c>
      <c r="G73" s="350">
        <v>0</v>
      </c>
      <c r="H73" s="352">
        <v>4.9406564584124654E-324</v>
      </c>
      <c r="I73" s="349">
        <v>29.863</v>
      </c>
      <c r="J73" s="350">
        <v>29.863</v>
      </c>
      <c r="K73" s="359" t="s">
        <v>236</v>
      </c>
    </row>
    <row r="74" spans="1:11" ht="14.4" customHeight="1" thickBot="1" x14ac:dyDescent="0.35">
      <c r="A74" s="371" t="s">
        <v>304</v>
      </c>
      <c r="B74" s="349">
        <v>4.9406564584124654E-324</v>
      </c>
      <c r="C74" s="349">
        <v>32.82</v>
      </c>
      <c r="D74" s="350">
        <v>32.82</v>
      </c>
      <c r="E74" s="361" t="s">
        <v>242</v>
      </c>
      <c r="F74" s="349">
        <v>0</v>
      </c>
      <c r="G74" s="350">
        <v>0</v>
      </c>
      <c r="H74" s="352">
        <v>4.9406564584124654E-324</v>
      </c>
      <c r="I74" s="349">
        <v>6.16</v>
      </c>
      <c r="J74" s="350">
        <v>6.16</v>
      </c>
      <c r="K74" s="359" t="s">
        <v>236</v>
      </c>
    </row>
    <row r="75" spans="1:11" ht="14.4" customHeight="1" thickBot="1" x14ac:dyDescent="0.35">
      <c r="A75" s="370" t="s">
        <v>305</v>
      </c>
      <c r="B75" s="354">
        <v>4.9406564584124654E-324</v>
      </c>
      <c r="C75" s="354">
        <v>28.587</v>
      </c>
      <c r="D75" s="355">
        <v>28.587</v>
      </c>
      <c r="E75" s="362" t="s">
        <v>242</v>
      </c>
      <c r="F75" s="354">
        <v>0</v>
      </c>
      <c r="G75" s="355">
        <v>0</v>
      </c>
      <c r="H75" s="357">
        <v>4.9406564584124654E-324</v>
      </c>
      <c r="I75" s="354">
        <v>3.9525251667299724E-323</v>
      </c>
      <c r="J75" s="355">
        <v>3.9525251667299724E-323</v>
      </c>
      <c r="K75" s="358" t="s">
        <v>236</v>
      </c>
    </row>
    <row r="76" spans="1:11" ht="14.4" customHeight="1" thickBot="1" x14ac:dyDescent="0.35">
      <c r="A76" s="371" t="s">
        <v>306</v>
      </c>
      <c r="B76" s="349">
        <v>4.9406564584124654E-324</v>
      </c>
      <c r="C76" s="349">
        <v>28.587</v>
      </c>
      <c r="D76" s="350">
        <v>28.587</v>
      </c>
      <c r="E76" s="361" t="s">
        <v>242</v>
      </c>
      <c r="F76" s="349">
        <v>0</v>
      </c>
      <c r="G76" s="350">
        <v>0</v>
      </c>
      <c r="H76" s="352">
        <v>4.9406564584124654E-324</v>
      </c>
      <c r="I76" s="349">
        <v>3.9525251667299724E-323</v>
      </c>
      <c r="J76" s="350">
        <v>3.9525251667299724E-323</v>
      </c>
      <c r="K76" s="359" t="s">
        <v>236</v>
      </c>
    </row>
    <row r="77" spans="1:11" ht="14.4" customHeight="1" thickBot="1" x14ac:dyDescent="0.35">
      <c r="A77" s="369" t="s">
        <v>57</v>
      </c>
      <c r="B77" s="349">
        <v>1506.48554929276</v>
      </c>
      <c r="C77" s="349">
        <v>1632.09503</v>
      </c>
      <c r="D77" s="350">
        <v>125.609480707242</v>
      </c>
      <c r="E77" s="351">
        <v>1.083379147424</v>
      </c>
      <c r="F77" s="349">
        <v>1570.9915751327501</v>
      </c>
      <c r="G77" s="350">
        <v>1047.3277167551701</v>
      </c>
      <c r="H77" s="352">
        <v>132.16521</v>
      </c>
      <c r="I77" s="349">
        <v>1173.4314199999999</v>
      </c>
      <c r="J77" s="350">
        <v>126.103703244831</v>
      </c>
      <c r="K77" s="353">
        <v>0.74693680002700003</v>
      </c>
    </row>
    <row r="78" spans="1:11" ht="14.4" customHeight="1" thickBot="1" x14ac:dyDescent="0.35">
      <c r="A78" s="370" t="s">
        <v>307</v>
      </c>
      <c r="B78" s="354">
        <v>115.000073075712</v>
      </c>
      <c r="C78" s="354">
        <v>115.4395</v>
      </c>
      <c r="D78" s="355">
        <v>0.43942692428699998</v>
      </c>
      <c r="E78" s="356">
        <v>1.0038211012610001</v>
      </c>
      <c r="F78" s="354">
        <v>110.735437994892</v>
      </c>
      <c r="G78" s="355">
        <v>73.823625329928007</v>
      </c>
      <c r="H78" s="357">
        <v>7.1319999999999997</v>
      </c>
      <c r="I78" s="354">
        <v>76.507999999999996</v>
      </c>
      <c r="J78" s="355">
        <v>2.6843746700710001</v>
      </c>
      <c r="K78" s="360">
        <v>0.69090800005200004</v>
      </c>
    </row>
    <row r="79" spans="1:11" ht="14.4" customHeight="1" thickBot="1" x14ac:dyDescent="0.35">
      <c r="A79" s="371" t="s">
        <v>308</v>
      </c>
      <c r="B79" s="349">
        <v>115.000073075712</v>
      </c>
      <c r="C79" s="349">
        <v>115.4395</v>
      </c>
      <c r="D79" s="350">
        <v>0.43942692428699998</v>
      </c>
      <c r="E79" s="351">
        <v>1.0038211012610001</v>
      </c>
      <c r="F79" s="349">
        <v>110.735437994892</v>
      </c>
      <c r="G79" s="350">
        <v>73.823625329928007</v>
      </c>
      <c r="H79" s="352">
        <v>7.1319999999999997</v>
      </c>
      <c r="I79" s="349">
        <v>76.507999999999996</v>
      </c>
      <c r="J79" s="350">
        <v>2.6843746700710001</v>
      </c>
      <c r="K79" s="353">
        <v>0.69090800005200004</v>
      </c>
    </row>
    <row r="80" spans="1:11" ht="14.4" customHeight="1" thickBot="1" x14ac:dyDescent="0.35">
      <c r="A80" s="370" t="s">
        <v>309</v>
      </c>
      <c r="B80" s="354">
        <v>45.747957245461997</v>
      </c>
      <c r="C80" s="354">
        <v>54.936259999999997</v>
      </c>
      <c r="D80" s="355">
        <v>9.1883027545370002</v>
      </c>
      <c r="E80" s="356">
        <v>1.200846186535</v>
      </c>
      <c r="F80" s="354">
        <v>44.961181659662003</v>
      </c>
      <c r="G80" s="355">
        <v>29.974121106441</v>
      </c>
      <c r="H80" s="357">
        <v>3.6623999999999999</v>
      </c>
      <c r="I80" s="354">
        <v>28.25207</v>
      </c>
      <c r="J80" s="355">
        <v>-1.722051106441</v>
      </c>
      <c r="K80" s="360">
        <v>0.62836582485400005</v>
      </c>
    </row>
    <row r="81" spans="1:11" ht="14.4" customHeight="1" thickBot="1" x14ac:dyDescent="0.35">
      <c r="A81" s="371" t="s">
        <v>310</v>
      </c>
      <c r="B81" s="349">
        <v>6.7479595936969998</v>
      </c>
      <c r="C81" s="349">
        <v>2.6621000000000001</v>
      </c>
      <c r="D81" s="350">
        <v>-4.0858595936970001</v>
      </c>
      <c r="E81" s="351">
        <v>0.394504436939</v>
      </c>
      <c r="F81" s="349">
        <v>3.0738856033570001</v>
      </c>
      <c r="G81" s="350">
        <v>2.0492570689049998</v>
      </c>
      <c r="H81" s="352">
        <v>0.34920000000000001</v>
      </c>
      <c r="I81" s="349">
        <v>2.0348000000000002</v>
      </c>
      <c r="J81" s="350">
        <v>-1.4457068905E-2</v>
      </c>
      <c r="K81" s="353">
        <v>0.66196347638200004</v>
      </c>
    </row>
    <row r="82" spans="1:11" ht="14.4" customHeight="1" thickBot="1" x14ac:dyDescent="0.35">
      <c r="A82" s="371" t="s">
        <v>311</v>
      </c>
      <c r="B82" s="349">
        <v>38.999997651763998</v>
      </c>
      <c r="C82" s="349">
        <v>52.274160000000002</v>
      </c>
      <c r="D82" s="350">
        <v>13.274162348235</v>
      </c>
      <c r="E82" s="351">
        <v>1.3403631576270001</v>
      </c>
      <c r="F82" s="349">
        <v>41.887296056304997</v>
      </c>
      <c r="G82" s="350">
        <v>27.924864037536</v>
      </c>
      <c r="H82" s="352">
        <v>3.3132000000000001</v>
      </c>
      <c r="I82" s="349">
        <v>26.217269999999999</v>
      </c>
      <c r="J82" s="350">
        <v>-1.7075940375359999</v>
      </c>
      <c r="K82" s="353">
        <v>0.62590027211900001</v>
      </c>
    </row>
    <row r="83" spans="1:11" ht="14.4" customHeight="1" thickBot="1" x14ac:dyDescent="0.35">
      <c r="A83" s="370" t="s">
        <v>312</v>
      </c>
      <c r="B83" s="354">
        <v>28.374238291554001</v>
      </c>
      <c r="C83" s="354">
        <v>32.071800000000003</v>
      </c>
      <c r="D83" s="355">
        <v>3.6975617084449999</v>
      </c>
      <c r="E83" s="356">
        <v>1.1303140429859999</v>
      </c>
      <c r="F83" s="354">
        <v>31.567892655561</v>
      </c>
      <c r="G83" s="355">
        <v>21.045261770374001</v>
      </c>
      <c r="H83" s="357">
        <v>11.403040000000001</v>
      </c>
      <c r="I83" s="354">
        <v>36.536360000000002</v>
      </c>
      <c r="J83" s="355">
        <v>15.491098229625001</v>
      </c>
      <c r="K83" s="360">
        <v>1.1573898960769999</v>
      </c>
    </row>
    <row r="84" spans="1:11" ht="14.4" customHeight="1" thickBot="1" x14ac:dyDescent="0.35">
      <c r="A84" s="371" t="s">
        <v>313</v>
      </c>
      <c r="B84" s="349">
        <v>4.374239736621</v>
      </c>
      <c r="C84" s="349">
        <v>3.375</v>
      </c>
      <c r="D84" s="350">
        <v>-0.99923973662099996</v>
      </c>
      <c r="E84" s="351">
        <v>0.77156264933100005</v>
      </c>
      <c r="F84" s="349">
        <v>3.689839589864</v>
      </c>
      <c r="G84" s="350">
        <v>2.4598930599090001</v>
      </c>
      <c r="H84" s="352">
        <v>4.9406564584124654E-324</v>
      </c>
      <c r="I84" s="349">
        <v>2.4300000000000002</v>
      </c>
      <c r="J84" s="350">
        <v>-2.9893059909E-2</v>
      </c>
      <c r="K84" s="353">
        <v>0.65856521423699999</v>
      </c>
    </row>
    <row r="85" spans="1:11" ht="14.4" customHeight="1" thickBot="1" x14ac:dyDescent="0.35">
      <c r="A85" s="371" t="s">
        <v>314</v>
      </c>
      <c r="B85" s="349">
        <v>23.999998554931999</v>
      </c>
      <c r="C85" s="349">
        <v>28.6968</v>
      </c>
      <c r="D85" s="350">
        <v>4.6968014450669999</v>
      </c>
      <c r="E85" s="351">
        <v>1.1957000719940001</v>
      </c>
      <c r="F85" s="349">
        <v>27.878053065696001</v>
      </c>
      <c r="G85" s="350">
        <v>18.585368710464</v>
      </c>
      <c r="H85" s="352">
        <v>11.403040000000001</v>
      </c>
      <c r="I85" s="349">
        <v>34.106360000000002</v>
      </c>
      <c r="J85" s="350">
        <v>15.520991289535001</v>
      </c>
      <c r="K85" s="353">
        <v>1.223412550353</v>
      </c>
    </row>
    <row r="86" spans="1:11" ht="14.4" customHeight="1" thickBot="1" x14ac:dyDescent="0.35">
      <c r="A86" s="370" t="s">
        <v>315</v>
      </c>
      <c r="B86" s="354">
        <v>1103.0125735863301</v>
      </c>
      <c r="C86" s="354">
        <v>1166.4944599999999</v>
      </c>
      <c r="D86" s="355">
        <v>63.481886413665997</v>
      </c>
      <c r="E86" s="356">
        <v>1.0575531847349999</v>
      </c>
      <c r="F86" s="354">
        <v>1136.36352506964</v>
      </c>
      <c r="G86" s="355">
        <v>757.57568337975795</v>
      </c>
      <c r="H86" s="357">
        <v>97.461129999999997</v>
      </c>
      <c r="I86" s="354">
        <v>789.84867999999994</v>
      </c>
      <c r="J86" s="355">
        <v>32.272996620241997</v>
      </c>
      <c r="K86" s="360">
        <v>0.69506690647299996</v>
      </c>
    </row>
    <row r="87" spans="1:11" ht="14.4" customHeight="1" thickBot="1" x14ac:dyDescent="0.35">
      <c r="A87" s="371" t="s">
        <v>316</v>
      </c>
      <c r="B87" s="349">
        <v>999.99989978884605</v>
      </c>
      <c r="C87" s="349">
        <v>1047.1552799999999</v>
      </c>
      <c r="D87" s="350">
        <v>47.155380211153997</v>
      </c>
      <c r="E87" s="351">
        <v>1.047155384936</v>
      </c>
      <c r="F87" s="349">
        <v>1016.99820319116</v>
      </c>
      <c r="G87" s="350">
        <v>677.99880212743699</v>
      </c>
      <c r="H87" s="352">
        <v>87.084149999999994</v>
      </c>
      <c r="I87" s="349">
        <v>708.79858000000002</v>
      </c>
      <c r="J87" s="350">
        <v>30.799777872562998</v>
      </c>
      <c r="K87" s="353">
        <v>0.69695165416799998</v>
      </c>
    </row>
    <row r="88" spans="1:11" ht="14.4" customHeight="1" thickBot="1" x14ac:dyDescent="0.35">
      <c r="A88" s="371" t="s">
        <v>317</v>
      </c>
      <c r="B88" s="349">
        <v>0.74423995518800001</v>
      </c>
      <c r="C88" s="349">
        <v>0.3</v>
      </c>
      <c r="D88" s="350">
        <v>-0.44423995518800002</v>
      </c>
      <c r="E88" s="351">
        <v>0.403095799827</v>
      </c>
      <c r="F88" s="349">
        <v>0.29761184002399999</v>
      </c>
      <c r="G88" s="350">
        <v>0.198407893349</v>
      </c>
      <c r="H88" s="352">
        <v>4.9406564584124654E-324</v>
      </c>
      <c r="I88" s="349">
        <v>3.9525251667299724E-323</v>
      </c>
      <c r="J88" s="350">
        <v>-0.198407893349</v>
      </c>
      <c r="K88" s="353">
        <v>1.3339772437713657E-322</v>
      </c>
    </row>
    <row r="89" spans="1:11" ht="14.4" customHeight="1" thickBot="1" x14ac:dyDescent="0.35">
      <c r="A89" s="371" t="s">
        <v>318</v>
      </c>
      <c r="B89" s="349">
        <v>102.268433842299</v>
      </c>
      <c r="C89" s="349">
        <v>119.03918</v>
      </c>
      <c r="D89" s="350">
        <v>16.770746157701002</v>
      </c>
      <c r="E89" s="351">
        <v>1.1639875133269999</v>
      </c>
      <c r="F89" s="349">
        <v>119.06771003845699</v>
      </c>
      <c r="G89" s="350">
        <v>79.378473358970993</v>
      </c>
      <c r="H89" s="352">
        <v>10.37698</v>
      </c>
      <c r="I89" s="349">
        <v>81.0501</v>
      </c>
      <c r="J89" s="350">
        <v>1.6716266410280001</v>
      </c>
      <c r="K89" s="353">
        <v>0.68070596111899995</v>
      </c>
    </row>
    <row r="90" spans="1:11" ht="14.4" customHeight="1" thickBot="1" x14ac:dyDescent="0.35">
      <c r="A90" s="370" t="s">
        <v>319</v>
      </c>
      <c r="B90" s="354">
        <v>214.35070709369501</v>
      </c>
      <c r="C90" s="354">
        <v>263.00700999999998</v>
      </c>
      <c r="D90" s="355">
        <v>48.656302906303999</v>
      </c>
      <c r="E90" s="356">
        <v>1.2269938996980001</v>
      </c>
      <c r="F90" s="354">
        <v>247.363537753001</v>
      </c>
      <c r="G90" s="355">
        <v>164.909025168667</v>
      </c>
      <c r="H90" s="357">
        <v>12.506640000000001</v>
      </c>
      <c r="I90" s="354">
        <v>242.28630999999999</v>
      </c>
      <c r="J90" s="355">
        <v>77.377284831332005</v>
      </c>
      <c r="K90" s="360">
        <v>0.97947463155100001</v>
      </c>
    </row>
    <row r="91" spans="1:11" ht="14.4" customHeight="1" thickBot="1" x14ac:dyDescent="0.35">
      <c r="A91" s="371" t="s">
        <v>320</v>
      </c>
      <c r="B91" s="349">
        <v>4.9406564584124654E-324</v>
      </c>
      <c r="C91" s="349">
        <v>4.9406564584124654E-324</v>
      </c>
      <c r="D91" s="350">
        <v>0</v>
      </c>
      <c r="E91" s="351">
        <v>1</v>
      </c>
      <c r="F91" s="349">
        <v>1.0013039935670001</v>
      </c>
      <c r="G91" s="350">
        <v>0.66753599571099997</v>
      </c>
      <c r="H91" s="352">
        <v>4.9406564584124654E-324</v>
      </c>
      <c r="I91" s="349">
        <v>27.582999999999998</v>
      </c>
      <c r="J91" s="350">
        <v>26.915464004288001</v>
      </c>
      <c r="K91" s="353">
        <v>27.547078786450999</v>
      </c>
    </row>
    <row r="92" spans="1:11" ht="14.4" customHeight="1" thickBot="1" x14ac:dyDescent="0.35">
      <c r="A92" s="371" t="s">
        <v>321</v>
      </c>
      <c r="B92" s="349">
        <v>177.74194929795101</v>
      </c>
      <c r="C92" s="349">
        <v>203.73484999999999</v>
      </c>
      <c r="D92" s="350">
        <v>25.992900702048999</v>
      </c>
      <c r="E92" s="351">
        <v>1.146239538863</v>
      </c>
      <c r="F92" s="349">
        <v>187.82363210920599</v>
      </c>
      <c r="G92" s="350">
        <v>125.215754739471</v>
      </c>
      <c r="H92" s="352">
        <v>4.3559999999999999</v>
      </c>
      <c r="I92" s="349">
        <v>170.50734</v>
      </c>
      <c r="J92" s="350">
        <v>45.291585260528997</v>
      </c>
      <c r="K92" s="353">
        <v>0.90780557315999999</v>
      </c>
    </row>
    <row r="93" spans="1:11" ht="14.4" customHeight="1" thickBot="1" x14ac:dyDescent="0.35">
      <c r="A93" s="371" t="s">
        <v>322</v>
      </c>
      <c r="B93" s="349">
        <v>14.000039157041</v>
      </c>
      <c r="C93" s="349">
        <v>14</v>
      </c>
      <c r="D93" s="350">
        <v>-3.9157041399562297E-5</v>
      </c>
      <c r="E93" s="351">
        <v>0.99999720307600004</v>
      </c>
      <c r="F93" s="349">
        <v>12.993261791068999</v>
      </c>
      <c r="G93" s="350">
        <v>8.6621745273789994</v>
      </c>
      <c r="H93" s="352">
        <v>4.9406564584124654E-324</v>
      </c>
      <c r="I93" s="349">
        <v>8.0440000000000005</v>
      </c>
      <c r="J93" s="350">
        <v>-0.61817452737900003</v>
      </c>
      <c r="K93" s="353">
        <v>0.61909011988999996</v>
      </c>
    </row>
    <row r="94" spans="1:11" ht="14.4" customHeight="1" thickBot="1" x14ac:dyDescent="0.35">
      <c r="A94" s="371" t="s">
        <v>323</v>
      </c>
      <c r="B94" s="349">
        <v>4.9406564584124654E-324</v>
      </c>
      <c r="C94" s="349">
        <v>4.9406564584124654E-324</v>
      </c>
      <c r="D94" s="350">
        <v>0</v>
      </c>
      <c r="E94" s="351">
        <v>1</v>
      </c>
      <c r="F94" s="349">
        <v>4.9406564584124654E-324</v>
      </c>
      <c r="G94" s="350">
        <v>0</v>
      </c>
      <c r="H94" s="352">
        <v>4.9406564584124654E-324</v>
      </c>
      <c r="I94" s="349">
        <v>7.6247299999999996</v>
      </c>
      <c r="J94" s="350">
        <v>7.6247299999999996</v>
      </c>
      <c r="K94" s="359" t="s">
        <v>242</v>
      </c>
    </row>
    <row r="95" spans="1:11" ht="14.4" customHeight="1" thickBot="1" x14ac:dyDescent="0.35">
      <c r="A95" s="371" t="s">
        <v>324</v>
      </c>
      <c r="B95" s="349">
        <v>22.608718638702001</v>
      </c>
      <c r="C95" s="349">
        <v>45.27216</v>
      </c>
      <c r="D95" s="350">
        <v>22.663441361297</v>
      </c>
      <c r="E95" s="351">
        <v>2.0024204256529998</v>
      </c>
      <c r="F95" s="349">
        <v>45.545339859157998</v>
      </c>
      <c r="G95" s="350">
        <v>30.363559906104999</v>
      </c>
      <c r="H95" s="352">
        <v>8.1506399999999992</v>
      </c>
      <c r="I95" s="349">
        <v>28.527239999999999</v>
      </c>
      <c r="J95" s="350">
        <v>-1.836319906105</v>
      </c>
      <c r="K95" s="353">
        <v>0.62634816401000004</v>
      </c>
    </row>
    <row r="96" spans="1:11" ht="14.4" customHeight="1" thickBot="1" x14ac:dyDescent="0.35">
      <c r="A96" s="370" t="s">
        <v>325</v>
      </c>
      <c r="B96" s="354">
        <v>4.9406564584124654E-324</v>
      </c>
      <c r="C96" s="354">
        <v>0.14599999999999999</v>
      </c>
      <c r="D96" s="355">
        <v>0.14599999999999999</v>
      </c>
      <c r="E96" s="362" t="s">
        <v>242</v>
      </c>
      <c r="F96" s="354">
        <v>0</v>
      </c>
      <c r="G96" s="355">
        <v>0</v>
      </c>
      <c r="H96" s="357">
        <v>4.9406564584124654E-324</v>
      </c>
      <c r="I96" s="354">
        <v>3.9525251667299724E-323</v>
      </c>
      <c r="J96" s="355">
        <v>3.9525251667299724E-323</v>
      </c>
      <c r="K96" s="358" t="s">
        <v>236</v>
      </c>
    </row>
    <row r="97" spans="1:11" ht="14.4" customHeight="1" thickBot="1" x14ac:dyDescent="0.35">
      <c r="A97" s="371" t="s">
        <v>326</v>
      </c>
      <c r="B97" s="349">
        <v>4.9406564584124654E-324</v>
      </c>
      <c r="C97" s="349">
        <v>8.5999999999999993E-2</v>
      </c>
      <c r="D97" s="350">
        <v>8.5999999999999993E-2</v>
      </c>
      <c r="E97" s="361" t="s">
        <v>242</v>
      </c>
      <c r="F97" s="349">
        <v>0</v>
      </c>
      <c r="G97" s="350">
        <v>0</v>
      </c>
      <c r="H97" s="352">
        <v>4.9406564584124654E-324</v>
      </c>
      <c r="I97" s="349">
        <v>3.9525251667299724E-323</v>
      </c>
      <c r="J97" s="350">
        <v>3.9525251667299724E-323</v>
      </c>
      <c r="K97" s="359" t="s">
        <v>236</v>
      </c>
    </row>
    <row r="98" spans="1:11" ht="14.4" customHeight="1" thickBot="1" x14ac:dyDescent="0.35">
      <c r="A98" s="371" t="s">
        <v>327</v>
      </c>
      <c r="B98" s="349">
        <v>4.9406564584124654E-324</v>
      </c>
      <c r="C98" s="349">
        <v>0.06</v>
      </c>
      <c r="D98" s="350">
        <v>0.06</v>
      </c>
      <c r="E98" s="361" t="s">
        <v>242</v>
      </c>
      <c r="F98" s="349">
        <v>0</v>
      </c>
      <c r="G98" s="350">
        <v>0</v>
      </c>
      <c r="H98" s="352">
        <v>4.9406564584124654E-324</v>
      </c>
      <c r="I98" s="349">
        <v>3.9525251667299724E-323</v>
      </c>
      <c r="J98" s="350">
        <v>3.9525251667299724E-323</v>
      </c>
      <c r="K98" s="359" t="s">
        <v>236</v>
      </c>
    </row>
    <row r="99" spans="1:11" ht="14.4" customHeight="1" thickBot="1" x14ac:dyDescent="0.35">
      <c r="A99" s="368" t="s">
        <v>58</v>
      </c>
      <c r="B99" s="349">
        <v>42665.997431030803</v>
      </c>
      <c r="C99" s="349">
        <v>51268.681089999998</v>
      </c>
      <c r="D99" s="350">
        <v>8602.6836589692502</v>
      </c>
      <c r="E99" s="351">
        <v>1.201628560843</v>
      </c>
      <c r="F99" s="349">
        <v>48937.987299362103</v>
      </c>
      <c r="G99" s="350">
        <v>32625.324866241401</v>
      </c>
      <c r="H99" s="352">
        <v>4338.5921399999997</v>
      </c>
      <c r="I99" s="349">
        <v>35207.368060000001</v>
      </c>
      <c r="J99" s="350">
        <v>2582.04319375863</v>
      </c>
      <c r="K99" s="353">
        <v>0.71942819888800003</v>
      </c>
    </row>
    <row r="100" spans="1:11" ht="14.4" customHeight="1" thickBot="1" x14ac:dyDescent="0.35">
      <c r="A100" s="373" t="s">
        <v>328</v>
      </c>
      <c r="B100" s="354">
        <v>31599.998057327499</v>
      </c>
      <c r="C100" s="354">
        <v>38136.050000000003</v>
      </c>
      <c r="D100" s="355">
        <v>6536.0519426725104</v>
      </c>
      <c r="E100" s="356">
        <v>1.2068370995090001</v>
      </c>
      <c r="F100" s="354">
        <v>36760.999995622296</v>
      </c>
      <c r="G100" s="355">
        <v>24507.333330414898</v>
      </c>
      <c r="H100" s="357">
        <v>3218.2020000000002</v>
      </c>
      <c r="I100" s="354">
        <v>26109.097000000002</v>
      </c>
      <c r="J100" s="355">
        <v>1601.7636695850999</v>
      </c>
      <c r="K100" s="360">
        <v>0.71023903057799997</v>
      </c>
    </row>
    <row r="101" spans="1:11" ht="14.4" customHeight="1" thickBot="1" x14ac:dyDescent="0.35">
      <c r="A101" s="370" t="s">
        <v>329</v>
      </c>
      <c r="B101" s="354">
        <v>31501.998143228098</v>
      </c>
      <c r="C101" s="354">
        <v>35028.589</v>
      </c>
      <c r="D101" s="355">
        <v>3526.5908567718602</v>
      </c>
      <c r="E101" s="356">
        <v>1.111948164073</v>
      </c>
      <c r="F101" s="354">
        <v>35530.999995622398</v>
      </c>
      <c r="G101" s="355">
        <v>23687.333330414898</v>
      </c>
      <c r="H101" s="357">
        <v>3054.433</v>
      </c>
      <c r="I101" s="354">
        <v>24572.223000000002</v>
      </c>
      <c r="J101" s="355">
        <v>884.88966958505296</v>
      </c>
      <c r="K101" s="360">
        <v>0.69157138844999999</v>
      </c>
    </row>
    <row r="102" spans="1:11" ht="14.4" customHeight="1" thickBot="1" x14ac:dyDescent="0.35">
      <c r="A102" s="371" t="s">
        <v>330</v>
      </c>
      <c r="B102" s="349">
        <v>31501.998143228098</v>
      </c>
      <c r="C102" s="349">
        <v>35028.589</v>
      </c>
      <c r="D102" s="350">
        <v>3526.5908567718602</v>
      </c>
      <c r="E102" s="351">
        <v>1.111948164073</v>
      </c>
      <c r="F102" s="349">
        <v>35530.999995622398</v>
      </c>
      <c r="G102" s="350">
        <v>23687.333330414898</v>
      </c>
      <c r="H102" s="352">
        <v>3054.433</v>
      </c>
      <c r="I102" s="349">
        <v>24572.223000000002</v>
      </c>
      <c r="J102" s="350">
        <v>884.88966958505296</v>
      </c>
      <c r="K102" s="353">
        <v>0.69157138844999999</v>
      </c>
    </row>
    <row r="103" spans="1:11" ht="14.4" customHeight="1" thickBot="1" x14ac:dyDescent="0.35">
      <c r="A103" s="370" t="s">
        <v>331</v>
      </c>
      <c r="B103" s="354">
        <v>4.9406564584124654E-324</v>
      </c>
      <c r="C103" s="354">
        <v>3066.45</v>
      </c>
      <c r="D103" s="355">
        <v>3066.45</v>
      </c>
      <c r="E103" s="362" t="s">
        <v>242</v>
      </c>
      <c r="F103" s="354">
        <v>1229.99999999993</v>
      </c>
      <c r="G103" s="355">
        <v>819.99999999995498</v>
      </c>
      <c r="H103" s="357">
        <v>150.6</v>
      </c>
      <c r="I103" s="354">
        <v>1462.5</v>
      </c>
      <c r="J103" s="355">
        <v>642.50000000004502</v>
      </c>
      <c r="K103" s="360">
        <v>1.189024390243</v>
      </c>
    </row>
    <row r="104" spans="1:11" ht="14.4" customHeight="1" thickBot="1" x14ac:dyDescent="0.35">
      <c r="A104" s="371" t="s">
        <v>332</v>
      </c>
      <c r="B104" s="349">
        <v>4.9406564584124654E-324</v>
      </c>
      <c r="C104" s="349">
        <v>3066.45</v>
      </c>
      <c r="D104" s="350">
        <v>3066.45</v>
      </c>
      <c r="E104" s="361" t="s">
        <v>242</v>
      </c>
      <c r="F104" s="349">
        <v>1229.99999999993</v>
      </c>
      <c r="G104" s="350">
        <v>819.99999999995498</v>
      </c>
      <c r="H104" s="352">
        <v>150.6</v>
      </c>
      <c r="I104" s="349">
        <v>1462.5</v>
      </c>
      <c r="J104" s="350">
        <v>642.50000000004502</v>
      </c>
      <c r="K104" s="353">
        <v>1.189024390243</v>
      </c>
    </row>
    <row r="105" spans="1:11" ht="14.4" customHeight="1" thickBot="1" x14ac:dyDescent="0.35">
      <c r="A105" s="370" t="s">
        <v>333</v>
      </c>
      <c r="B105" s="354">
        <v>97.999914099310999</v>
      </c>
      <c r="C105" s="354">
        <v>41.011000000000003</v>
      </c>
      <c r="D105" s="355">
        <v>-56.988914099311003</v>
      </c>
      <c r="E105" s="356">
        <v>0.41847995864999998</v>
      </c>
      <c r="F105" s="354">
        <v>0</v>
      </c>
      <c r="G105" s="355">
        <v>0</v>
      </c>
      <c r="H105" s="357">
        <v>13.169</v>
      </c>
      <c r="I105" s="354">
        <v>74.373999999999995</v>
      </c>
      <c r="J105" s="355">
        <v>74.373999999999995</v>
      </c>
      <c r="K105" s="358" t="s">
        <v>236</v>
      </c>
    </row>
    <row r="106" spans="1:11" ht="14.4" customHeight="1" thickBot="1" x14ac:dyDescent="0.35">
      <c r="A106" s="371" t="s">
        <v>334</v>
      </c>
      <c r="B106" s="349">
        <v>97.999914099310999</v>
      </c>
      <c r="C106" s="349">
        <v>41.011000000000003</v>
      </c>
      <c r="D106" s="350">
        <v>-56.988914099311003</v>
      </c>
      <c r="E106" s="351">
        <v>0.41847995864999998</v>
      </c>
      <c r="F106" s="349">
        <v>0</v>
      </c>
      <c r="G106" s="350">
        <v>0</v>
      </c>
      <c r="H106" s="352">
        <v>13.169</v>
      </c>
      <c r="I106" s="349">
        <v>74.373999999999995</v>
      </c>
      <c r="J106" s="350">
        <v>74.373999999999995</v>
      </c>
      <c r="K106" s="359" t="s">
        <v>236</v>
      </c>
    </row>
    <row r="107" spans="1:11" ht="14.4" customHeight="1" thickBot="1" x14ac:dyDescent="0.35">
      <c r="A107" s="369" t="s">
        <v>335</v>
      </c>
      <c r="B107" s="349">
        <v>10748.9992327903</v>
      </c>
      <c r="C107" s="349">
        <v>12781.93585</v>
      </c>
      <c r="D107" s="350">
        <v>2032.93661720971</v>
      </c>
      <c r="E107" s="351">
        <v>1.189127989795</v>
      </c>
      <c r="F107" s="349">
        <v>11828.987303739699</v>
      </c>
      <c r="G107" s="350">
        <v>7885.9915358264898</v>
      </c>
      <c r="H107" s="352">
        <v>1089.7134100000001</v>
      </c>
      <c r="I107" s="349">
        <v>8851.8017999999993</v>
      </c>
      <c r="J107" s="350">
        <v>965.81026417350495</v>
      </c>
      <c r="K107" s="353">
        <v>0.74831442224900002</v>
      </c>
    </row>
    <row r="108" spans="1:11" ht="14.4" customHeight="1" thickBot="1" x14ac:dyDescent="0.35">
      <c r="A108" s="370" t="s">
        <v>336</v>
      </c>
      <c r="B108" s="354">
        <v>2846.99970857884</v>
      </c>
      <c r="C108" s="354">
        <v>3428.5424800000001</v>
      </c>
      <c r="D108" s="355">
        <v>581.542771421157</v>
      </c>
      <c r="E108" s="356">
        <v>1.20426513205</v>
      </c>
      <c r="F108" s="354">
        <v>3130.9999759009502</v>
      </c>
      <c r="G108" s="355">
        <v>2087.3333172673001</v>
      </c>
      <c r="H108" s="357">
        <v>288.45517000000001</v>
      </c>
      <c r="I108" s="354">
        <v>2343.1206699999998</v>
      </c>
      <c r="J108" s="355">
        <v>255.787352732697</v>
      </c>
      <c r="K108" s="360">
        <v>0.74836176558099998</v>
      </c>
    </row>
    <row r="109" spans="1:11" ht="14.4" customHeight="1" thickBot="1" x14ac:dyDescent="0.35">
      <c r="A109" s="371" t="s">
        <v>337</v>
      </c>
      <c r="B109" s="349">
        <v>2846.99970857884</v>
      </c>
      <c r="C109" s="349">
        <v>3428.5424800000001</v>
      </c>
      <c r="D109" s="350">
        <v>581.542771421157</v>
      </c>
      <c r="E109" s="351">
        <v>1.20426513205</v>
      </c>
      <c r="F109" s="349">
        <v>3130.9999759009502</v>
      </c>
      <c r="G109" s="350">
        <v>2087.3333172673001</v>
      </c>
      <c r="H109" s="352">
        <v>288.45517000000001</v>
      </c>
      <c r="I109" s="349">
        <v>2343.1206699999998</v>
      </c>
      <c r="J109" s="350">
        <v>255.787352732697</v>
      </c>
      <c r="K109" s="353">
        <v>0.74836176558099998</v>
      </c>
    </row>
    <row r="110" spans="1:11" ht="14.4" customHeight="1" thickBot="1" x14ac:dyDescent="0.35">
      <c r="A110" s="370" t="s">
        <v>338</v>
      </c>
      <c r="B110" s="354">
        <v>7901.9995242114401</v>
      </c>
      <c r="C110" s="354">
        <v>9353.3933699999998</v>
      </c>
      <c r="D110" s="355">
        <v>1451.3938457885599</v>
      </c>
      <c r="E110" s="356">
        <v>1.1836742512239999</v>
      </c>
      <c r="F110" s="354">
        <v>8697.9873278387895</v>
      </c>
      <c r="G110" s="355">
        <v>5798.6582185591897</v>
      </c>
      <c r="H110" s="357">
        <v>801.25824</v>
      </c>
      <c r="I110" s="354">
        <v>6508.6811299999999</v>
      </c>
      <c r="J110" s="355">
        <v>710.022911440808</v>
      </c>
      <c r="K110" s="360">
        <v>0.74829738015000002</v>
      </c>
    </row>
    <row r="111" spans="1:11" ht="14.4" customHeight="1" thickBot="1" x14ac:dyDescent="0.35">
      <c r="A111" s="371" t="s">
        <v>339</v>
      </c>
      <c r="B111" s="349">
        <v>7901.9995242114401</v>
      </c>
      <c r="C111" s="349">
        <v>9353.3933699999998</v>
      </c>
      <c r="D111" s="350">
        <v>1451.3938457885599</v>
      </c>
      <c r="E111" s="351">
        <v>1.1836742512239999</v>
      </c>
      <c r="F111" s="349">
        <v>8697.9873278387895</v>
      </c>
      <c r="G111" s="350">
        <v>5798.6582185591897</v>
      </c>
      <c r="H111" s="352">
        <v>801.25824</v>
      </c>
      <c r="I111" s="349">
        <v>6508.6811299999999</v>
      </c>
      <c r="J111" s="350">
        <v>710.022911440808</v>
      </c>
      <c r="K111" s="353">
        <v>0.74829738015000002</v>
      </c>
    </row>
    <row r="112" spans="1:11" ht="14.4" customHeight="1" thickBot="1" x14ac:dyDescent="0.35">
      <c r="A112" s="369" t="s">
        <v>340</v>
      </c>
      <c r="B112" s="349">
        <v>317.000140913054</v>
      </c>
      <c r="C112" s="349">
        <v>350.69524000000001</v>
      </c>
      <c r="D112" s="350">
        <v>33.695099086946001</v>
      </c>
      <c r="E112" s="351">
        <v>1.106293640721</v>
      </c>
      <c r="F112" s="349">
        <v>347.99999999998101</v>
      </c>
      <c r="G112" s="350">
        <v>231.99999999998701</v>
      </c>
      <c r="H112" s="352">
        <v>30.676729999999999</v>
      </c>
      <c r="I112" s="349">
        <v>246.46925999999999</v>
      </c>
      <c r="J112" s="350">
        <v>14.469260000012</v>
      </c>
      <c r="K112" s="353">
        <v>0.70824500000000001</v>
      </c>
    </row>
    <row r="113" spans="1:11" ht="14.4" customHeight="1" thickBot="1" x14ac:dyDescent="0.35">
      <c r="A113" s="370" t="s">
        <v>341</v>
      </c>
      <c r="B113" s="354">
        <v>317.000140913054</v>
      </c>
      <c r="C113" s="354">
        <v>350.69524000000001</v>
      </c>
      <c r="D113" s="355">
        <v>33.695099086946001</v>
      </c>
      <c r="E113" s="356">
        <v>1.106293640721</v>
      </c>
      <c r="F113" s="354">
        <v>347.99999999998101</v>
      </c>
      <c r="G113" s="355">
        <v>231.99999999998701</v>
      </c>
      <c r="H113" s="357">
        <v>30.676729999999999</v>
      </c>
      <c r="I113" s="354">
        <v>246.46925999999999</v>
      </c>
      <c r="J113" s="355">
        <v>14.469260000012</v>
      </c>
      <c r="K113" s="360">
        <v>0.70824500000000001</v>
      </c>
    </row>
    <row r="114" spans="1:11" ht="14.4" customHeight="1" thickBot="1" x14ac:dyDescent="0.35">
      <c r="A114" s="371" t="s">
        <v>342</v>
      </c>
      <c r="B114" s="349">
        <v>317.000140913054</v>
      </c>
      <c r="C114" s="349">
        <v>350.69524000000001</v>
      </c>
      <c r="D114" s="350">
        <v>33.695099086946001</v>
      </c>
      <c r="E114" s="351">
        <v>1.106293640721</v>
      </c>
      <c r="F114" s="349">
        <v>347.99999999998101</v>
      </c>
      <c r="G114" s="350">
        <v>231.99999999998701</v>
      </c>
      <c r="H114" s="352">
        <v>30.676729999999999</v>
      </c>
      <c r="I114" s="349">
        <v>246.46925999999999</v>
      </c>
      <c r="J114" s="350">
        <v>14.469260000012</v>
      </c>
      <c r="K114" s="353">
        <v>0.70824500000000001</v>
      </c>
    </row>
    <row r="115" spans="1:11" ht="14.4" customHeight="1" thickBot="1" x14ac:dyDescent="0.35">
      <c r="A115" s="368" t="s">
        <v>343</v>
      </c>
      <c r="B115" s="349">
        <v>4.9406564584124654E-324</v>
      </c>
      <c r="C115" s="349">
        <v>1.18</v>
      </c>
      <c r="D115" s="350">
        <v>1.18</v>
      </c>
      <c r="E115" s="361" t="s">
        <v>242</v>
      </c>
      <c r="F115" s="349">
        <v>0</v>
      </c>
      <c r="G115" s="350">
        <v>0</v>
      </c>
      <c r="H115" s="352">
        <v>4.9406564584124654E-324</v>
      </c>
      <c r="I115" s="349">
        <v>3.9525251667299724E-323</v>
      </c>
      <c r="J115" s="350">
        <v>3.9525251667299724E-323</v>
      </c>
      <c r="K115" s="359" t="s">
        <v>236</v>
      </c>
    </row>
    <row r="116" spans="1:11" ht="14.4" customHeight="1" thickBot="1" x14ac:dyDescent="0.35">
      <c r="A116" s="369" t="s">
        <v>344</v>
      </c>
      <c r="B116" s="349">
        <v>4.9406564584124654E-324</v>
      </c>
      <c r="C116" s="349">
        <v>1.18</v>
      </c>
      <c r="D116" s="350">
        <v>1.18</v>
      </c>
      <c r="E116" s="361" t="s">
        <v>242</v>
      </c>
      <c r="F116" s="349">
        <v>0</v>
      </c>
      <c r="G116" s="350">
        <v>0</v>
      </c>
      <c r="H116" s="352">
        <v>4.9406564584124654E-324</v>
      </c>
      <c r="I116" s="349">
        <v>3.9525251667299724E-323</v>
      </c>
      <c r="J116" s="350">
        <v>3.9525251667299724E-323</v>
      </c>
      <c r="K116" s="359" t="s">
        <v>236</v>
      </c>
    </row>
    <row r="117" spans="1:11" ht="14.4" customHeight="1" thickBot="1" x14ac:dyDescent="0.35">
      <c r="A117" s="370" t="s">
        <v>345</v>
      </c>
      <c r="B117" s="354">
        <v>4.9406564584124654E-324</v>
      </c>
      <c r="C117" s="354">
        <v>1.18</v>
      </c>
      <c r="D117" s="355">
        <v>1.18</v>
      </c>
      <c r="E117" s="362" t="s">
        <v>242</v>
      </c>
      <c r="F117" s="354">
        <v>0</v>
      </c>
      <c r="G117" s="355">
        <v>0</v>
      </c>
      <c r="H117" s="357">
        <v>4.9406564584124654E-324</v>
      </c>
      <c r="I117" s="354">
        <v>3.9525251667299724E-323</v>
      </c>
      <c r="J117" s="355">
        <v>3.9525251667299724E-323</v>
      </c>
      <c r="K117" s="358" t="s">
        <v>236</v>
      </c>
    </row>
    <row r="118" spans="1:11" ht="14.4" customHeight="1" thickBot="1" x14ac:dyDescent="0.35">
      <c r="A118" s="371" t="s">
        <v>346</v>
      </c>
      <c r="B118" s="349">
        <v>4.9406564584124654E-324</v>
      </c>
      <c r="C118" s="349">
        <v>1.18</v>
      </c>
      <c r="D118" s="350">
        <v>1.18</v>
      </c>
      <c r="E118" s="361" t="s">
        <v>242</v>
      </c>
      <c r="F118" s="349">
        <v>0</v>
      </c>
      <c r="G118" s="350">
        <v>0</v>
      </c>
      <c r="H118" s="352">
        <v>4.9406564584124654E-324</v>
      </c>
      <c r="I118" s="349">
        <v>3.9525251667299724E-323</v>
      </c>
      <c r="J118" s="350">
        <v>3.9525251667299724E-323</v>
      </c>
      <c r="K118" s="359" t="s">
        <v>236</v>
      </c>
    </row>
    <row r="119" spans="1:11" ht="14.4" customHeight="1" thickBot="1" x14ac:dyDescent="0.35">
      <c r="A119" s="368" t="s">
        <v>347</v>
      </c>
      <c r="B119" s="349">
        <v>107.076953552772</v>
      </c>
      <c r="C119" s="349">
        <v>120.988</v>
      </c>
      <c r="D119" s="350">
        <v>13.911046447226999</v>
      </c>
      <c r="E119" s="351">
        <v>1.1299163450730001</v>
      </c>
      <c r="F119" s="349">
        <v>0</v>
      </c>
      <c r="G119" s="350">
        <v>0</v>
      </c>
      <c r="H119" s="352">
        <v>4.9406564584124654E-324</v>
      </c>
      <c r="I119" s="349">
        <v>85.653000000000006</v>
      </c>
      <c r="J119" s="350">
        <v>85.653000000000006</v>
      </c>
      <c r="K119" s="359" t="s">
        <v>236</v>
      </c>
    </row>
    <row r="120" spans="1:11" ht="14.4" customHeight="1" thickBot="1" x14ac:dyDescent="0.35">
      <c r="A120" s="369" t="s">
        <v>348</v>
      </c>
      <c r="B120" s="349">
        <v>4.9406564584124654E-324</v>
      </c>
      <c r="C120" s="349">
        <v>10.919</v>
      </c>
      <c r="D120" s="350">
        <v>10.919</v>
      </c>
      <c r="E120" s="361" t="s">
        <v>242</v>
      </c>
      <c r="F120" s="349">
        <v>0</v>
      </c>
      <c r="G120" s="350">
        <v>0</v>
      </c>
      <c r="H120" s="352">
        <v>4.9406564584124654E-324</v>
      </c>
      <c r="I120" s="349">
        <v>15.609</v>
      </c>
      <c r="J120" s="350">
        <v>15.609</v>
      </c>
      <c r="K120" s="359" t="s">
        <v>236</v>
      </c>
    </row>
    <row r="121" spans="1:11" ht="14.4" customHeight="1" thickBot="1" x14ac:dyDescent="0.35">
      <c r="A121" s="370" t="s">
        <v>349</v>
      </c>
      <c r="B121" s="354">
        <v>4.9406564584124654E-324</v>
      </c>
      <c r="C121" s="354">
        <v>10.919</v>
      </c>
      <c r="D121" s="355">
        <v>10.919</v>
      </c>
      <c r="E121" s="362" t="s">
        <v>242</v>
      </c>
      <c r="F121" s="354">
        <v>0</v>
      </c>
      <c r="G121" s="355">
        <v>0</v>
      </c>
      <c r="H121" s="357">
        <v>4.9406564584124654E-324</v>
      </c>
      <c r="I121" s="354">
        <v>15.609</v>
      </c>
      <c r="J121" s="355">
        <v>15.609</v>
      </c>
      <c r="K121" s="358" t="s">
        <v>236</v>
      </c>
    </row>
    <row r="122" spans="1:11" ht="14.4" customHeight="1" thickBot="1" x14ac:dyDescent="0.35">
      <c r="A122" s="371" t="s">
        <v>350</v>
      </c>
      <c r="B122" s="349">
        <v>4.9406564584124654E-324</v>
      </c>
      <c r="C122" s="349">
        <v>10.919</v>
      </c>
      <c r="D122" s="350">
        <v>10.919</v>
      </c>
      <c r="E122" s="361" t="s">
        <v>242</v>
      </c>
      <c r="F122" s="349">
        <v>0</v>
      </c>
      <c r="G122" s="350">
        <v>0</v>
      </c>
      <c r="H122" s="352">
        <v>4.9406564584124654E-324</v>
      </c>
      <c r="I122" s="349">
        <v>15.609</v>
      </c>
      <c r="J122" s="350">
        <v>15.609</v>
      </c>
      <c r="K122" s="359" t="s">
        <v>236</v>
      </c>
    </row>
    <row r="123" spans="1:11" ht="14.4" customHeight="1" thickBot="1" x14ac:dyDescent="0.35">
      <c r="A123" s="369" t="s">
        <v>351</v>
      </c>
      <c r="B123" s="349">
        <v>107.076953552772</v>
      </c>
      <c r="C123" s="349">
        <v>110.069</v>
      </c>
      <c r="D123" s="350">
        <v>2.9920464472270001</v>
      </c>
      <c r="E123" s="351">
        <v>1.027942954557</v>
      </c>
      <c r="F123" s="349">
        <v>0</v>
      </c>
      <c r="G123" s="350">
        <v>0</v>
      </c>
      <c r="H123" s="352">
        <v>4.9406564584124654E-324</v>
      </c>
      <c r="I123" s="349">
        <v>70.043999999999997</v>
      </c>
      <c r="J123" s="350">
        <v>70.043999999999997</v>
      </c>
      <c r="K123" s="359" t="s">
        <v>236</v>
      </c>
    </row>
    <row r="124" spans="1:11" ht="14.4" customHeight="1" thickBot="1" x14ac:dyDescent="0.35">
      <c r="A124" s="370" t="s">
        <v>352</v>
      </c>
      <c r="B124" s="354">
        <v>4.9406564584124654E-324</v>
      </c>
      <c r="C124" s="354">
        <v>90.468999999999994</v>
      </c>
      <c r="D124" s="355">
        <v>90.468999999999994</v>
      </c>
      <c r="E124" s="362" t="s">
        <v>242</v>
      </c>
      <c r="F124" s="354">
        <v>0</v>
      </c>
      <c r="G124" s="355">
        <v>0</v>
      </c>
      <c r="H124" s="357">
        <v>4.9406564584124654E-324</v>
      </c>
      <c r="I124" s="354">
        <v>39.253999999999998</v>
      </c>
      <c r="J124" s="355">
        <v>39.253999999999998</v>
      </c>
      <c r="K124" s="358" t="s">
        <v>236</v>
      </c>
    </row>
    <row r="125" spans="1:11" ht="14.4" customHeight="1" thickBot="1" x14ac:dyDescent="0.35">
      <c r="A125" s="371" t="s">
        <v>353</v>
      </c>
      <c r="B125" s="349">
        <v>4.9406564584124654E-324</v>
      </c>
      <c r="C125" s="349">
        <v>1.147</v>
      </c>
      <c r="D125" s="350">
        <v>1.147</v>
      </c>
      <c r="E125" s="361" t="s">
        <v>242</v>
      </c>
      <c r="F125" s="349">
        <v>0</v>
      </c>
      <c r="G125" s="350">
        <v>0</v>
      </c>
      <c r="H125" s="352">
        <v>4.9406564584124654E-324</v>
      </c>
      <c r="I125" s="349">
        <v>0.93500000000000005</v>
      </c>
      <c r="J125" s="350">
        <v>0.93500000000000005</v>
      </c>
      <c r="K125" s="359" t="s">
        <v>236</v>
      </c>
    </row>
    <row r="126" spans="1:11" ht="14.4" customHeight="1" thickBot="1" x14ac:dyDescent="0.35">
      <c r="A126" s="371" t="s">
        <v>354</v>
      </c>
      <c r="B126" s="349">
        <v>4.9406564584124654E-324</v>
      </c>
      <c r="C126" s="349">
        <v>28.573</v>
      </c>
      <c r="D126" s="350">
        <v>28.573</v>
      </c>
      <c r="E126" s="361" t="s">
        <v>242</v>
      </c>
      <c r="F126" s="349">
        <v>0</v>
      </c>
      <c r="G126" s="350">
        <v>0</v>
      </c>
      <c r="H126" s="352">
        <v>4.9406564584124654E-324</v>
      </c>
      <c r="I126" s="349">
        <v>18.649999999999999</v>
      </c>
      <c r="J126" s="350">
        <v>18.649999999999999</v>
      </c>
      <c r="K126" s="359" t="s">
        <v>236</v>
      </c>
    </row>
    <row r="127" spans="1:11" ht="14.4" customHeight="1" thickBot="1" x14ac:dyDescent="0.35">
      <c r="A127" s="371" t="s">
        <v>355</v>
      </c>
      <c r="B127" s="349">
        <v>4.9406564584124654E-324</v>
      </c>
      <c r="C127" s="349">
        <v>60.749000000000002</v>
      </c>
      <c r="D127" s="350">
        <v>60.749000000000002</v>
      </c>
      <c r="E127" s="361" t="s">
        <v>242</v>
      </c>
      <c r="F127" s="349">
        <v>0</v>
      </c>
      <c r="G127" s="350">
        <v>0</v>
      </c>
      <c r="H127" s="352">
        <v>4.9406564584124654E-324</v>
      </c>
      <c r="I127" s="349">
        <v>19.268999999999998</v>
      </c>
      <c r="J127" s="350">
        <v>19.268999999999998</v>
      </c>
      <c r="K127" s="359" t="s">
        <v>236</v>
      </c>
    </row>
    <row r="128" spans="1:11" ht="14.4" customHeight="1" thickBot="1" x14ac:dyDescent="0.35">
      <c r="A128" s="371" t="s">
        <v>356</v>
      </c>
      <c r="B128" s="349">
        <v>4.9406564584124654E-324</v>
      </c>
      <c r="C128" s="349">
        <v>4.9406564584124654E-324</v>
      </c>
      <c r="D128" s="350">
        <v>0</v>
      </c>
      <c r="E128" s="351">
        <v>1</v>
      </c>
      <c r="F128" s="349">
        <v>4.9406564584124654E-324</v>
      </c>
      <c r="G128" s="350">
        <v>0</v>
      </c>
      <c r="H128" s="352">
        <v>4.9406564584124654E-324</v>
      </c>
      <c r="I128" s="349">
        <v>0.39999999999899999</v>
      </c>
      <c r="J128" s="350">
        <v>0.39999999999899999</v>
      </c>
      <c r="K128" s="359" t="s">
        <v>242</v>
      </c>
    </row>
    <row r="129" spans="1:11" ht="14.4" customHeight="1" thickBot="1" x14ac:dyDescent="0.35">
      <c r="A129" s="370" t="s">
        <v>357</v>
      </c>
      <c r="B129" s="354">
        <v>4.9406564584124654E-324</v>
      </c>
      <c r="C129" s="354">
        <v>7.8</v>
      </c>
      <c r="D129" s="355">
        <v>7.8</v>
      </c>
      <c r="E129" s="362" t="s">
        <v>242</v>
      </c>
      <c r="F129" s="354">
        <v>0</v>
      </c>
      <c r="G129" s="355">
        <v>0</v>
      </c>
      <c r="H129" s="357">
        <v>4.9406564584124654E-324</v>
      </c>
      <c r="I129" s="354">
        <v>3.9525251667299724E-323</v>
      </c>
      <c r="J129" s="355">
        <v>3.9525251667299724E-323</v>
      </c>
      <c r="K129" s="358" t="s">
        <v>236</v>
      </c>
    </row>
    <row r="130" spans="1:11" ht="14.4" customHeight="1" thickBot="1" x14ac:dyDescent="0.35">
      <c r="A130" s="371" t="s">
        <v>358</v>
      </c>
      <c r="B130" s="349">
        <v>4.9406564584124654E-324</v>
      </c>
      <c r="C130" s="349">
        <v>7.8</v>
      </c>
      <c r="D130" s="350">
        <v>7.8</v>
      </c>
      <c r="E130" s="361" t="s">
        <v>242</v>
      </c>
      <c r="F130" s="349">
        <v>0</v>
      </c>
      <c r="G130" s="350">
        <v>0</v>
      </c>
      <c r="H130" s="352">
        <v>4.9406564584124654E-324</v>
      </c>
      <c r="I130" s="349">
        <v>3.9525251667299724E-323</v>
      </c>
      <c r="J130" s="350">
        <v>3.9525251667299724E-323</v>
      </c>
      <c r="K130" s="359" t="s">
        <v>236</v>
      </c>
    </row>
    <row r="131" spans="1:11" ht="14.4" customHeight="1" thickBot="1" x14ac:dyDescent="0.35">
      <c r="A131" s="374" t="s">
        <v>359</v>
      </c>
      <c r="B131" s="349">
        <v>4.9406564584124654E-324</v>
      </c>
      <c r="C131" s="349">
        <v>9.8000000000000007</v>
      </c>
      <c r="D131" s="350">
        <v>9.8000000000000007</v>
      </c>
      <c r="E131" s="361" t="s">
        <v>242</v>
      </c>
      <c r="F131" s="349">
        <v>0</v>
      </c>
      <c r="G131" s="350">
        <v>0</v>
      </c>
      <c r="H131" s="352">
        <v>4.9406564584124654E-324</v>
      </c>
      <c r="I131" s="349">
        <v>30.79</v>
      </c>
      <c r="J131" s="350">
        <v>30.79</v>
      </c>
      <c r="K131" s="359" t="s">
        <v>236</v>
      </c>
    </row>
    <row r="132" spans="1:11" ht="14.4" customHeight="1" thickBot="1" x14ac:dyDescent="0.35">
      <c r="A132" s="371" t="s">
        <v>360</v>
      </c>
      <c r="B132" s="349">
        <v>4.9406564584124654E-324</v>
      </c>
      <c r="C132" s="349">
        <v>9.8000000000000007</v>
      </c>
      <c r="D132" s="350">
        <v>9.8000000000000007</v>
      </c>
      <c r="E132" s="361" t="s">
        <v>242</v>
      </c>
      <c r="F132" s="349">
        <v>0</v>
      </c>
      <c r="G132" s="350">
        <v>0</v>
      </c>
      <c r="H132" s="352">
        <v>4.9406564584124654E-324</v>
      </c>
      <c r="I132" s="349">
        <v>30.79</v>
      </c>
      <c r="J132" s="350">
        <v>30.79</v>
      </c>
      <c r="K132" s="359" t="s">
        <v>236</v>
      </c>
    </row>
    <row r="133" spans="1:11" ht="14.4" customHeight="1" thickBot="1" x14ac:dyDescent="0.35">
      <c r="A133" s="370" t="s">
        <v>361</v>
      </c>
      <c r="B133" s="354">
        <v>4.9406564584124654E-324</v>
      </c>
      <c r="C133" s="354">
        <v>2</v>
      </c>
      <c r="D133" s="355">
        <v>2</v>
      </c>
      <c r="E133" s="362" t="s">
        <v>242</v>
      </c>
      <c r="F133" s="354">
        <v>0</v>
      </c>
      <c r="G133" s="355">
        <v>0</v>
      </c>
      <c r="H133" s="357">
        <v>4.9406564584124654E-324</v>
      </c>
      <c r="I133" s="354">
        <v>3.9525251667299724E-323</v>
      </c>
      <c r="J133" s="355">
        <v>3.9525251667299724E-323</v>
      </c>
      <c r="K133" s="358" t="s">
        <v>236</v>
      </c>
    </row>
    <row r="134" spans="1:11" ht="14.4" customHeight="1" thickBot="1" x14ac:dyDescent="0.35">
      <c r="A134" s="371" t="s">
        <v>362</v>
      </c>
      <c r="B134" s="349">
        <v>4.9406564584124654E-324</v>
      </c>
      <c r="C134" s="349">
        <v>2</v>
      </c>
      <c r="D134" s="350">
        <v>2</v>
      </c>
      <c r="E134" s="361" t="s">
        <v>242</v>
      </c>
      <c r="F134" s="349">
        <v>0</v>
      </c>
      <c r="G134" s="350">
        <v>0</v>
      </c>
      <c r="H134" s="352">
        <v>4.9406564584124654E-324</v>
      </c>
      <c r="I134" s="349">
        <v>3.9525251667299724E-323</v>
      </c>
      <c r="J134" s="350">
        <v>3.9525251667299724E-323</v>
      </c>
      <c r="K134" s="359" t="s">
        <v>236</v>
      </c>
    </row>
    <row r="135" spans="1:11" ht="14.4" customHeight="1" thickBot="1" x14ac:dyDescent="0.35">
      <c r="A135" s="368" t="s">
        <v>363</v>
      </c>
      <c r="B135" s="349">
        <v>3043.99957671725</v>
      </c>
      <c r="C135" s="349">
        <v>3012.0145499999999</v>
      </c>
      <c r="D135" s="350">
        <v>-31.985026717250001</v>
      </c>
      <c r="E135" s="351">
        <v>0.98949243391399999</v>
      </c>
      <c r="F135" s="349">
        <v>2048.99999999989</v>
      </c>
      <c r="G135" s="350">
        <v>1365.99999999993</v>
      </c>
      <c r="H135" s="352">
        <v>186.834</v>
      </c>
      <c r="I135" s="349">
        <v>1512.4130700000001</v>
      </c>
      <c r="J135" s="350">
        <v>146.41307000007399</v>
      </c>
      <c r="K135" s="353">
        <v>0.73812253294200003</v>
      </c>
    </row>
    <row r="136" spans="1:11" ht="14.4" customHeight="1" thickBot="1" x14ac:dyDescent="0.35">
      <c r="A136" s="369" t="s">
        <v>364</v>
      </c>
      <c r="B136" s="349">
        <v>3014.9995784633802</v>
      </c>
      <c r="C136" s="349">
        <v>2936.3589999999999</v>
      </c>
      <c r="D136" s="350">
        <v>-78.640578463373004</v>
      </c>
      <c r="E136" s="351">
        <v>0.97391688575099999</v>
      </c>
      <c r="F136" s="349">
        <v>2048.99999999989</v>
      </c>
      <c r="G136" s="350">
        <v>1365.99999999993</v>
      </c>
      <c r="H136" s="352">
        <v>179.33199999999999</v>
      </c>
      <c r="I136" s="349">
        <v>1395.0139999999999</v>
      </c>
      <c r="J136" s="350">
        <v>29.014000000073999</v>
      </c>
      <c r="K136" s="353">
        <v>0.68082674475299998</v>
      </c>
    </row>
    <row r="137" spans="1:11" ht="14.4" customHeight="1" thickBot="1" x14ac:dyDescent="0.35">
      <c r="A137" s="370" t="s">
        <v>365</v>
      </c>
      <c r="B137" s="354">
        <v>3014.9995784633802</v>
      </c>
      <c r="C137" s="354">
        <v>2936.3589999999999</v>
      </c>
      <c r="D137" s="355">
        <v>-78.640578463373004</v>
      </c>
      <c r="E137" s="356">
        <v>0.97391688575099999</v>
      </c>
      <c r="F137" s="354">
        <v>2048.99999999989</v>
      </c>
      <c r="G137" s="355">
        <v>1365.99999999993</v>
      </c>
      <c r="H137" s="357">
        <v>179.33199999999999</v>
      </c>
      <c r="I137" s="354">
        <v>1395.0139999999999</v>
      </c>
      <c r="J137" s="355">
        <v>29.014000000073999</v>
      </c>
      <c r="K137" s="360">
        <v>0.68082674475299998</v>
      </c>
    </row>
    <row r="138" spans="1:11" ht="14.4" customHeight="1" thickBot="1" x14ac:dyDescent="0.35">
      <c r="A138" s="371" t="s">
        <v>366</v>
      </c>
      <c r="B138" s="349">
        <v>110.00003337677001</v>
      </c>
      <c r="C138" s="349">
        <v>111.262</v>
      </c>
      <c r="D138" s="350">
        <v>1.2619666232290001</v>
      </c>
      <c r="E138" s="351">
        <v>1.0114724203659999</v>
      </c>
      <c r="F138" s="349">
        <v>80.999999999994998</v>
      </c>
      <c r="G138" s="350">
        <v>53.999999999997002</v>
      </c>
      <c r="H138" s="352">
        <v>7.5460000000000003</v>
      </c>
      <c r="I138" s="349">
        <v>57.506</v>
      </c>
      <c r="J138" s="350">
        <v>3.506000000002</v>
      </c>
      <c r="K138" s="353">
        <v>0.70995061728300002</v>
      </c>
    </row>
    <row r="139" spans="1:11" ht="14.4" customHeight="1" thickBot="1" x14ac:dyDescent="0.35">
      <c r="A139" s="371" t="s">
        <v>367</v>
      </c>
      <c r="B139" s="349">
        <v>447.99981302541102</v>
      </c>
      <c r="C139" s="349">
        <v>376.53800000000001</v>
      </c>
      <c r="D139" s="350">
        <v>-71.461813025411004</v>
      </c>
      <c r="E139" s="351">
        <v>0.84048695792299999</v>
      </c>
      <c r="F139" s="349">
        <v>317.999999999983</v>
      </c>
      <c r="G139" s="350">
        <v>211.99999999998801</v>
      </c>
      <c r="H139" s="352">
        <v>29.87</v>
      </c>
      <c r="I139" s="349">
        <v>201.08199999999999</v>
      </c>
      <c r="J139" s="350">
        <v>-10.917999999988</v>
      </c>
      <c r="K139" s="353">
        <v>0.63233333333300001</v>
      </c>
    </row>
    <row r="140" spans="1:11" ht="14.4" customHeight="1" thickBot="1" x14ac:dyDescent="0.35">
      <c r="A140" s="371" t="s">
        <v>368</v>
      </c>
      <c r="B140" s="349">
        <v>10.999919337682</v>
      </c>
      <c r="C140" s="349">
        <v>11.951000000000001</v>
      </c>
      <c r="D140" s="350">
        <v>0.95108066231699995</v>
      </c>
      <c r="E140" s="351">
        <v>1.0864625124159999</v>
      </c>
      <c r="F140" s="349">
        <v>22.999999999998</v>
      </c>
      <c r="G140" s="350">
        <v>15.333333333332</v>
      </c>
      <c r="H140" s="352">
        <v>1.885</v>
      </c>
      <c r="I140" s="349">
        <v>15.08</v>
      </c>
      <c r="J140" s="350">
        <v>-0.25333333333199998</v>
      </c>
      <c r="K140" s="353">
        <v>0.65565217391300001</v>
      </c>
    </row>
    <row r="141" spans="1:11" ht="14.4" customHeight="1" thickBot="1" x14ac:dyDescent="0.35">
      <c r="A141" s="371" t="s">
        <v>369</v>
      </c>
      <c r="B141" s="349">
        <v>1027.9998581029399</v>
      </c>
      <c r="C141" s="349">
        <v>1018.875</v>
      </c>
      <c r="D141" s="350">
        <v>-9.1248581029360007</v>
      </c>
      <c r="E141" s="351">
        <v>0.99112367766200005</v>
      </c>
      <c r="F141" s="349">
        <v>646.99999999996498</v>
      </c>
      <c r="G141" s="350">
        <v>431.33333333331001</v>
      </c>
      <c r="H141" s="352">
        <v>60.216999999999999</v>
      </c>
      <c r="I141" s="349">
        <v>460.149</v>
      </c>
      <c r="J141" s="350">
        <v>28.815666666689999</v>
      </c>
      <c r="K141" s="353">
        <v>0.71120401854699999</v>
      </c>
    </row>
    <row r="142" spans="1:11" ht="14.4" customHeight="1" thickBot="1" x14ac:dyDescent="0.35">
      <c r="A142" s="371" t="s">
        <v>370</v>
      </c>
      <c r="B142" s="349">
        <v>1310.9999210631699</v>
      </c>
      <c r="C142" s="349">
        <v>1311.92</v>
      </c>
      <c r="D142" s="350">
        <v>0.92007893682599995</v>
      </c>
      <c r="E142" s="351">
        <v>1.0007018146390001</v>
      </c>
      <c r="F142" s="349">
        <v>909.99999999994998</v>
      </c>
      <c r="G142" s="350">
        <v>606.66666666663298</v>
      </c>
      <c r="H142" s="352">
        <v>73.933999999999997</v>
      </c>
      <c r="I142" s="349">
        <v>614.14200000000005</v>
      </c>
      <c r="J142" s="350">
        <v>7.4753333333659997</v>
      </c>
      <c r="K142" s="353">
        <v>0.67488131868099999</v>
      </c>
    </row>
    <row r="143" spans="1:11" ht="14.4" customHeight="1" thickBot="1" x14ac:dyDescent="0.35">
      <c r="A143" s="371" t="s">
        <v>371</v>
      </c>
      <c r="B143" s="349">
        <v>107.000033557404</v>
      </c>
      <c r="C143" s="349">
        <v>105.813</v>
      </c>
      <c r="D143" s="350">
        <v>-1.187033557403</v>
      </c>
      <c r="E143" s="351">
        <v>0.98890623191399996</v>
      </c>
      <c r="F143" s="349">
        <v>69.999999999996007</v>
      </c>
      <c r="G143" s="350">
        <v>46.666666666664</v>
      </c>
      <c r="H143" s="352">
        <v>5.88</v>
      </c>
      <c r="I143" s="349">
        <v>47.055</v>
      </c>
      <c r="J143" s="350">
        <v>0.38833333333499997</v>
      </c>
      <c r="K143" s="353">
        <v>0.67221428571399999</v>
      </c>
    </row>
    <row r="144" spans="1:11" ht="14.4" customHeight="1" thickBot="1" x14ac:dyDescent="0.35">
      <c r="A144" s="369" t="s">
        <v>372</v>
      </c>
      <c r="B144" s="349">
        <v>28.999998253876001</v>
      </c>
      <c r="C144" s="349">
        <v>75.655550000000005</v>
      </c>
      <c r="D144" s="350">
        <v>46.655551746123002</v>
      </c>
      <c r="E144" s="351">
        <v>2.608812226045</v>
      </c>
      <c r="F144" s="349">
        <v>0</v>
      </c>
      <c r="G144" s="350">
        <v>0</v>
      </c>
      <c r="H144" s="352">
        <v>7.5019999999999998</v>
      </c>
      <c r="I144" s="349">
        <v>117.39906999999999</v>
      </c>
      <c r="J144" s="350">
        <v>117.39906999999999</v>
      </c>
      <c r="K144" s="359" t="s">
        <v>236</v>
      </c>
    </row>
    <row r="145" spans="1:11" ht="14.4" customHeight="1" thickBot="1" x14ac:dyDescent="0.35">
      <c r="A145" s="370" t="s">
        <v>373</v>
      </c>
      <c r="B145" s="354">
        <v>28.999998253876001</v>
      </c>
      <c r="C145" s="354">
        <v>28.946549999999998</v>
      </c>
      <c r="D145" s="355">
        <v>-5.3448253876000003E-2</v>
      </c>
      <c r="E145" s="356">
        <v>0.99815695665100002</v>
      </c>
      <c r="F145" s="354">
        <v>0</v>
      </c>
      <c r="G145" s="355">
        <v>0</v>
      </c>
      <c r="H145" s="357">
        <v>4.9406564584124654E-324</v>
      </c>
      <c r="I145" s="354">
        <v>35.275570000000002</v>
      </c>
      <c r="J145" s="355">
        <v>35.275570000000002</v>
      </c>
      <c r="K145" s="358" t="s">
        <v>236</v>
      </c>
    </row>
    <row r="146" spans="1:11" ht="14.4" customHeight="1" thickBot="1" x14ac:dyDescent="0.35">
      <c r="A146" s="371" t="s">
        <v>374</v>
      </c>
      <c r="B146" s="349">
        <v>28.999998253876001</v>
      </c>
      <c r="C146" s="349">
        <v>28.946549999999998</v>
      </c>
      <c r="D146" s="350">
        <v>-5.3448253876000003E-2</v>
      </c>
      <c r="E146" s="351">
        <v>0.99815695665100002</v>
      </c>
      <c r="F146" s="349">
        <v>0</v>
      </c>
      <c r="G146" s="350">
        <v>0</v>
      </c>
      <c r="H146" s="352">
        <v>4.9406564584124654E-324</v>
      </c>
      <c r="I146" s="349">
        <v>35.275570000000002</v>
      </c>
      <c r="J146" s="350">
        <v>35.275570000000002</v>
      </c>
      <c r="K146" s="359" t="s">
        <v>236</v>
      </c>
    </row>
    <row r="147" spans="1:11" ht="14.4" customHeight="1" thickBot="1" x14ac:dyDescent="0.35">
      <c r="A147" s="370" t="s">
        <v>375</v>
      </c>
      <c r="B147" s="354">
        <v>4.9406564584124654E-324</v>
      </c>
      <c r="C147" s="354">
        <v>3.48</v>
      </c>
      <c r="D147" s="355">
        <v>3.48</v>
      </c>
      <c r="E147" s="362" t="s">
        <v>242</v>
      </c>
      <c r="F147" s="354">
        <v>0</v>
      </c>
      <c r="G147" s="355">
        <v>0</v>
      </c>
      <c r="H147" s="357">
        <v>4.9406564584124654E-324</v>
      </c>
      <c r="I147" s="354">
        <v>8.5555000000000003</v>
      </c>
      <c r="J147" s="355">
        <v>8.5555000000000003</v>
      </c>
      <c r="K147" s="358" t="s">
        <v>236</v>
      </c>
    </row>
    <row r="148" spans="1:11" ht="14.4" customHeight="1" thickBot="1" x14ac:dyDescent="0.35">
      <c r="A148" s="371" t="s">
        <v>376</v>
      </c>
      <c r="B148" s="349">
        <v>4.9406564584124654E-324</v>
      </c>
      <c r="C148" s="349">
        <v>3.48</v>
      </c>
      <c r="D148" s="350">
        <v>3.48</v>
      </c>
      <c r="E148" s="361" t="s">
        <v>242</v>
      </c>
      <c r="F148" s="349">
        <v>0</v>
      </c>
      <c r="G148" s="350">
        <v>0</v>
      </c>
      <c r="H148" s="352">
        <v>4.9406564584124654E-324</v>
      </c>
      <c r="I148" s="349">
        <v>8.5555000000000003</v>
      </c>
      <c r="J148" s="350">
        <v>8.5555000000000003</v>
      </c>
      <c r="K148" s="359" t="s">
        <v>236</v>
      </c>
    </row>
    <row r="149" spans="1:11" ht="14.4" customHeight="1" thickBot="1" x14ac:dyDescent="0.35">
      <c r="A149" s="370" t="s">
        <v>377</v>
      </c>
      <c r="B149" s="354">
        <v>4.9406564584124654E-324</v>
      </c>
      <c r="C149" s="354">
        <v>43.228999999999999</v>
      </c>
      <c r="D149" s="355">
        <v>43.228999999999999</v>
      </c>
      <c r="E149" s="362" t="s">
        <v>242</v>
      </c>
      <c r="F149" s="354">
        <v>0</v>
      </c>
      <c r="G149" s="355">
        <v>0</v>
      </c>
      <c r="H149" s="357">
        <v>7.5019999999999998</v>
      </c>
      <c r="I149" s="354">
        <v>73.567999999999998</v>
      </c>
      <c r="J149" s="355">
        <v>73.567999999999998</v>
      </c>
      <c r="K149" s="358" t="s">
        <v>236</v>
      </c>
    </row>
    <row r="150" spans="1:11" ht="14.4" customHeight="1" thickBot="1" x14ac:dyDescent="0.35">
      <c r="A150" s="371" t="s">
        <v>378</v>
      </c>
      <c r="B150" s="349">
        <v>4.9406564584124654E-324</v>
      </c>
      <c r="C150" s="349">
        <v>43.228999999999999</v>
      </c>
      <c r="D150" s="350">
        <v>43.228999999999999</v>
      </c>
      <c r="E150" s="361" t="s">
        <v>242</v>
      </c>
      <c r="F150" s="349">
        <v>0</v>
      </c>
      <c r="G150" s="350">
        <v>0</v>
      </c>
      <c r="H150" s="352">
        <v>7.5019999999999998</v>
      </c>
      <c r="I150" s="349">
        <v>73.567999999999998</v>
      </c>
      <c r="J150" s="350">
        <v>73.567999999999998</v>
      </c>
      <c r="K150" s="359" t="s">
        <v>236</v>
      </c>
    </row>
    <row r="151" spans="1:11" ht="14.4" customHeight="1" thickBot="1" x14ac:dyDescent="0.35">
      <c r="A151" s="367" t="s">
        <v>379</v>
      </c>
      <c r="B151" s="349">
        <v>19130.152011448699</v>
      </c>
      <c r="C151" s="349">
        <v>20371.228329063098</v>
      </c>
      <c r="D151" s="350">
        <v>1241.07631761433</v>
      </c>
      <c r="E151" s="351">
        <v>1.064875402812</v>
      </c>
      <c r="F151" s="349">
        <v>20573.2135493307</v>
      </c>
      <c r="G151" s="350">
        <v>13715.475699553799</v>
      </c>
      <c r="H151" s="352">
        <v>2292.5544199999999</v>
      </c>
      <c r="I151" s="349">
        <v>14936.581</v>
      </c>
      <c r="J151" s="350">
        <v>1221.1053004461901</v>
      </c>
      <c r="K151" s="353">
        <v>0.72602080196100005</v>
      </c>
    </row>
    <row r="152" spans="1:11" ht="14.4" customHeight="1" thickBot="1" x14ac:dyDescent="0.35">
      <c r="A152" s="368" t="s">
        <v>380</v>
      </c>
      <c r="B152" s="349">
        <v>17687.1691476124</v>
      </c>
      <c r="C152" s="349">
        <v>18627.652953906301</v>
      </c>
      <c r="D152" s="350">
        <v>940.48380629390203</v>
      </c>
      <c r="E152" s="351">
        <v>1.0531732239589999</v>
      </c>
      <c r="F152" s="349">
        <v>19035.618353546401</v>
      </c>
      <c r="G152" s="350">
        <v>12690.4122356976</v>
      </c>
      <c r="H152" s="352">
        <v>2246.0807399999999</v>
      </c>
      <c r="I152" s="349">
        <v>14658.61241</v>
      </c>
      <c r="J152" s="350">
        <v>1968.20017430241</v>
      </c>
      <c r="K152" s="353">
        <v>0.77006231884599996</v>
      </c>
    </row>
    <row r="153" spans="1:11" ht="14.4" customHeight="1" thickBot="1" x14ac:dyDescent="0.35">
      <c r="A153" s="369" t="s">
        <v>381</v>
      </c>
      <c r="B153" s="349">
        <v>17687.1691476124</v>
      </c>
      <c r="C153" s="349">
        <v>18627.652953906301</v>
      </c>
      <c r="D153" s="350">
        <v>940.48380629390203</v>
      </c>
      <c r="E153" s="351">
        <v>1.0531732239589999</v>
      </c>
      <c r="F153" s="349">
        <v>19035.618353546401</v>
      </c>
      <c r="G153" s="350">
        <v>12690.4122356976</v>
      </c>
      <c r="H153" s="352">
        <v>2246.0807399999999</v>
      </c>
      <c r="I153" s="349">
        <v>14658.61241</v>
      </c>
      <c r="J153" s="350">
        <v>1968.20017430241</v>
      </c>
      <c r="K153" s="353">
        <v>0.77006231884599996</v>
      </c>
    </row>
    <row r="154" spans="1:11" ht="14.4" customHeight="1" thickBot="1" x14ac:dyDescent="0.35">
      <c r="A154" s="370" t="s">
        <v>382</v>
      </c>
      <c r="B154" s="354">
        <v>151.16804878276</v>
      </c>
      <c r="C154" s="354">
        <v>127.97759947700099</v>
      </c>
      <c r="D154" s="355">
        <v>-23.190449305759</v>
      </c>
      <c r="E154" s="356">
        <v>0.846591594635</v>
      </c>
      <c r="F154" s="354">
        <v>116.615731041864</v>
      </c>
      <c r="G154" s="355">
        <v>77.743820694576002</v>
      </c>
      <c r="H154" s="357">
        <v>15.794510000000001</v>
      </c>
      <c r="I154" s="354">
        <v>94.155659999999997</v>
      </c>
      <c r="J154" s="355">
        <v>16.411839305423001</v>
      </c>
      <c r="K154" s="360">
        <v>0.80740101836</v>
      </c>
    </row>
    <row r="155" spans="1:11" ht="14.4" customHeight="1" thickBot="1" x14ac:dyDescent="0.35">
      <c r="A155" s="371" t="s">
        <v>383</v>
      </c>
      <c r="B155" s="349">
        <v>1.2073000701429999</v>
      </c>
      <c r="C155" s="349">
        <v>0.82832992903199998</v>
      </c>
      <c r="D155" s="350">
        <v>-0.37897014110999999</v>
      </c>
      <c r="E155" s="351">
        <v>0.68610111894799997</v>
      </c>
      <c r="F155" s="349">
        <v>0.84728761223500004</v>
      </c>
      <c r="G155" s="350">
        <v>0.56485840815699995</v>
      </c>
      <c r="H155" s="352">
        <v>0.15620000000000001</v>
      </c>
      <c r="I155" s="349">
        <v>0.44047999999999998</v>
      </c>
      <c r="J155" s="350">
        <v>-0.12437840815700001</v>
      </c>
      <c r="K155" s="353">
        <v>0.51987069519100004</v>
      </c>
    </row>
    <row r="156" spans="1:11" ht="14.4" customHeight="1" thickBot="1" x14ac:dyDescent="0.35">
      <c r="A156" s="371" t="s">
        <v>384</v>
      </c>
      <c r="B156" s="349">
        <v>66.293653851616</v>
      </c>
      <c r="C156" s="349">
        <v>38.736456732424003</v>
      </c>
      <c r="D156" s="350">
        <v>-27.557197119190999</v>
      </c>
      <c r="E156" s="351">
        <v>0.58431621251599997</v>
      </c>
      <c r="F156" s="349">
        <v>37.427900552558</v>
      </c>
      <c r="G156" s="350">
        <v>24.951933701704998</v>
      </c>
      <c r="H156" s="352">
        <v>2.0569999999999999</v>
      </c>
      <c r="I156" s="349">
        <v>14.585000000000001</v>
      </c>
      <c r="J156" s="350">
        <v>-10.366933701704999</v>
      </c>
      <c r="K156" s="353">
        <v>0.38968255725399997</v>
      </c>
    </row>
    <row r="157" spans="1:11" ht="14.4" customHeight="1" thickBot="1" x14ac:dyDescent="0.35">
      <c r="A157" s="371" t="s">
        <v>385</v>
      </c>
      <c r="B157" s="349">
        <v>79.523364620253005</v>
      </c>
      <c r="C157" s="349">
        <v>81.738663331286006</v>
      </c>
      <c r="D157" s="350">
        <v>2.2152987110329998</v>
      </c>
      <c r="E157" s="351">
        <v>1.0278572055090001</v>
      </c>
      <c r="F157" s="349">
        <v>67.690390792149998</v>
      </c>
      <c r="G157" s="350">
        <v>45.126927194766999</v>
      </c>
      <c r="H157" s="352">
        <v>11.0289</v>
      </c>
      <c r="I157" s="349">
        <v>72.735079999999996</v>
      </c>
      <c r="J157" s="350">
        <v>27.608152805231999</v>
      </c>
      <c r="K157" s="353">
        <v>1.074525928256</v>
      </c>
    </row>
    <row r="158" spans="1:11" ht="14.4" customHeight="1" thickBot="1" x14ac:dyDescent="0.35">
      <c r="A158" s="371" t="s">
        <v>386</v>
      </c>
      <c r="B158" s="349">
        <v>4.1437302407469998</v>
      </c>
      <c r="C158" s="349">
        <v>6.6741494842569997</v>
      </c>
      <c r="D158" s="350">
        <v>2.5304192435089998</v>
      </c>
      <c r="E158" s="351">
        <v>1.610662156196</v>
      </c>
      <c r="F158" s="349">
        <v>10.650152084918</v>
      </c>
      <c r="G158" s="350">
        <v>7.1001013899450003</v>
      </c>
      <c r="H158" s="352">
        <v>2.5524100000000001</v>
      </c>
      <c r="I158" s="349">
        <v>6.3951000000000002</v>
      </c>
      <c r="J158" s="350">
        <v>-0.70500138994499995</v>
      </c>
      <c r="K158" s="353">
        <v>0.60047029835900001</v>
      </c>
    </row>
    <row r="159" spans="1:11" ht="14.4" customHeight="1" thickBot="1" x14ac:dyDescent="0.35">
      <c r="A159" s="370" t="s">
        <v>387</v>
      </c>
      <c r="B159" s="354">
        <v>156.00012906350099</v>
      </c>
      <c r="C159" s="354">
        <v>823.19921676977106</v>
      </c>
      <c r="D159" s="355">
        <v>667.19908770627001</v>
      </c>
      <c r="E159" s="356">
        <v>5.2769136904660003</v>
      </c>
      <c r="F159" s="354">
        <v>149.00180372270401</v>
      </c>
      <c r="G159" s="355">
        <v>99.334535815134998</v>
      </c>
      <c r="H159" s="357">
        <v>80.214869999998996</v>
      </c>
      <c r="I159" s="354">
        <v>534.6884</v>
      </c>
      <c r="J159" s="355">
        <v>435.35386418486399</v>
      </c>
      <c r="K159" s="360">
        <v>3.5884693113849999</v>
      </c>
    </row>
    <row r="160" spans="1:11" ht="14.4" customHeight="1" thickBot="1" x14ac:dyDescent="0.35">
      <c r="A160" s="371" t="s">
        <v>388</v>
      </c>
      <c r="B160" s="349">
        <v>4.9406564584124654E-324</v>
      </c>
      <c r="C160" s="349">
        <v>668.20521905764099</v>
      </c>
      <c r="D160" s="350">
        <v>668.20521905764099</v>
      </c>
      <c r="E160" s="361" t="s">
        <v>242</v>
      </c>
      <c r="F160" s="349">
        <v>0</v>
      </c>
      <c r="G160" s="350">
        <v>0</v>
      </c>
      <c r="H160" s="352">
        <v>72.852040000000002</v>
      </c>
      <c r="I160" s="349">
        <v>459.69315</v>
      </c>
      <c r="J160" s="350">
        <v>459.69315</v>
      </c>
      <c r="K160" s="359" t="s">
        <v>236</v>
      </c>
    </row>
    <row r="161" spans="1:11" ht="14.4" customHeight="1" thickBot="1" x14ac:dyDescent="0.35">
      <c r="A161" s="371" t="s">
        <v>389</v>
      </c>
      <c r="B161" s="349">
        <v>111.000006449024</v>
      </c>
      <c r="C161" s="349">
        <v>139.18385884952201</v>
      </c>
      <c r="D161" s="350">
        <v>28.183852400496999</v>
      </c>
      <c r="E161" s="351">
        <v>1.2539085654319999</v>
      </c>
      <c r="F161" s="349">
        <v>130.00180973354699</v>
      </c>
      <c r="G161" s="350">
        <v>86.667873155696995</v>
      </c>
      <c r="H161" s="352">
        <v>5.76553</v>
      </c>
      <c r="I161" s="349">
        <v>63.441749999999999</v>
      </c>
      <c r="J161" s="350">
        <v>-23.226123155697</v>
      </c>
      <c r="K161" s="353">
        <v>0.488006667984</v>
      </c>
    </row>
    <row r="162" spans="1:11" ht="14.4" customHeight="1" thickBot="1" x14ac:dyDescent="0.35">
      <c r="A162" s="371" t="s">
        <v>390</v>
      </c>
      <c r="B162" s="349">
        <v>45.000122614475998</v>
      </c>
      <c r="C162" s="349">
        <v>15.810138862609</v>
      </c>
      <c r="D162" s="350">
        <v>-29.189983751865999</v>
      </c>
      <c r="E162" s="351">
        <v>0.35133546186199999</v>
      </c>
      <c r="F162" s="349">
        <v>18.999993989157002</v>
      </c>
      <c r="G162" s="350">
        <v>12.666662659438</v>
      </c>
      <c r="H162" s="352">
        <v>1.5972999999999999</v>
      </c>
      <c r="I162" s="349">
        <v>11.5535</v>
      </c>
      <c r="J162" s="350">
        <v>-1.113162659438</v>
      </c>
      <c r="K162" s="353">
        <v>0.60807913974000005</v>
      </c>
    </row>
    <row r="163" spans="1:11" ht="14.4" customHeight="1" thickBot="1" x14ac:dyDescent="0.35">
      <c r="A163" s="370" t="s">
        <v>391</v>
      </c>
      <c r="B163" s="354">
        <v>8.0000404647959993</v>
      </c>
      <c r="C163" s="354">
        <v>1500.86387903696</v>
      </c>
      <c r="D163" s="355">
        <v>1492.8638385721599</v>
      </c>
      <c r="E163" s="356">
        <v>187.60703594454401</v>
      </c>
      <c r="F163" s="354">
        <v>15.000882530508999</v>
      </c>
      <c r="G163" s="355">
        <v>10.000588353673001</v>
      </c>
      <c r="H163" s="357">
        <v>181.90939</v>
      </c>
      <c r="I163" s="354">
        <v>1157.6336100000001</v>
      </c>
      <c r="J163" s="355">
        <v>1147.63302164633</v>
      </c>
      <c r="K163" s="360">
        <v>77.171033613890003</v>
      </c>
    </row>
    <row r="164" spans="1:11" ht="14.4" customHeight="1" thickBot="1" x14ac:dyDescent="0.35">
      <c r="A164" s="371" t="s">
        <v>392</v>
      </c>
      <c r="B164" s="349">
        <v>1.999920116193</v>
      </c>
      <c r="C164" s="349">
        <v>1494.33092961951</v>
      </c>
      <c r="D164" s="350">
        <v>1492.33100950332</v>
      </c>
      <c r="E164" s="351">
        <v>747.19530921232297</v>
      </c>
      <c r="F164" s="349">
        <v>8.9996954147450001</v>
      </c>
      <c r="G164" s="350">
        <v>5.9997969431630001</v>
      </c>
      <c r="H164" s="352">
        <v>181.73479</v>
      </c>
      <c r="I164" s="349">
        <v>1148.70649</v>
      </c>
      <c r="J164" s="350">
        <v>1142.7066930568401</v>
      </c>
      <c r="K164" s="353">
        <v>127.638374085188</v>
      </c>
    </row>
    <row r="165" spans="1:11" ht="14.4" customHeight="1" thickBot="1" x14ac:dyDescent="0.35">
      <c r="A165" s="371" t="s">
        <v>393</v>
      </c>
      <c r="B165" s="349">
        <v>4.9406564584124654E-324</v>
      </c>
      <c r="C165" s="349">
        <v>-0.53895000000000004</v>
      </c>
      <c r="D165" s="350">
        <v>-0.53895000000000004</v>
      </c>
      <c r="E165" s="361" t="s">
        <v>242</v>
      </c>
      <c r="F165" s="349">
        <v>0</v>
      </c>
      <c r="G165" s="350">
        <v>0</v>
      </c>
      <c r="H165" s="352">
        <v>4.9406564584124654E-324</v>
      </c>
      <c r="I165" s="349">
        <v>3.9525251667299724E-323</v>
      </c>
      <c r="J165" s="350">
        <v>3.9525251667299724E-323</v>
      </c>
      <c r="K165" s="359" t="s">
        <v>236</v>
      </c>
    </row>
    <row r="166" spans="1:11" ht="14.4" customHeight="1" thickBot="1" x14ac:dyDescent="0.35">
      <c r="A166" s="371" t="s">
        <v>394</v>
      </c>
      <c r="B166" s="349">
        <v>6.0001203486019996</v>
      </c>
      <c r="C166" s="349">
        <v>7.0718994174420002</v>
      </c>
      <c r="D166" s="350">
        <v>1.0717790688390001</v>
      </c>
      <c r="E166" s="351">
        <v>1.1786262619029999</v>
      </c>
      <c r="F166" s="349">
        <v>6.001187115764</v>
      </c>
      <c r="G166" s="350">
        <v>4.0007914105089997</v>
      </c>
      <c r="H166" s="352">
        <v>0.17460000000000001</v>
      </c>
      <c r="I166" s="349">
        <v>8.9271200000000004</v>
      </c>
      <c r="J166" s="350">
        <v>4.9263285894899997</v>
      </c>
      <c r="K166" s="353">
        <v>1.4875590158730001</v>
      </c>
    </row>
    <row r="167" spans="1:11" ht="14.4" customHeight="1" thickBot="1" x14ac:dyDescent="0.35">
      <c r="A167" s="370" t="s">
        <v>395</v>
      </c>
      <c r="B167" s="354">
        <v>4.9406564584124654E-324</v>
      </c>
      <c r="C167" s="354">
        <v>4.9406564584124654E-324</v>
      </c>
      <c r="D167" s="355">
        <v>0</v>
      </c>
      <c r="E167" s="356">
        <v>1</v>
      </c>
      <c r="F167" s="354">
        <v>4.9406564584124654E-324</v>
      </c>
      <c r="G167" s="355">
        <v>0</v>
      </c>
      <c r="H167" s="357">
        <v>4.9406564584124654E-324</v>
      </c>
      <c r="I167" s="354">
        <v>-0.13019</v>
      </c>
      <c r="J167" s="355">
        <v>-0.13019</v>
      </c>
      <c r="K167" s="358" t="s">
        <v>242</v>
      </c>
    </row>
    <row r="168" spans="1:11" ht="14.4" customHeight="1" thickBot="1" x14ac:dyDescent="0.35">
      <c r="A168" s="371" t="s">
        <v>396</v>
      </c>
      <c r="B168" s="349">
        <v>4.9406564584124654E-324</v>
      </c>
      <c r="C168" s="349">
        <v>4.9406564584124654E-324</v>
      </c>
      <c r="D168" s="350">
        <v>0</v>
      </c>
      <c r="E168" s="351">
        <v>1</v>
      </c>
      <c r="F168" s="349">
        <v>4.9406564584124654E-324</v>
      </c>
      <c r="G168" s="350">
        <v>0</v>
      </c>
      <c r="H168" s="352">
        <v>4.9406564584124654E-324</v>
      </c>
      <c r="I168" s="349">
        <v>-0.13019</v>
      </c>
      <c r="J168" s="350">
        <v>-0.13019</v>
      </c>
      <c r="K168" s="359" t="s">
        <v>242</v>
      </c>
    </row>
    <row r="169" spans="1:11" ht="14.4" customHeight="1" thickBot="1" x14ac:dyDescent="0.35">
      <c r="A169" s="370" t="s">
        <v>397</v>
      </c>
      <c r="B169" s="354">
        <v>2.0000401162000001</v>
      </c>
      <c r="C169" s="354">
        <v>1.40399992286</v>
      </c>
      <c r="D169" s="355">
        <v>-0.59604019334000002</v>
      </c>
      <c r="E169" s="356">
        <v>0.70198588092600001</v>
      </c>
      <c r="F169" s="354">
        <v>1.999999367279</v>
      </c>
      <c r="G169" s="355">
        <v>1.333332911519</v>
      </c>
      <c r="H169" s="357">
        <v>4.9406564584124654E-324</v>
      </c>
      <c r="I169" s="354">
        <v>0.28079999999999999</v>
      </c>
      <c r="J169" s="355">
        <v>-1.0525329115190001</v>
      </c>
      <c r="K169" s="360">
        <v>0.14040004441600001</v>
      </c>
    </row>
    <row r="170" spans="1:11" ht="14.4" customHeight="1" thickBot="1" x14ac:dyDescent="0.35">
      <c r="A170" s="371" t="s">
        <v>398</v>
      </c>
      <c r="B170" s="349">
        <v>2.0000401162000001</v>
      </c>
      <c r="C170" s="349">
        <v>1.40399992286</v>
      </c>
      <c r="D170" s="350">
        <v>-0.59604019334000002</v>
      </c>
      <c r="E170" s="351">
        <v>0.70198588092600001</v>
      </c>
      <c r="F170" s="349">
        <v>1.999999367279</v>
      </c>
      <c r="G170" s="350">
        <v>1.333332911519</v>
      </c>
      <c r="H170" s="352">
        <v>4.9406564584124654E-324</v>
      </c>
      <c r="I170" s="349">
        <v>0.28079999999999999</v>
      </c>
      <c r="J170" s="350">
        <v>-1.0525329115190001</v>
      </c>
      <c r="K170" s="353">
        <v>0.14040004441600001</v>
      </c>
    </row>
    <row r="171" spans="1:11" ht="14.4" customHeight="1" thickBot="1" x14ac:dyDescent="0.35">
      <c r="A171" s="370" t="s">
        <v>399</v>
      </c>
      <c r="B171" s="354">
        <v>17370.000889185201</v>
      </c>
      <c r="C171" s="354">
        <v>15925.1193856848</v>
      </c>
      <c r="D171" s="355">
        <v>-1444.8815035003399</v>
      </c>
      <c r="E171" s="356">
        <v>0.91681741914000003</v>
      </c>
      <c r="F171" s="354">
        <v>18752.999936884</v>
      </c>
      <c r="G171" s="355">
        <v>12501.999957922701</v>
      </c>
      <c r="H171" s="357">
        <v>1968.1619700000001</v>
      </c>
      <c r="I171" s="354">
        <v>12111.44412</v>
      </c>
      <c r="J171" s="355">
        <v>-390.55583792268402</v>
      </c>
      <c r="K171" s="360">
        <v>0.64584035411700003</v>
      </c>
    </row>
    <row r="172" spans="1:11" ht="14.4" customHeight="1" thickBot="1" x14ac:dyDescent="0.35">
      <c r="A172" s="371" t="s">
        <v>400</v>
      </c>
      <c r="B172" s="349">
        <v>9736.0005256549703</v>
      </c>
      <c r="C172" s="349">
        <v>5893.44216067255</v>
      </c>
      <c r="D172" s="350">
        <v>-3842.5583649824298</v>
      </c>
      <c r="E172" s="351">
        <v>0.60532475785499995</v>
      </c>
      <c r="F172" s="349">
        <v>7931.9999760869796</v>
      </c>
      <c r="G172" s="350">
        <v>5287.9999840579903</v>
      </c>
      <c r="H172" s="352">
        <v>683.61694999999997</v>
      </c>
      <c r="I172" s="349">
        <v>4384.51278</v>
      </c>
      <c r="J172" s="350">
        <v>-903.48720405798804</v>
      </c>
      <c r="K172" s="353">
        <v>0.55276258109099996</v>
      </c>
    </row>
    <row r="173" spans="1:11" ht="14.4" customHeight="1" thickBot="1" x14ac:dyDescent="0.35">
      <c r="A173" s="371" t="s">
        <v>401</v>
      </c>
      <c r="B173" s="349">
        <v>7634.0003635302</v>
      </c>
      <c r="C173" s="349">
        <v>10031.677225012299</v>
      </c>
      <c r="D173" s="350">
        <v>2397.6768614820999</v>
      </c>
      <c r="E173" s="351">
        <v>1.3140786936469999</v>
      </c>
      <c r="F173" s="349">
        <v>10820.999960797</v>
      </c>
      <c r="G173" s="350">
        <v>7213.9999738647002</v>
      </c>
      <c r="H173" s="352">
        <v>1284.54502</v>
      </c>
      <c r="I173" s="349">
        <v>7726.9313400000001</v>
      </c>
      <c r="J173" s="350">
        <v>512.93136613529998</v>
      </c>
      <c r="K173" s="353">
        <v>0.71406814231500004</v>
      </c>
    </row>
    <row r="174" spans="1:11" ht="14.4" customHeight="1" thickBot="1" x14ac:dyDescent="0.35">
      <c r="A174" s="370" t="s">
        <v>402</v>
      </c>
      <c r="B174" s="354">
        <v>4.9406564584124654E-324</v>
      </c>
      <c r="C174" s="354">
        <v>249.08887301490299</v>
      </c>
      <c r="D174" s="355">
        <v>249.08887301490299</v>
      </c>
      <c r="E174" s="362" t="s">
        <v>242</v>
      </c>
      <c r="F174" s="354">
        <v>0</v>
      </c>
      <c r="G174" s="355">
        <v>0</v>
      </c>
      <c r="H174" s="357">
        <v>4.9406564584124654E-324</v>
      </c>
      <c r="I174" s="354">
        <v>760.54001000000005</v>
      </c>
      <c r="J174" s="355">
        <v>760.54001000000005</v>
      </c>
      <c r="K174" s="358" t="s">
        <v>236</v>
      </c>
    </row>
    <row r="175" spans="1:11" ht="14.4" customHeight="1" thickBot="1" x14ac:dyDescent="0.35">
      <c r="A175" s="371" t="s">
        <v>403</v>
      </c>
      <c r="B175" s="349">
        <v>4.9406564584124654E-324</v>
      </c>
      <c r="C175" s="349">
        <v>4.9406564584124654E-324</v>
      </c>
      <c r="D175" s="350">
        <v>0</v>
      </c>
      <c r="E175" s="351">
        <v>1</v>
      </c>
      <c r="F175" s="349">
        <v>4.9406564584124654E-324</v>
      </c>
      <c r="G175" s="350">
        <v>0</v>
      </c>
      <c r="H175" s="352">
        <v>4.9406564584124654E-324</v>
      </c>
      <c r="I175" s="349">
        <v>488.56092999999998</v>
      </c>
      <c r="J175" s="350">
        <v>488.56092999999998</v>
      </c>
      <c r="K175" s="359" t="s">
        <v>242</v>
      </c>
    </row>
    <row r="176" spans="1:11" ht="14.4" customHeight="1" thickBot="1" x14ac:dyDescent="0.35">
      <c r="A176" s="371" t="s">
        <v>404</v>
      </c>
      <c r="B176" s="349">
        <v>4.9406564584124654E-324</v>
      </c>
      <c r="C176" s="349">
        <v>249.08887301490299</v>
      </c>
      <c r="D176" s="350">
        <v>249.08887301490299</v>
      </c>
      <c r="E176" s="361" t="s">
        <v>242</v>
      </c>
      <c r="F176" s="349">
        <v>0</v>
      </c>
      <c r="G176" s="350">
        <v>0</v>
      </c>
      <c r="H176" s="352">
        <v>4.9406564584124654E-324</v>
      </c>
      <c r="I176" s="349">
        <v>271.97908000000001</v>
      </c>
      <c r="J176" s="350">
        <v>271.97908000000001</v>
      </c>
      <c r="K176" s="359" t="s">
        <v>236</v>
      </c>
    </row>
    <row r="177" spans="1:11" ht="14.4" customHeight="1" thickBot="1" x14ac:dyDescent="0.35">
      <c r="A177" s="368" t="s">
        <v>405</v>
      </c>
      <c r="B177" s="349">
        <v>1213.9828905315801</v>
      </c>
      <c r="C177" s="349">
        <v>1397.1044158656</v>
      </c>
      <c r="D177" s="350">
        <v>183.121525334024</v>
      </c>
      <c r="E177" s="351">
        <v>1.1508435800550001</v>
      </c>
      <c r="F177" s="349">
        <v>1537.5951957843299</v>
      </c>
      <c r="G177" s="350">
        <v>1025.0634638562201</v>
      </c>
      <c r="H177" s="352">
        <v>46.473680000000002</v>
      </c>
      <c r="I177" s="349">
        <v>225.96859000000001</v>
      </c>
      <c r="J177" s="350">
        <v>-799.09487385621696</v>
      </c>
      <c r="K177" s="353">
        <v>0.146962341336</v>
      </c>
    </row>
    <row r="178" spans="1:11" ht="14.4" customHeight="1" thickBot="1" x14ac:dyDescent="0.35">
      <c r="A178" s="369" t="s">
        <v>406</v>
      </c>
      <c r="B178" s="349">
        <v>210.00001220085699</v>
      </c>
      <c r="C178" s="349">
        <v>265.94979677999999</v>
      </c>
      <c r="D178" s="350">
        <v>55.949784579143</v>
      </c>
      <c r="E178" s="351">
        <v>1.2664275301350001</v>
      </c>
      <c r="F178" s="349">
        <v>426.20798325048202</v>
      </c>
      <c r="G178" s="350">
        <v>284.13865550032102</v>
      </c>
      <c r="H178" s="352">
        <v>43.851210000000002</v>
      </c>
      <c r="I178" s="349">
        <v>195.26875999999999</v>
      </c>
      <c r="J178" s="350">
        <v>-88.869895500320993</v>
      </c>
      <c r="K178" s="353">
        <v>0.45815368945099999</v>
      </c>
    </row>
    <row r="179" spans="1:11" ht="14.4" customHeight="1" thickBot="1" x14ac:dyDescent="0.35">
      <c r="A179" s="370" t="s">
        <v>407</v>
      </c>
      <c r="B179" s="354">
        <v>210.00001220085699</v>
      </c>
      <c r="C179" s="354">
        <v>265.94979677999999</v>
      </c>
      <c r="D179" s="355">
        <v>55.949784579143</v>
      </c>
      <c r="E179" s="356">
        <v>1.2664275301350001</v>
      </c>
      <c r="F179" s="354">
        <v>426.20798325048202</v>
      </c>
      <c r="G179" s="355">
        <v>284.13865550032102</v>
      </c>
      <c r="H179" s="357">
        <v>43.851210000000002</v>
      </c>
      <c r="I179" s="354">
        <v>195.26875999999999</v>
      </c>
      <c r="J179" s="355">
        <v>-88.869895500320993</v>
      </c>
      <c r="K179" s="360">
        <v>0.45815368945099999</v>
      </c>
    </row>
    <row r="180" spans="1:11" ht="14.4" customHeight="1" thickBot="1" x14ac:dyDescent="0.35">
      <c r="A180" s="371" t="s">
        <v>408</v>
      </c>
      <c r="B180" s="349">
        <v>4.9406564584124654E-324</v>
      </c>
      <c r="C180" s="349">
        <v>158.01863643379599</v>
      </c>
      <c r="D180" s="350">
        <v>158.01863643379599</v>
      </c>
      <c r="E180" s="361" t="s">
        <v>242</v>
      </c>
      <c r="F180" s="349">
        <v>0</v>
      </c>
      <c r="G180" s="350">
        <v>0</v>
      </c>
      <c r="H180" s="352">
        <v>4.9406564584124654E-324</v>
      </c>
      <c r="I180" s="349">
        <v>31.013590000000001</v>
      </c>
      <c r="J180" s="350">
        <v>31.013590000000001</v>
      </c>
      <c r="K180" s="359" t="s">
        <v>236</v>
      </c>
    </row>
    <row r="181" spans="1:11" ht="14.4" customHeight="1" thickBot="1" x14ac:dyDescent="0.35">
      <c r="A181" s="371" t="s">
        <v>409</v>
      </c>
      <c r="B181" s="349">
        <v>4.9406564584124654E-324</v>
      </c>
      <c r="C181" s="349">
        <v>4.9406564584124654E-324</v>
      </c>
      <c r="D181" s="350">
        <v>0</v>
      </c>
      <c r="E181" s="351">
        <v>1</v>
      </c>
      <c r="F181" s="349">
        <v>4.9406564584124654E-324</v>
      </c>
      <c r="G181" s="350">
        <v>0</v>
      </c>
      <c r="H181" s="352">
        <v>4.9406564584124654E-324</v>
      </c>
      <c r="I181" s="349">
        <v>17.553999999999998</v>
      </c>
      <c r="J181" s="350">
        <v>17.553999999999998</v>
      </c>
      <c r="K181" s="359" t="s">
        <v>242</v>
      </c>
    </row>
    <row r="182" spans="1:11" ht="14.4" customHeight="1" thickBot="1" x14ac:dyDescent="0.35">
      <c r="A182" s="371" t="s">
        <v>410</v>
      </c>
      <c r="B182" s="349">
        <v>4.9406564584124654E-324</v>
      </c>
      <c r="C182" s="349">
        <v>14.569798665825999</v>
      </c>
      <c r="D182" s="350">
        <v>14.569798665825999</v>
      </c>
      <c r="E182" s="361" t="s">
        <v>242</v>
      </c>
      <c r="F182" s="349">
        <v>0</v>
      </c>
      <c r="G182" s="350">
        <v>0</v>
      </c>
      <c r="H182" s="352">
        <v>32.637999999999998</v>
      </c>
      <c r="I182" s="349">
        <v>32.637999999999998</v>
      </c>
      <c r="J182" s="350">
        <v>32.637999999999998</v>
      </c>
      <c r="K182" s="359" t="s">
        <v>236</v>
      </c>
    </row>
    <row r="183" spans="1:11" ht="14.4" customHeight="1" thickBot="1" x14ac:dyDescent="0.35">
      <c r="A183" s="371" t="s">
        <v>411</v>
      </c>
      <c r="B183" s="349">
        <v>4.9406564584124654E-324</v>
      </c>
      <c r="C183" s="349">
        <v>48.059675599119998</v>
      </c>
      <c r="D183" s="350">
        <v>48.059675599119998</v>
      </c>
      <c r="E183" s="361" t="s">
        <v>242</v>
      </c>
      <c r="F183" s="349">
        <v>0</v>
      </c>
      <c r="G183" s="350">
        <v>0</v>
      </c>
      <c r="H183" s="352">
        <v>11.21321</v>
      </c>
      <c r="I183" s="349">
        <v>87.978160000000003</v>
      </c>
      <c r="J183" s="350">
        <v>87.978160000000003</v>
      </c>
      <c r="K183" s="359" t="s">
        <v>236</v>
      </c>
    </row>
    <row r="184" spans="1:11" ht="14.4" customHeight="1" thickBot="1" x14ac:dyDescent="0.35">
      <c r="A184" s="371" t="s">
        <v>412</v>
      </c>
      <c r="B184" s="349">
        <v>4.9406564584124654E-324</v>
      </c>
      <c r="C184" s="349">
        <v>45.301686081257003</v>
      </c>
      <c r="D184" s="350">
        <v>45.301686081257003</v>
      </c>
      <c r="E184" s="361" t="s">
        <v>242</v>
      </c>
      <c r="F184" s="349">
        <v>0</v>
      </c>
      <c r="G184" s="350">
        <v>0</v>
      </c>
      <c r="H184" s="352">
        <v>4.9406564584124654E-324</v>
      </c>
      <c r="I184" s="349">
        <v>26.08501</v>
      </c>
      <c r="J184" s="350">
        <v>26.08501</v>
      </c>
      <c r="K184" s="359" t="s">
        <v>236</v>
      </c>
    </row>
    <row r="185" spans="1:11" ht="14.4" customHeight="1" thickBot="1" x14ac:dyDescent="0.35">
      <c r="A185" s="373" t="s">
        <v>413</v>
      </c>
      <c r="B185" s="354">
        <v>1003.98287833072</v>
      </c>
      <c r="C185" s="354">
        <v>1131.1546190856</v>
      </c>
      <c r="D185" s="355">
        <v>127.171740754881</v>
      </c>
      <c r="E185" s="356">
        <v>1.126667240547</v>
      </c>
      <c r="F185" s="354">
        <v>1111.3872125338401</v>
      </c>
      <c r="G185" s="355">
        <v>740.92480835589595</v>
      </c>
      <c r="H185" s="357">
        <v>2.6224699999999999</v>
      </c>
      <c r="I185" s="354">
        <v>30.699829999999999</v>
      </c>
      <c r="J185" s="355">
        <v>-710.22497835589604</v>
      </c>
      <c r="K185" s="360">
        <v>2.7622982928999999E-2</v>
      </c>
    </row>
    <row r="186" spans="1:11" ht="14.4" customHeight="1" thickBot="1" x14ac:dyDescent="0.35">
      <c r="A186" s="370" t="s">
        <v>414</v>
      </c>
      <c r="B186" s="354">
        <v>4.9406564584124654E-324</v>
      </c>
      <c r="C186" s="354">
        <v>11.415279669088999</v>
      </c>
      <c r="D186" s="355">
        <v>11.415279669088999</v>
      </c>
      <c r="E186" s="362" t="s">
        <v>242</v>
      </c>
      <c r="F186" s="354">
        <v>0</v>
      </c>
      <c r="G186" s="355">
        <v>0</v>
      </c>
      <c r="H186" s="357">
        <v>1.17E-3</v>
      </c>
      <c r="I186" s="354">
        <v>25.185929999999999</v>
      </c>
      <c r="J186" s="355">
        <v>25.185929999999999</v>
      </c>
      <c r="K186" s="358" t="s">
        <v>236</v>
      </c>
    </row>
    <row r="187" spans="1:11" ht="14.4" customHeight="1" thickBot="1" x14ac:dyDescent="0.35">
      <c r="A187" s="371" t="s">
        <v>415</v>
      </c>
      <c r="B187" s="349">
        <v>4.9406564584124654E-324</v>
      </c>
      <c r="C187" s="349">
        <v>1.5279998745E-2</v>
      </c>
      <c r="D187" s="350">
        <v>1.5279998745E-2</v>
      </c>
      <c r="E187" s="361" t="s">
        <v>242</v>
      </c>
      <c r="F187" s="349">
        <v>0</v>
      </c>
      <c r="G187" s="350">
        <v>0</v>
      </c>
      <c r="H187" s="352">
        <v>1.17E-3</v>
      </c>
      <c r="I187" s="349">
        <v>6.9300000000000004E-3</v>
      </c>
      <c r="J187" s="350">
        <v>6.9300000000000004E-3</v>
      </c>
      <c r="K187" s="359" t="s">
        <v>236</v>
      </c>
    </row>
    <row r="188" spans="1:11" ht="14.4" customHeight="1" thickBot="1" x14ac:dyDescent="0.35">
      <c r="A188" s="371" t="s">
        <v>416</v>
      </c>
      <c r="B188" s="349">
        <v>4.9406564584124654E-324</v>
      </c>
      <c r="C188" s="349">
        <v>11.399999670343</v>
      </c>
      <c r="D188" s="350">
        <v>11.399999670343</v>
      </c>
      <c r="E188" s="361" t="s">
        <v>242</v>
      </c>
      <c r="F188" s="349">
        <v>0</v>
      </c>
      <c r="G188" s="350">
        <v>0</v>
      </c>
      <c r="H188" s="352">
        <v>4.9406564584124654E-324</v>
      </c>
      <c r="I188" s="349">
        <v>25.178999999999998</v>
      </c>
      <c r="J188" s="350">
        <v>25.178999999999998</v>
      </c>
      <c r="K188" s="359" t="s">
        <v>236</v>
      </c>
    </row>
    <row r="189" spans="1:11" ht="14.4" customHeight="1" thickBot="1" x14ac:dyDescent="0.35">
      <c r="A189" s="370" t="s">
        <v>417</v>
      </c>
      <c r="B189" s="354">
        <v>1003.98287833072</v>
      </c>
      <c r="C189" s="354">
        <v>1119.7393394165099</v>
      </c>
      <c r="D189" s="355">
        <v>115.756461085792</v>
      </c>
      <c r="E189" s="356">
        <v>1.1152972461820001</v>
      </c>
      <c r="F189" s="354">
        <v>1111.3872125338401</v>
      </c>
      <c r="G189" s="355">
        <v>740.92480835589595</v>
      </c>
      <c r="H189" s="357">
        <v>2.6213000000000002</v>
      </c>
      <c r="I189" s="354">
        <v>5.5138999999999996</v>
      </c>
      <c r="J189" s="355">
        <v>-735.41090835589603</v>
      </c>
      <c r="K189" s="360">
        <v>4.9612771649999998E-3</v>
      </c>
    </row>
    <row r="190" spans="1:11" ht="14.4" customHeight="1" thickBot="1" x14ac:dyDescent="0.35">
      <c r="A190" s="371" t="s">
        <v>418</v>
      </c>
      <c r="B190" s="349">
        <v>4.9406564584124654E-324</v>
      </c>
      <c r="C190" s="349">
        <v>2.8599997381060001</v>
      </c>
      <c r="D190" s="350">
        <v>2.8599997381060001</v>
      </c>
      <c r="E190" s="361" t="s">
        <v>242</v>
      </c>
      <c r="F190" s="349">
        <v>0</v>
      </c>
      <c r="G190" s="350">
        <v>0</v>
      </c>
      <c r="H190" s="352">
        <v>1.175</v>
      </c>
      <c r="I190" s="349">
        <v>1.175</v>
      </c>
      <c r="J190" s="350">
        <v>1.175</v>
      </c>
      <c r="K190" s="359" t="s">
        <v>236</v>
      </c>
    </row>
    <row r="191" spans="1:11" ht="14.4" customHeight="1" thickBot="1" x14ac:dyDescent="0.35">
      <c r="A191" s="371" t="s">
        <v>419</v>
      </c>
      <c r="B191" s="349">
        <v>4.9406564584124654E-324</v>
      </c>
      <c r="C191" s="349">
        <v>999.99599999999998</v>
      </c>
      <c r="D191" s="350">
        <v>999.99599999999998</v>
      </c>
      <c r="E191" s="361" t="s">
        <v>242</v>
      </c>
      <c r="F191" s="349">
        <v>999.99999999999204</v>
      </c>
      <c r="G191" s="350">
        <v>666.66666666666094</v>
      </c>
      <c r="H191" s="352">
        <v>4.9406564584124654E-324</v>
      </c>
      <c r="I191" s="349">
        <v>3.9525251667299724E-323</v>
      </c>
      <c r="J191" s="350">
        <v>-666.66666666666094</v>
      </c>
      <c r="K191" s="353">
        <v>0</v>
      </c>
    </row>
    <row r="192" spans="1:11" ht="14.4" customHeight="1" thickBot="1" x14ac:dyDescent="0.35">
      <c r="A192" s="371" t="s">
        <v>420</v>
      </c>
      <c r="B192" s="349">
        <v>3.9828602314010002</v>
      </c>
      <c r="C192" s="349">
        <v>116.883339678404</v>
      </c>
      <c r="D192" s="350">
        <v>112.90047944700299</v>
      </c>
      <c r="E192" s="351">
        <v>29.346583331464998</v>
      </c>
      <c r="F192" s="349">
        <v>111.38721253385199</v>
      </c>
      <c r="G192" s="350">
        <v>74.258141689233994</v>
      </c>
      <c r="H192" s="352">
        <v>1.4462999999999999</v>
      </c>
      <c r="I192" s="349">
        <v>4.3388999999999998</v>
      </c>
      <c r="J192" s="350">
        <v>-69.919241689233999</v>
      </c>
      <c r="K192" s="353">
        <v>3.8953304435000002E-2</v>
      </c>
    </row>
    <row r="193" spans="1:11" ht="14.4" customHeight="1" thickBot="1" x14ac:dyDescent="0.35">
      <c r="A193" s="368" t="s">
        <v>421</v>
      </c>
      <c r="B193" s="349">
        <v>228.99997330474201</v>
      </c>
      <c r="C193" s="349">
        <v>346.47095929113101</v>
      </c>
      <c r="D193" s="350">
        <v>117.470985986389</v>
      </c>
      <c r="E193" s="351">
        <v>1.51297379773</v>
      </c>
      <c r="F193" s="349">
        <v>0</v>
      </c>
      <c r="G193" s="350">
        <v>0</v>
      </c>
      <c r="H193" s="352">
        <v>4.9406564584124654E-324</v>
      </c>
      <c r="I193" s="349">
        <v>52</v>
      </c>
      <c r="J193" s="350">
        <v>52</v>
      </c>
      <c r="K193" s="359" t="s">
        <v>236</v>
      </c>
    </row>
    <row r="194" spans="1:11" ht="14.4" customHeight="1" thickBot="1" x14ac:dyDescent="0.35">
      <c r="A194" s="373" t="s">
        <v>422</v>
      </c>
      <c r="B194" s="354">
        <v>228.99997330474201</v>
      </c>
      <c r="C194" s="354">
        <v>346.47095929113101</v>
      </c>
      <c r="D194" s="355">
        <v>117.470985986389</v>
      </c>
      <c r="E194" s="356">
        <v>1.51297379773</v>
      </c>
      <c r="F194" s="354">
        <v>0</v>
      </c>
      <c r="G194" s="355">
        <v>0</v>
      </c>
      <c r="H194" s="357">
        <v>4.9406564584124654E-324</v>
      </c>
      <c r="I194" s="354">
        <v>52</v>
      </c>
      <c r="J194" s="355">
        <v>52</v>
      </c>
      <c r="K194" s="358" t="s">
        <v>236</v>
      </c>
    </row>
    <row r="195" spans="1:11" ht="14.4" customHeight="1" thickBot="1" x14ac:dyDescent="0.35">
      <c r="A195" s="370" t="s">
        <v>423</v>
      </c>
      <c r="B195" s="354">
        <v>228.99997330474201</v>
      </c>
      <c r="C195" s="354">
        <v>346.47095929113101</v>
      </c>
      <c r="D195" s="355">
        <v>117.470985986389</v>
      </c>
      <c r="E195" s="356">
        <v>1.51297379773</v>
      </c>
      <c r="F195" s="354">
        <v>0</v>
      </c>
      <c r="G195" s="355">
        <v>0</v>
      </c>
      <c r="H195" s="357">
        <v>4.9406564584124654E-324</v>
      </c>
      <c r="I195" s="354">
        <v>52</v>
      </c>
      <c r="J195" s="355">
        <v>52</v>
      </c>
      <c r="K195" s="358" t="s">
        <v>236</v>
      </c>
    </row>
    <row r="196" spans="1:11" ht="14.4" customHeight="1" thickBot="1" x14ac:dyDescent="0.35">
      <c r="A196" s="371" t="s">
        <v>424</v>
      </c>
      <c r="B196" s="349">
        <v>4.9406564584124654E-324</v>
      </c>
      <c r="C196" s="349">
        <v>251.23998022063199</v>
      </c>
      <c r="D196" s="350">
        <v>251.23998022063199</v>
      </c>
      <c r="E196" s="361" t="s">
        <v>242</v>
      </c>
      <c r="F196" s="349">
        <v>0</v>
      </c>
      <c r="G196" s="350">
        <v>0</v>
      </c>
      <c r="H196" s="352">
        <v>4.9406564584124654E-324</v>
      </c>
      <c r="I196" s="349">
        <v>52</v>
      </c>
      <c r="J196" s="350">
        <v>52</v>
      </c>
      <c r="K196" s="359" t="s">
        <v>236</v>
      </c>
    </row>
    <row r="197" spans="1:11" ht="14.4" customHeight="1" thickBot="1" x14ac:dyDescent="0.35">
      <c r="A197" s="371" t="s">
        <v>425</v>
      </c>
      <c r="B197" s="349">
        <v>228.99997330474201</v>
      </c>
      <c r="C197" s="349">
        <v>95.230979070497995</v>
      </c>
      <c r="D197" s="350">
        <v>-133.768994234243</v>
      </c>
      <c r="E197" s="351">
        <v>0.41585585227799998</v>
      </c>
      <c r="F197" s="349">
        <v>0</v>
      </c>
      <c r="G197" s="350">
        <v>0</v>
      </c>
      <c r="H197" s="352">
        <v>4.9406564584124654E-324</v>
      </c>
      <c r="I197" s="349">
        <v>3.9525251667299724E-323</v>
      </c>
      <c r="J197" s="350">
        <v>3.9525251667299724E-323</v>
      </c>
      <c r="K197" s="359" t="s">
        <v>236</v>
      </c>
    </row>
    <row r="198" spans="1:11" ht="14.4" customHeight="1" thickBot="1" x14ac:dyDescent="0.35">
      <c r="A198" s="367" t="s">
        <v>426</v>
      </c>
      <c r="B198" s="349">
        <v>7223.99499660319</v>
      </c>
      <c r="C198" s="349">
        <v>7832.5602806993202</v>
      </c>
      <c r="D198" s="350">
        <v>608.56528409612702</v>
      </c>
      <c r="E198" s="351">
        <v>1.084242207308</v>
      </c>
      <c r="F198" s="349">
        <v>8750.31746014905</v>
      </c>
      <c r="G198" s="350">
        <v>5833.5449734327003</v>
      </c>
      <c r="H198" s="352">
        <v>545.91116</v>
      </c>
      <c r="I198" s="349">
        <v>5011.9579999999996</v>
      </c>
      <c r="J198" s="350">
        <v>-821.58697343270205</v>
      </c>
      <c r="K198" s="353">
        <v>0.57277441907899995</v>
      </c>
    </row>
    <row r="199" spans="1:11" ht="14.4" customHeight="1" thickBot="1" x14ac:dyDescent="0.35">
      <c r="A199" s="372" t="s">
        <v>427</v>
      </c>
      <c r="B199" s="354">
        <v>7223.99499660319</v>
      </c>
      <c r="C199" s="354">
        <v>7832.5602806993202</v>
      </c>
      <c r="D199" s="355">
        <v>608.56528409612702</v>
      </c>
      <c r="E199" s="356">
        <v>1.084242207308</v>
      </c>
      <c r="F199" s="354">
        <v>8750.31746014905</v>
      </c>
      <c r="G199" s="355">
        <v>5833.5449734327003</v>
      </c>
      <c r="H199" s="357">
        <v>545.91116</v>
      </c>
      <c r="I199" s="354">
        <v>5011.9579999999996</v>
      </c>
      <c r="J199" s="355">
        <v>-821.58697343270205</v>
      </c>
      <c r="K199" s="360">
        <v>0.57277441907899995</v>
      </c>
    </row>
    <row r="200" spans="1:11" ht="14.4" customHeight="1" thickBot="1" x14ac:dyDescent="0.35">
      <c r="A200" s="373" t="s">
        <v>64</v>
      </c>
      <c r="B200" s="354">
        <v>7223.99499660319</v>
      </c>
      <c r="C200" s="354">
        <v>7832.5602806993202</v>
      </c>
      <c r="D200" s="355">
        <v>608.56528409612702</v>
      </c>
      <c r="E200" s="356">
        <v>1.084242207308</v>
      </c>
      <c r="F200" s="354">
        <v>8750.31746014905</v>
      </c>
      <c r="G200" s="355">
        <v>5833.5449734327003</v>
      </c>
      <c r="H200" s="357">
        <v>545.91116</v>
      </c>
      <c r="I200" s="354">
        <v>5011.9579999999996</v>
      </c>
      <c r="J200" s="355">
        <v>-821.58697343270205</v>
      </c>
      <c r="K200" s="360">
        <v>0.57277441907899995</v>
      </c>
    </row>
    <row r="201" spans="1:11" ht="14.4" customHeight="1" thickBot="1" x14ac:dyDescent="0.35">
      <c r="A201" s="370" t="s">
        <v>428</v>
      </c>
      <c r="B201" s="354">
        <v>54.999921906612997</v>
      </c>
      <c r="C201" s="354">
        <v>73.757635050866</v>
      </c>
      <c r="D201" s="355">
        <v>18.757713144253</v>
      </c>
      <c r="E201" s="356">
        <v>1.341049814145</v>
      </c>
      <c r="F201" s="354">
        <v>74.999999999999005</v>
      </c>
      <c r="G201" s="355">
        <v>49.999999999998998</v>
      </c>
      <c r="H201" s="357">
        <v>6.1464699999999999</v>
      </c>
      <c r="I201" s="354">
        <v>49.171759999999999</v>
      </c>
      <c r="J201" s="355">
        <v>-0.828239999999</v>
      </c>
      <c r="K201" s="360">
        <v>0.65562346666600002</v>
      </c>
    </row>
    <row r="202" spans="1:11" ht="14.4" customHeight="1" thickBot="1" x14ac:dyDescent="0.35">
      <c r="A202" s="371" t="s">
        <v>429</v>
      </c>
      <c r="B202" s="349">
        <v>54.999921906612997</v>
      </c>
      <c r="C202" s="349">
        <v>73.757635050866</v>
      </c>
      <c r="D202" s="350">
        <v>18.757713144253</v>
      </c>
      <c r="E202" s="351">
        <v>1.341049814145</v>
      </c>
      <c r="F202" s="349">
        <v>74.999999999999005</v>
      </c>
      <c r="G202" s="350">
        <v>49.999999999998998</v>
      </c>
      <c r="H202" s="352">
        <v>6.1464699999999999</v>
      </c>
      <c r="I202" s="349">
        <v>49.171759999999999</v>
      </c>
      <c r="J202" s="350">
        <v>-0.828239999999</v>
      </c>
      <c r="K202" s="353">
        <v>0.65562346666600002</v>
      </c>
    </row>
    <row r="203" spans="1:11" ht="14.4" customHeight="1" thickBot="1" x14ac:dyDescent="0.35">
      <c r="A203" s="370" t="s">
        <v>430</v>
      </c>
      <c r="B203" s="354">
        <v>1840.99864490959</v>
      </c>
      <c r="C203" s="354">
        <v>1253.6839127123701</v>
      </c>
      <c r="D203" s="355">
        <v>-587.31473219722102</v>
      </c>
      <c r="E203" s="356">
        <v>0.68098035605700002</v>
      </c>
      <c r="F203" s="354">
        <v>1567.2285699045001</v>
      </c>
      <c r="G203" s="355">
        <v>1044.8190466030001</v>
      </c>
      <c r="H203" s="357">
        <v>87.685000000000002</v>
      </c>
      <c r="I203" s="354">
        <v>727.62800000000004</v>
      </c>
      <c r="J203" s="355">
        <v>-317.19104660299797</v>
      </c>
      <c r="K203" s="360">
        <v>0.464276885945</v>
      </c>
    </row>
    <row r="204" spans="1:11" ht="14.4" customHeight="1" thickBot="1" x14ac:dyDescent="0.35">
      <c r="A204" s="371" t="s">
        <v>431</v>
      </c>
      <c r="B204" s="349">
        <v>1840.99864490959</v>
      </c>
      <c r="C204" s="349">
        <v>1253.6839127123701</v>
      </c>
      <c r="D204" s="350">
        <v>-587.31473219722102</v>
      </c>
      <c r="E204" s="351">
        <v>0.68098035605700002</v>
      </c>
      <c r="F204" s="349">
        <v>1567.2285699045001</v>
      </c>
      <c r="G204" s="350">
        <v>1044.8190466030001</v>
      </c>
      <c r="H204" s="352">
        <v>87.685000000000002</v>
      </c>
      <c r="I204" s="349">
        <v>727.62800000000004</v>
      </c>
      <c r="J204" s="350">
        <v>-317.19104660299797</v>
      </c>
      <c r="K204" s="353">
        <v>0.464276885945</v>
      </c>
    </row>
    <row r="205" spans="1:11" ht="14.4" customHeight="1" thickBot="1" x14ac:dyDescent="0.35">
      <c r="A205" s="370" t="s">
        <v>432</v>
      </c>
      <c r="B205" s="354">
        <v>380.99973611653098</v>
      </c>
      <c r="C205" s="354">
        <v>372.20407553019402</v>
      </c>
      <c r="D205" s="355">
        <v>-8.795660586336</v>
      </c>
      <c r="E205" s="356">
        <v>0.97691426068599996</v>
      </c>
      <c r="F205" s="354">
        <v>362.08889024464202</v>
      </c>
      <c r="G205" s="355">
        <v>241.39259349642799</v>
      </c>
      <c r="H205" s="357">
        <v>38.415599999999998</v>
      </c>
      <c r="I205" s="354">
        <v>326.1703</v>
      </c>
      <c r="J205" s="355">
        <v>84.777706503572006</v>
      </c>
      <c r="K205" s="360">
        <v>0.90080173346199999</v>
      </c>
    </row>
    <row r="206" spans="1:11" ht="14.4" customHeight="1" thickBot="1" x14ac:dyDescent="0.35">
      <c r="A206" s="371" t="s">
        <v>433</v>
      </c>
      <c r="B206" s="349">
        <v>380.99973611653098</v>
      </c>
      <c r="C206" s="349">
        <v>372.20407553019402</v>
      </c>
      <c r="D206" s="350">
        <v>-8.795660586336</v>
      </c>
      <c r="E206" s="351">
        <v>0.97691426068599996</v>
      </c>
      <c r="F206" s="349">
        <v>362.08889024464202</v>
      </c>
      <c r="G206" s="350">
        <v>241.39259349642799</v>
      </c>
      <c r="H206" s="352">
        <v>38.415599999999998</v>
      </c>
      <c r="I206" s="349">
        <v>326.1703</v>
      </c>
      <c r="J206" s="350">
        <v>84.777706503572006</v>
      </c>
      <c r="K206" s="353">
        <v>0.90080173346199999</v>
      </c>
    </row>
    <row r="207" spans="1:11" ht="14.4" customHeight="1" thickBot="1" x14ac:dyDescent="0.35">
      <c r="A207" s="370" t="s">
        <v>434</v>
      </c>
      <c r="B207" s="354">
        <v>4.9406564584124654E-324</v>
      </c>
      <c r="C207" s="354">
        <v>8.5999993075000003E-2</v>
      </c>
      <c r="D207" s="355">
        <v>8.5999993075000003E-2</v>
      </c>
      <c r="E207" s="362" t="s">
        <v>242</v>
      </c>
      <c r="F207" s="354">
        <v>0</v>
      </c>
      <c r="G207" s="355">
        <v>0</v>
      </c>
      <c r="H207" s="357">
        <v>4.9406564584124654E-324</v>
      </c>
      <c r="I207" s="354">
        <v>0.224</v>
      </c>
      <c r="J207" s="355">
        <v>0.224</v>
      </c>
      <c r="K207" s="358" t="s">
        <v>236</v>
      </c>
    </row>
    <row r="208" spans="1:11" ht="14.4" customHeight="1" thickBot="1" x14ac:dyDescent="0.35">
      <c r="A208" s="371" t="s">
        <v>435</v>
      </c>
      <c r="B208" s="349">
        <v>4.9406564584124654E-324</v>
      </c>
      <c r="C208" s="349">
        <v>8.5999993075000003E-2</v>
      </c>
      <c r="D208" s="350">
        <v>8.5999993075000003E-2</v>
      </c>
      <c r="E208" s="361" t="s">
        <v>242</v>
      </c>
      <c r="F208" s="349">
        <v>0</v>
      </c>
      <c r="G208" s="350">
        <v>0</v>
      </c>
      <c r="H208" s="352">
        <v>4.9406564584124654E-324</v>
      </c>
      <c r="I208" s="349">
        <v>0.224</v>
      </c>
      <c r="J208" s="350">
        <v>0.224</v>
      </c>
      <c r="K208" s="359" t="s">
        <v>236</v>
      </c>
    </row>
    <row r="209" spans="1:11" ht="14.4" customHeight="1" thickBot="1" x14ac:dyDescent="0.35">
      <c r="A209" s="370" t="s">
        <v>436</v>
      </c>
      <c r="B209" s="354">
        <v>400.999762264352</v>
      </c>
      <c r="C209" s="354">
        <v>357.474046423647</v>
      </c>
      <c r="D209" s="355">
        <v>-43.525715840704997</v>
      </c>
      <c r="E209" s="356">
        <v>0.89145700337800005</v>
      </c>
      <c r="F209" s="354">
        <v>357.999999999995</v>
      </c>
      <c r="G209" s="355">
        <v>238.66666666666401</v>
      </c>
      <c r="H209" s="357">
        <v>25.281890000000001</v>
      </c>
      <c r="I209" s="354">
        <v>216.97243</v>
      </c>
      <c r="J209" s="355">
        <v>-21.694236666662999</v>
      </c>
      <c r="K209" s="360">
        <v>0.60606824022299999</v>
      </c>
    </row>
    <row r="210" spans="1:11" ht="14.4" customHeight="1" thickBot="1" x14ac:dyDescent="0.35">
      <c r="A210" s="371" t="s">
        <v>437</v>
      </c>
      <c r="B210" s="349">
        <v>400.999762264352</v>
      </c>
      <c r="C210" s="349">
        <v>357.474046423647</v>
      </c>
      <c r="D210" s="350">
        <v>-43.525715840704997</v>
      </c>
      <c r="E210" s="351">
        <v>0.89145700337800005</v>
      </c>
      <c r="F210" s="349">
        <v>357.999999999995</v>
      </c>
      <c r="G210" s="350">
        <v>238.66666666666401</v>
      </c>
      <c r="H210" s="352">
        <v>25.281890000000001</v>
      </c>
      <c r="I210" s="349">
        <v>216.97243</v>
      </c>
      <c r="J210" s="350">
        <v>-21.694236666662999</v>
      </c>
      <c r="K210" s="353">
        <v>0.60606824022299999</v>
      </c>
    </row>
    <row r="211" spans="1:11" ht="14.4" customHeight="1" thickBot="1" x14ac:dyDescent="0.35">
      <c r="A211" s="370" t="s">
        <v>438</v>
      </c>
      <c r="B211" s="354">
        <v>4.9406564584124654E-324</v>
      </c>
      <c r="C211" s="354">
        <v>3.2746297363269998</v>
      </c>
      <c r="D211" s="355">
        <v>3.2746297363269998</v>
      </c>
      <c r="E211" s="362" t="s">
        <v>242</v>
      </c>
      <c r="F211" s="354">
        <v>0</v>
      </c>
      <c r="G211" s="355">
        <v>0</v>
      </c>
      <c r="H211" s="357">
        <v>4.9406564584124654E-324</v>
      </c>
      <c r="I211" s="354">
        <v>0.80308999999999997</v>
      </c>
      <c r="J211" s="355">
        <v>0.80308999999999997</v>
      </c>
      <c r="K211" s="358" t="s">
        <v>236</v>
      </c>
    </row>
    <row r="212" spans="1:11" ht="14.4" customHeight="1" thickBot="1" x14ac:dyDescent="0.35">
      <c r="A212" s="371" t="s">
        <v>439</v>
      </c>
      <c r="B212" s="349">
        <v>4.9406564584124654E-324</v>
      </c>
      <c r="C212" s="349">
        <v>3.0573897538189998</v>
      </c>
      <c r="D212" s="350">
        <v>3.0573897538189998</v>
      </c>
      <c r="E212" s="361" t="s">
        <v>242</v>
      </c>
      <c r="F212" s="349">
        <v>0</v>
      </c>
      <c r="G212" s="350">
        <v>0</v>
      </c>
      <c r="H212" s="352">
        <v>4.9406564584124654E-324</v>
      </c>
      <c r="I212" s="349">
        <v>3.9525251667299724E-323</v>
      </c>
      <c r="J212" s="350">
        <v>3.9525251667299724E-323</v>
      </c>
      <c r="K212" s="359" t="s">
        <v>236</v>
      </c>
    </row>
    <row r="213" spans="1:11" ht="14.4" customHeight="1" thickBot="1" x14ac:dyDescent="0.35">
      <c r="A213" s="371" t="s">
        <v>440</v>
      </c>
      <c r="B213" s="349">
        <v>4.9406564584124654E-324</v>
      </c>
      <c r="C213" s="349">
        <v>0.217239982507</v>
      </c>
      <c r="D213" s="350">
        <v>0.217239982507</v>
      </c>
      <c r="E213" s="361" t="s">
        <v>242</v>
      </c>
      <c r="F213" s="349">
        <v>0</v>
      </c>
      <c r="G213" s="350">
        <v>0</v>
      </c>
      <c r="H213" s="352">
        <v>4.9406564584124654E-324</v>
      </c>
      <c r="I213" s="349">
        <v>0.80308999999999997</v>
      </c>
      <c r="J213" s="350">
        <v>0.80308999999999997</v>
      </c>
      <c r="K213" s="359" t="s">
        <v>236</v>
      </c>
    </row>
    <row r="214" spans="1:11" ht="14.4" customHeight="1" thickBot="1" x14ac:dyDescent="0.35">
      <c r="A214" s="370" t="s">
        <v>441</v>
      </c>
      <c r="B214" s="354">
        <v>4545.99693140611</v>
      </c>
      <c r="C214" s="354">
        <v>5772.0799812528403</v>
      </c>
      <c r="D214" s="355">
        <v>1226.0830498467301</v>
      </c>
      <c r="E214" s="356">
        <v>1.2697060883110001</v>
      </c>
      <c r="F214" s="354">
        <v>6387.99999999992</v>
      </c>
      <c r="G214" s="355">
        <v>4258.6666666666097</v>
      </c>
      <c r="H214" s="357">
        <v>388.38220000000001</v>
      </c>
      <c r="I214" s="354">
        <v>3690.9884200000001</v>
      </c>
      <c r="J214" s="355">
        <v>-567.67824666661204</v>
      </c>
      <c r="K214" s="360">
        <v>0.57780031621700001</v>
      </c>
    </row>
    <row r="215" spans="1:11" ht="14.4" customHeight="1" thickBot="1" x14ac:dyDescent="0.35">
      <c r="A215" s="371" t="s">
        <v>442</v>
      </c>
      <c r="B215" s="349">
        <v>4545.99693140611</v>
      </c>
      <c r="C215" s="349">
        <v>5772.0799812528403</v>
      </c>
      <c r="D215" s="350">
        <v>1226.0830498467301</v>
      </c>
      <c r="E215" s="351">
        <v>1.2697060883110001</v>
      </c>
      <c r="F215" s="349">
        <v>6387.99999999992</v>
      </c>
      <c r="G215" s="350">
        <v>4258.6666666666097</v>
      </c>
      <c r="H215" s="352">
        <v>388.38220000000001</v>
      </c>
      <c r="I215" s="349">
        <v>3690.9884200000001</v>
      </c>
      <c r="J215" s="350">
        <v>-567.67824666661204</v>
      </c>
      <c r="K215" s="353">
        <v>0.57780031621700001</v>
      </c>
    </row>
    <row r="216" spans="1:11" ht="14.4" customHeight="1" thickBot="1" x14ac:dyDescent="0.35">
      <c r="A216" s="375" t="s">
        <v>443</v>
      </c>
      <c r="B216" s="354">
        <v>4.9406564584124654E-324</v>
      </c>
      <c r="C216" s="354">
        <v>933.89799110315198</v>
      </c>
      <c r="D216" s="355">
        <v>933.89799110315198</v>
      </c>
      <c r="E216" s="362" t="s">
        <v>242</v>
      </c>
      <c r="F216" s="354">
        <v>0</v>
      </c>
      <c r="G216" s="355">
        <v>0</v>
      </c>
      <c r="H216" s="357">
        <v>27.239940000000001</v>
      </c>
      <c r="I216" s="354">
        <v>197.83589000000001</v>
      </c>
      <c r="J216" s="355">
        <v>197.83589000000001</v>
      </c>
      <c r="K216" s="358" t="s">
        <v>236</v>
      </c>
    </row>
    <row r="217" spans="1:11" ht="14.4" customHeight="1" thickBot="1" x14ac:dyDescent="0.35">
      <c r="A217" s="372" t="s">
        <v>444</v>
      </c>
      <c r="B217" s="354">
        <v>4.9406564584124654E-324</v>
      </c>
      <c r="C217" s="354">
        <v>933.89799110315198</v>
      </c>
      <c r="D217" s="355">
        <v>933.89799110315198</v>
      </c>
      <c r="E217" s="362" t="s">
        <v>242</v>
      </c>
      <c r="F217" s="354">
        <v>0</v>
      </c>
      <c r="G217" s="355">
        <v>0</v>
      </c>
      <c r="H217" s="357">
        <v>27.239940000000001</v>
      </c>
      <c r="I217" s="354">
        <v>197.83589000000001</v>
      </c>
      <c r="J217" s="355">
        <v>197.83589000000001</v>
      </c>
      <c r="K217" s="358" t="s">
        <v>236</v>
      </c>
    </row>
    <row r="218" spans="1:11" ht="14.4" customHeight="1" thickBot="1" x14ac:dyDescent="0.35">
      <c r="A218" s="373" t="s">
        <v>445</v>
      </c>
      <c r="B218" s="354">
        <v>4.9406564584124654E-324</v>
      </c>
      <c r="C218" s="354">
        <v>933.89799110315198</v>
      </c>
      <c r="D218" s="355">
        <v>933.89799110315198</v>
      </c>
      <c r="E218" s="362" t="s">
        <v>242</v>
      </c>
      <c r="F218" s="354">
        <v>0</v>
      </c>
      <c r="G218" s="355">
        <v>0</v>
      </c>
      <c r="H218" s="357">
        <v>27.239940000000001</v>
      </c>
      <c r="I218" s="354">
        <v>197.83589000000001</v>
      </c>
      <c r="J218" s="355">
        <v>197.83589000000001</v>
      </c>
      <c r="K218" s="358" t="s">
        <v>236</v>
      </c>
    </row>
    <row r="219" spans="1:11" ht="14.4" customHeight="1" thickBot="1" x14ac:dyDescent="0.35">
      <c r="A219" s="370" t="s">
        <v>446</v>
      </c>
      <c r="B219" s="354">
        <v>4.9406564584124654E-324</v>
      </c>
      <c r="C219" s="354">
        <v>933.89799110315198</v>
      </c>
      <c r="D219" s="355">
        <v>933.89799110315198</v>
      </c>
      <c r="E219" s="362" t="s">
        <v>242</v>
      </c>
      <c r="F219" s="354">
        <v>0</v>
      </c>
      <c r="G219" s="355">
        <v>0</v>
      </c>
      <c r="H219" s="357">
        <v>27.239940000000001</v>
      </c>
      <c r="I219" s="354">
        <v>197.83589000000001</v>
      </c>
      <c r="J219" s="355">
        <v>197.83589000000001</v>
      </c>
      <c r="K219" s="358" t="s">
        <v>236</v>
      </c>
    </row>
    <row r="220" spans="1:11" ht="14.4" customHeight="1" thickBot="1" x14ac:dyDescent="0.35">
      <c r="A220" s="371" t="s">
        <v>447</v>
      </c>
      <c r="B220" s="349">
        <v>4.9406564584124654E-324</v>
      </c>
      <c r="C220" s="349">
        <v>933.89799110315198</v>
      </c>
      <c r="D220" s="350">
        <v>933.89799110315198</v>
      </c>
      <c r="E220" s="361" t="s">
        <v>242</v>
      </c>
      <c r="F220" s="349">
        <v>0</v>
      </c>
      <c r="G220" s="350">
        <v>0</v>
      </c>
      <c r="H220" s="352">
        <v>27.239940000000001</v>
      </c>
      <c r="I220" s="349">
        <v>197.83589000000001</v>
      </c>
      <c r="J220" s="350">
        <v>197.83589000000001</v>
      </c>
      <c r="K220" s="359" t="s">
        <v>236</v>
      </c>
    </row>
    <row r="221" spans="1:11" ht="14.4" customHeight="1" thickBot="1" x14ac:dyDescent="0.35">
      <c r="A221" s="376"/>
      <c r="B221" s="349">
        <v>-41832.075099513197</v>
      </c>
      <c r="C221" s="349">
        <v>4.9406564584124654E-324</v>
      </c>
      <c r="D221" s="350">
        <v>41832.075099513197</v>
      </c>
      <c r="E221" s="351">
        <v>0</v>
      </c>
      <c r="F221" s="349">
        <v>-47331.504798682698</v>
      </c>
      <c r="G221" s="350">
        <v>-31554.336532455101</v>
      </c>
      <c r="H221" s="352">
        <v>-3509.8305</v>
      </c>
      <c r="I221" s="349">
        <v>-32237.080279999998</v>
      </c>
      <c r="J221" s="350">
        <v>-682.74374754489304</v>
      </c>
      <c r="K221" s="353">
        <v>0.68109138758800003</v>
      </c>
    </row>
    <row r="222" spans="1:11" ht="14.4" customHeight="1" thickBot="1" x14ac:dyDescent="0.35">
      <c r="A222" s="377" t="s">
        <v>83</v>
      </c>
      <c r="B222" s="363">
        <v>-41832.075099513197</v>
      </c>
      <c r="C222" s="363">
        <v>-49326.233050533003</v>
      </c>
      <c r="D222" s="364">
        <v>-7494.1579510198098</v>
      </c>
      <c r="E222" s="365" t="s">
        <v>242</v>
      </c>
      <c r="F222" s="363">
        <v>-47331.504798682698</v>
      </c>
      <c r="G222" s="364">
        <v>-31554.336532455101</v>
      </c>
      <c r="H222" s="363">
        <v>-3509.8305</v>
      </c>
      <c r="I222" s="363">
        <v>-32237.080279999998</v>
      </c>
      <c r="J222" s="364">
        <v>-682.74374754488304</v>
      </c>
      <c r="K222" s="366">
        <v>0.68109138758800003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212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218</v>
      </c>
    </row>
    <row r="4" spans="1:8" ht="14.4" customHeight="1" x14ac:dyDescent="0.3">
      <c r="A4" s="378" t="s">
        <v>448</v>
      </c>
      <c r="B4" s="379" t="s">
        <v>449</v>
      </c>
      <c r="C4" s="380" t="s">
        <v>450</v>
      </c>
      <c r="D4" s="380" t="s">
        <v>449</v>
      </c>
      <c r="E4" s="380" t="s">
        <v>449</v>
      </c>
      <c r="F4" s="381" t="s">
        <v>449</v>
      </c>
      <c r="G4" s="380" t="s">
        <v>449</v>
      </c>
      <c r="H4" s="380" t="s">
        <v>133</v>
      </c>
    </row>
    <row r="5" spans="1:8" ht="14.4" customHeight="1" x14ac:dyDescent="0.3">
      <c r="A5" s="378" t="s">
        <v>448</v>
      </c>
      <c r="B5" s="379" t="s">
        <v>451</v>
      </c>
      <c r="C5" s="380" t="s">
        <v>452</v>
      </c>
      <c r="D5" s="380">
        <v>981272.46481866727</v>
      </c>
      <c r="E5" s="380">
        <v>987723.78812086722</v>
      </c>
      <c r="F5" s="381">
        <v>1.0065744464799511</v>
      </c>
      <c r="G5" s="380">
        <v>6451.3233021999476</v>
      </c>
      <c r="H5" s="380" t="s">
        <v>2</v>
      </c>
    </row>
    <row r="6" spans="1:8" ht="14.4" customHeight="1" x14ac:dyDescent="0.3">
      <c r="A6" s="378" t="s">
        <v>448</v>
      </c>
      <c r="B6" s="379" t="s">
        <v>453</v>
      </c>
      <c r="C6" s="380" t="s">
        <v>454</v>
      </c>
      <c r="D6" s="380">
        <v>35067.553847211173</v>
      </c>
      <c r="E6" s="380">
        <v>34412.578534019114</v>
      </c>
      <c r="F6" s="381">
        <v>0.98132246931035516</v>
      </c>
      <c r="G6" s="380">
        <v>-654.97531319205882</v>
      </c>
      <c r="H6" s="380" t="s">
        <v>2</v>
      </c>
    </row>
    <row r="7" spans="1:8" ht="14.4" customHeight="1" x14ac:dyDescent="0.3">
      <c r="A7" s="378" t="s">
        <v>448</v>
      </c>
      <c r="B7" s="379" t="s">
        <v>6</v>
      </c>
      <c r="C7" s="380" t="s">
        <v>450</v>
      </c>
      <c r="D7" s="380">
        <v>1034432.1479677513</v>
      </c>
      <c r="E7" s="380">
        <v>1022136.3666548863</v>
      </c>
      <c r="F7" s="381">
        <v>0.98811349653331892</v>
      </c>
      <c r="G7" s="380">
        <v>-12295.781312864972</v>
      </c>
      <c r="H7" s="380" t="s">
        <v>455</v>
      </c>
    </row>
    <row r="9" spans="1:8" ht="14.4" customHeight="1" x14ac:dyDescent="0.3">
      <c r="A9" s="378" t="s">
        <v>448</v>
      </c>
      <c r="B9" s="379" t="s">
        <v>449</v>
      </c>
      <c r="C9" s="380" t="s">
        <v>450</v>
      </c>
      <c r="D9" s="380" t="s">
        <v>449</v>
      </c>
      <c r="E9" s="380" t="s">
        <v>449</v>
      </c>
      <c r="F9" s="381" t="s">
        <v>449</v>
      </c>
      <c r="G9" s="380" t="s">
        <v>449</v>
      </c>
      <c r="H9" s="380" t="s">
        <v>133</v>
      </c>
    </row>
    <row r="10" spans="1:8" ht="14.4" customHeight="1" x14ac:dyDescent="0.3">
      <c r="A10" s="378" t="s">
        <v>456</v>
      </c>
      <c r="B10" s="379" t="s">
        <v>451</v>
      </c>
      <c r="C10" s="380" t="s">
        <v>452</v>
      </c>
      <c r="D10" s="380">
        <v>492399.247051602</v>
      </c>
      <c r="E10" s="380">
        <v>495773.33678919822</v>
      </c>
      <c r="F10" s="381">
        <v>1.0068523454448797</v>
      </c>
      <c r="G10" s="380">
        <v>3374.0897375962231</v>
      </c>
      <c r="H10" s="380" t="s">
        <v>2</v>
      </c>
    </row>
    <row r="11" spans="1:8" ht="14.4" customHeight="1" x14ac:dyDescent="0.3">
      <c r="A11" s="378" t="s">
        <v>456</v>
      </c>
      <c r="B11" s="379" t="s">
        <v>453</v>
      </c>
      <c r="C11" s="380" t="s">
        <v>454</v>
      </c>
      <c r="D11" s="380">
        <v>25013.393492393268</v>
      </c>
      <c r="E11" s="380">
        <v>23260.191624275201</v>
      </c>
      <c r="F11" s="381">
        <v>0.92990947555151893</v>
      </c>
      <c r="G11" s="380">
        <v>-1753.2018681180671</v>
      </c>
      <c r="H11" s="380" t="s">
        <v>2</v>
      </c>
    </row>
    <row r="12" spans="1:8" ht="14.4" customHeight="1" x14ac:dyDescent="0.3">
      <c r="A12" s="378" t="s">
        <v>456</v>
      </c>
      <c r="B12" s="379" t="s">
        <v>6</v>
      </c>
      <c r="C12" s="380" t="s">
        <v>457</v>
      </c>
      <c r="D12" s="380">
        <v>517482.2984176068</v>
      </c>
      <c r="E12" s="380">
        <v>519033.5284134734</v>
      </c>
      <c r="F12" s="381">
        <v>1.0029976484231635</v>
      </c>
      <c r="G12" s="380">
        <v>1551.2299958665972</v>
      </c>
      <c r="H12" s="380" t="s">
        <v>458</v>
      </c>
    </row>
    <row r="13" spans="1:8" ht="14.4" customHeight="1" x14ac:dyDescent="0.3">
      <c r="A13" s="378" t="s">
        <v>449</v>
      </c>
      <c r="B13" s="379" t="s">
        <v>449</v>
      </c>
      <c r="C13" s="380" t="s">
        <v>449</v>
      </c>
      <c r="D13" s="380" t="s">
        <v>449</v>
      </c>
      <c r="E13" s="380" t="s">
        <v>449</v>
      </c>
      <c r="F13" s="381" t="s">
        <v>449</v>
      </c>
      <c r="G13" s="380" t="s">
        <v>449</v>
      </c>
      <c r="H13" s="380" t="s">
        <v>459</v>
      </c>
    </row>
    <row r="14" spans="1:8" ht="14.4" customHeight="1" x14ac:dyDescent="0.3">
      <c r="A14" s="378" t="s">
        <v>460</v>
      </c>
      <c r="B14" s="379" t="s">
        <v>451</v>
      </c>
      <c r="C14" s="380" t="s">
        <v>452</v>
      </c>
      <c r="D14" s="380">
        <v>61334.528008625268</v>
      </c>
      <c r="E14" s="380">
        <v>60045.204265125605</v>
      </c>
      <c r="F14" s="381">
        <v>0.97897882668440284</v>
      </c>
      <c r="G14" s="380">
        <v>-1289.3237434996627</v>
      </c>
      <c r="H14" s="380" t="s">
        <v>2</v>
      </c>
    </row>
    <row r="15" spans="1:8" ht="14.4" customHeight="1" x14ac:dyDescent="0.3">
      <c r="A15" s="378" t="s">
        <v>460</v>
      </c>
      <c r="B15" s="379" t="s">
        <v>453</v>
      </c>
      <c r="C15" s="380" t="s">
        <v>454</v>
      </c>
      <c r="D15" s="380">
        <v>574.81828911884668</v>
      </c>
      <c r="E15" s="380">
        <v>226.62</v>
      </c>
      <c r="F15" s="381">
        <v>0.3942463284308359</v>
      </c>
      <c r="G15" s="380">
        <v>-348.19828911884667</v>
      </c>
      <c r="H15" s="380" t="s">
        <v>2</v>
      </c>
    </row>
    <row r="16" spans="1:8" ht="14.4" customHeight="1" x14ac:dyDescent="0.3">
      <c r="A16" s="378" t="s">
        <v>460</v>
      </c>
      <c r="B16" s="379" t="s">
        <v>6</v>
      </c>
      <c r="C16" s="380" t="s">
        <v>461</v>
      </c>
      <c r="D16" s="380">
        <v>61909.346297744116</v>
      </c>
      <c r="E16" s="380">
        <v>60271.824265125608</v>
      </c>
      <c r="F16" s="381">
        <v>0.97354967980532248</v>
      </c>
      <c r="G16" s="380">
        <v>-1637.5220326185081</v>
      </c>
      <c r="H16" s="380" t="s">
        <v>458</v>
      </c>
    </row>
    <row r="17" spans="1:8" ht="14.4" customHeight="1" x14ac:dyDescent="0.3">
      <c r="A17" s="378" t="s">
        <v>449</v>
      </c>
      <c r="B17" s="379" t="s">
        <v>449</v>
      </c>
      <c r="C17" s="380" t="s">
        <v>449</v>
      </c>
      <c r="D17" s="380" t="s">
        <v>449</v>
      </c>
      <c r="E17" s="380" t="s">
        <v>449</v>
      </c>
      <c r="F17" s="381" t="s">
        <v>449</v>
      </c>
      <c r="G17" s="380" t="s">
        <v>449</v>
      </c>
      <c r="H17" s="380" t="s">
        <v>459</v>
      </c>
    </row>
    <row r="18" spans="1:8" ht="14.4" customHeight="1" x14ac:dyDescent="0.3">
      <c r="A18" s="378" t="s">
        <v>462</v>
      </c>
      <c r="B18" s="379" t="s">
        <v>451</v>
      </c>
      <c r="C18" s="380" t="s">
        <v>452</v>
      </c>
      <c r="D18" s="380">
        <v>79957.444150380004</v>
      </c>
      <c r="E18" s="380">
        <v>74060.392534685569</v>
      </c>
      <c r="F18" s="381">
        <v>0.92624762236517277</v>
      </c>
      <c r="G18" s="380">
        <v>-5897.0516156944359</v>
      </c>
      <c r="H18" s="380" t="s">
        <v>2</v>
      </c>
    </row>
    <row r="19" spans="1:8" ht="14.4" customHeight="1" x14ac:dyDescent="0.3">
      <c r="A19" s="378" t="s">
        <v>462</v>
      </c>
      <c r="B19" s="379" t="s">
        <v>453</v>
      </c>
      <c r="C19" s="380" t="s">
        <v>454</v>
      </c>
      <c r="D19" s="380">
        <v>549.27390845205207</v>
      </c>
      <c r="E19" s="380">
        <v>319.64023963833421</v>
      </c>
      <c r="F19" s="381">
        <v>0.58193231959467207</v>
      </c>
      <c r="G19" s="380">
        <v>-229.63366881371786</v>
      </c>
      <c r="H19" s="380" t="s">
        <v>2</v>
      </c>
    </row>
    <row r="20" spans="1:8" ht="14.4" customHeight="1" x14ac:dyDescent="0.3">
      <c r="A20" s="378" t="s">
        <v>462</v>
      </c>
      <c r="B20" s="379" t="s">
        <v>6</v>
      </c>
      <c r="C20" s="380" t="s">
        <v>463</v>
      </c>
      <c r="D20" s="380">
        <v>80506.718058832063</v>
      </c>
      <c r="E20" s="380">
        <v>74380.032774323903</v>
      </c>
      <c r="F20" s="381">
        <v>0.92389845925614622</v>
      </c>
      <c r="G20" s="380">
        <v>-6126.6852845081594</v>
      </c>
      <c r="H20" s="380" t="s">
        <v>458</v>
      </c>
    </row>
    <row r="21" spans="1:8" ht="14.4" customHeight="1" x14ac:dyDescent="0.3">
      <c r="A21" s="378" t="s">
        <v>449</v>
      </c>
      <c r="B21" s="379" t="s">
        <v>449</v>
      </c>
      <c r="C21" s="380" t="s">
        <v>449</v>
      </c>
      <c r="D21" s="380" t="s">
        <v>449</v>
      </c>
      <c r="E21" s="380" t="s">
        <v>449</v>
      </c>
      <c r="F21" s="381" t="s">
        <v>449</v>
      </c>
      <c r="G21" s="380" t="s">
        <v>449</v>
      </c>
      <c r="H21" s="380" t="s">
        <v>459</v>
      </c>
    </row>
    <row r="22" spans="1:8" ht="14.4" customHeight="1" x14ac:dyDescent="0.3">
      <c r="A22" s="378" t="s">
        <v>464</v>
      </c>
      <c r="B22" s="379" t="s">
        <v>451</v>
      </c>
      <c r="C22" s="380" t="s">
        <v>452</v>
      </c>
      <c r="D22" s="380">
        <v>347581.24560805998</v>
      </c>
      <c r="E22" s="380">
        <v>357844.85453185817</v>
      </c>
      <c r="F22" s="381">
        <v>1.0295286614381136</v>
      </c>
      <c r="G22" s="380">
        <v>10263.608923798194</v>
      </c>
      <c r="H22" s="380" t="s">
        <v>2</v>
      </c>
    </row>
    <row r="23" spans="1:8" ht="14.4" customHeight="1" x14ac:dyDescent="0.3">
      <c r="A23" s="378" t="s">
        <v>464</v>
      </c>
      <c r="B23" s="379" t="s">
        <v>453</v>
      </c>
      <c r="C23" s="380" t="s">
        <v>454</v>
      </c>
      <c r="D23" s="380">
        <v>8930.0681572470003</v>
      </c>
      <c r="E23" s="380">
        <v>10606.126670105579</v>
      </c>
      <c r="F23" s="381">
        <v>1.1876870907752715</v>
      </c>
      <c r="G23" s="380">
        <v>1676.058512858579</v>
      </c>
      <c r="H23" s="380" t="s">
        <v>2</v>
      </c>
    </row>
    <row r="24" spans="1:8" ht="14.4" customHeight="1" x14ac:dyDescent="0.3">
      <c r="A24" s="378" t="s">
        <v>464</v>
      </c>
      <c r="B24" s="379" t="s">
        <v>6</v>
      </c>
      <c r="C24" s="380" t="s">
        <v>465</v>
      </c>
      <c r="D24" s="380">
        <v>374533.7851935685</v>
      </c>
      <c r="E24" s="380">
        <v>368450.98120196373</v>
      </c>
      <c r="F24" s="381">
        <v>0.98375899790065391</v>
      </c>
      <c r="G24" s="380">
        <v>-6082.803991604771</v>
      </c>
      <c r="H24" s="380" t="s">
        <v>458</v>
      </c>
    </row>
    <row r="25" spans="1:8" ht="14.4" customHeight="1" x14ac:dyDescent="0.3">
      <c r="A25" s="378" t="s">
        <v>449</v>
      </c>
      <c r="B25" s="379" t="s">
        <v>449</v>
      </c>
      <c r="C25" s="380" t="s">
        <v>449</v>
      </c>
      <c r="D25" s="380" t="s">
        <v>449</v>
      </c>
      <c r="E25" s="380" t="s">
        <v>449</v>
      </c>
      <c r="F25" s="381" t="s">
        <v>449</v>
      </c>
      <c r="G25" s="380" t="s">
        <v>449</v>
      </c>
      <c r="H25" s="380" t="s">
        <v>459</v>
      </c>
    </row>
    <row r="26" spans="1:8" ht="14.4" customHeight="1" x14ac:dyDescent="0.3">
      <c r="A26" s="378" t="s">
        <v>448</v>
      </c>
      <c r="B26" s="379" t="s">
        <v>6</v>
      </c>
      <c r="C26" s="380" t="s">
        <v>450</v>
      </c>
      <c r="D26" s="380">
        <v>1034432.1479677513</v>
      </c>
      <c r="E26" s="380">
        <v>1022136.3666548866</v>
      </c>
      <c r="F26" s="381">
        <v>0.98811349653331937</v>
      </c>
      <c r="G26" s="380">
        <v>-12295.781312864623</v>
      </c>
      <c r="H26" s="380" t="s">
        <v>455</v>
      </c>
    </row>
  </sheetData>
  <autoFilter ref="A3:G3"/>
  <mergeCells count="1">
    <mergeCell ref="A1:G1"/>
  </mergeCells>
  <conditionalFormatting sqref="F8 F27:F65536">
    <cfRule type="cellIs" dxfId="56" priority="19" stopIfTrue="1" operator="greaterThan">
      <formula>1</formula>
    </cfRule>
  </conditionalFormatting>
  <conditionalFormatting sqref="F4:F7">
    <cfRule type="cellIs" dxfId="55" priority="14" operator="greaterThan">
      <formula>1</formula>
    </cfRule>
  </conditionalFormatting>
  <conditionalFormatting sqref="B4:B7">
    <cfRule type="expression" dxfId="54" priority="18">
      <formula>AND(LEFT(H4,6)&lt;&gt;"mezera",H4&lt;&gt;"")</formula>
    </cfRule>
  </conditionalFormatting>
  <conditionalFormatting sqref="A4:A7">
    <cfRule type="expression" dxfId="53" priority="15">
      <formula>AND(H4&lt;&gt;"",H4&lt;&gt;"mezeraKL")</formula>
    </cfRule>
  </conditionalFormatting>
  <conditionalFormatting sqref="B4:G7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7">
    <cfRule type="expression" dxfId="50" priority="13">
      <formula>$H4&lt;&gt;""</formula>
    </cfRule>
  </conditionalFormatting>
  <conditionalFormatting sqref="G4:G7">
    <cfRule type="cellIs" dxfId="49" priority="12" operator="greaterThan">
      <formula>0</formula>
    </cfRule>
  </conditionalFormatting>
  <conditionalFormatting sqref="F4:F7">
    <cfRule type="cellIs" dxfId="48" priority="9" operator="greaterThan">
      <formula>1</formula>
    </cfRule>
  </conditionalFormatting>
  <conditionalFormatting sqref="F4:F7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7">
    <cfRule type="expression" dxfId="45" priority="8">
      <formula>$H4&lt;&gt;""</formula>
    </cfRule>
  </conditionalFormatting>
  <conditionalFormatting sqref="F9:F26">
    <cfRule type="cellIs" dxfId="44" priority="3" operator="greaterThan">
      <formula>1</formula>
    </cfRule>
  </conditionalFormatting>
  <conditionalFormatting sqref="B9:B26">
    <cfRule type="expression" dxfId="43" priority="7">
      <formula>AND(LEFT(H9,6)&lt;&gt;"mezera",H9&lt;&gt;"")</formula>
    </cfRule>
  </conditionalFormatting>
  <conditionalFormatting sqref="A9:A26">
    <cfRule type="expression" dxfId="42" priority="4">
      <formula>AND(H9&lt;&gt;"",H9&lt;&gt;"mezeraKL")</formula>
    </cfRule>
  </conditionalFormatting>
  <conditionalFormatting sqref="B9:G26">
    <cfRule type="expression" dxfId="41" priority="5">
      <formula>$H9="SumaNS"</formula>
    </cfRule>
    <cfRule type="expression" dxfId="40" priority="6">
      <formula>OR($H9="KL",$H9="SumaKL")</formula>
    </cfRule>
  </conditionalFormatting>
  <conditionalFormatting sqref="A9:G26">
    <cfRule type="expression" dxfId="39" priority="2">
      <formula>$H9&lt;&gt;""</formula>
    </cfRule>
  </conditionalFormatting>
  <conditionalFormatting sqref="G9:G26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302" t="s">
        <v>211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83"/>
      <c r="B3" s="83"/>
      <c r="C3" s="298"/>
      <c r="D3" s="299"/>
      <c r="E3" s="299"/>
      <c r="F3" s="299"/>
      <c r="G3" s="299"/>
      <c r="H3" s="299"/>
      <c r="I3" s="299"/>
      <c r="J3" s="300" t="s">
        <v>199</v>
      </c>
      <c r="K3" s="301"/>
      <c r="L3" s="180">
        <f>IF(M3&lt;&gt;0,N3/M3,0)</f>
        <v>118.51406055409947</v>
      </c>
      <c r="M3" s="180">
        <f>SUBTOTAL(9,M5:M1048576)</f>
        <v>8624.6</v>
      </c>
      <c r="N3" s="181">
        <f>SUBTOTAL(9,N5:N1048576)</f>
        <v>1022136.3666548864</v>
      </c>
    </row>
    <row r="4" spans="1:14" s="84" customFormat="1" ht="14.4" customHeight="1" thickBot="1" x14ac:dyDescent="0.35">
      <c r="A4" s="382" t="s">
        <v>7</v>
      </c>
      <c r="B4" s="383" t="s">
        <v>8</v>
      </c>
      <c r="C4" s="383" t="s">
        <v>0</v>
      </c>
      <c r="D4" s="383" t="s">
        <v>9</v>
      </c>
      <c r="E4" s="383" t="s">
        <v>10</v>
      </c>
      <c r="F4" s="383" t="s">
        <v>2</v>
      </c>
      <c r="G4" s="383" t="s">
        <v>11</v>
      </c>
      <c r="H4" s="383" t="s">
        <v>12</v>
      </c>
      <c r="I4" s="383" t="s">
        <v>13</v>
      </c>
      <c r="J4" s="384" t="s">
        <v>14</v>
      </c>
      <c r="K4" s="384" t="s">
        <v>15</v>
      </c>
      <c r="L4" s="385" t="s">
        <v>219</v>
      </c>
      <c r="M4" s="385" t="s">
        <v>16</v>
      </c>
      <c r="N4" s="386" t="s">
        <v>18</v>
      </c>
    </row>
    <row r="5" spans="1:14" ht="14.4" customHeight="1" x14ac:dyDescent="0.3">
      <c r="A5" s="387" t="s">
        <v>448</v>
      </c>
      <c r="B5" s="388" t="s">
        <v>450</v>
      </c>
      <c r="C5" s="389" t="s">
        <v>456</v>
      </c>
      <c r="D5" s="390" t="s">
        <v>457</v>
      </c>
      <c r="E5" s="389" t="s">
        <v>451</v>
      </c>
      <c r="F5" s="390" t="s">
        <v>452</v>
      </c>
      <c r="G5" s="389"/>
      <c r="H5" s="389">
        <v>126554</v>
      </c>
      <c r="I5" s="389">
        <v>26554</v>
      </c>
      <c r="J5" s="389" t="s">
        <v>466</v>
      </c>
      <c r="K5" s="389" t="s">
        <v>467</v>
      </c>
      <c r="L5" s="391">
        <v>195.18870672576799</v>
      </c>
      <c r="M5" s="391">
        <v>3</v>
      </c>
      <c r="N5" s="392">
        <v>585.56741345153603</v>
      </c>
    </row>
    <row r="6" spans="1:14" ht="14.4" customHeight="1" x14ac:dyDescent="0.3">
      <c r="A6" s="393" t="s">
        <v>448</v>
      </c>
      <c r="B6" s="394" t="s">
        <v>450</v>
      </c>
      <c r="C6" s="395" t="s">
        <v>456</v>
      </c>
      <c r="D6" s="396" t="s">
        <v>457</v>
      </c>
      <c r="E6" s="395" t="s">
        <v>451</v>
      </c>
      <c r="F6" s="396" t="s">
        <v>452</v>
      </c>
      <c r="G6" s="395"/>
      <c r="H6" s="395">
        <v>130187</v>
      </c>
      <c r="I6" s="395">
        <v>30187</v>
      </c>
      <c r="J6" s="395" t="s">
        <v>468</v>
      </c>
      <c r="K6" s="395" t="s">
        <v>469</v>
      </c>
      <c r="L6" s="397">
        <v>108.27</v>
      </c>
      <c r="M6" s="397">
        <v>2</v>
      </c>
      <c r="N6" s="398">
        <v>216.54</v>
      </c>
    </row>
    <row r="7" spans="1:14" ht="14.4" customHeight="1" x14ac:dyDescent="0.3">
      <c r="A7" s="393" t="s">
        <v>448</v>
      </c>
      <c r="B7" s="394" t="s">
        <v>450</v>
      </c>
      <c r="C7" s="395" t="s">
        <v>456</v>
      </c>
      <c r="D7" s="396" t="s">
        <v>457</v>
      </c>
      <c r="E7" s="395" t="s">
        <v>451</v>
      </c>
      <c r="F7" s="396" t="s">
        <v>452</v>
      </c>
      <c r="G7" s="395"/>
      <c r="H7" s="395">
        <v>131739</v>
      </c>
      <c r="I7" s="395">
        <v>31739</v>
      </c>
      <c r="J7" s="395" t="s">
        <v>470</v>
      </c>
      <c r="K7" s="395"/>
      <c r="L7" s="397">
        <v>78.552213389358982</v>
      </c>
      <c r="M7" s="397">
        <v>320</v>
      </c>
      <c r="N7" s="398">
        <v>25198.246820770913</v>
      </c>
    </row>
    <row r="8" spans="1:14" ht="14.4" customHeight="1" x14ac:dyDescent="0.3">
      <c r="A8" s="393" t="s">
        <v>448</v>
      </c>
      <c r="B8" s="394" t="s">
        <v>450</v>
      </c>
      <c r="C8" s="395" t="s">
        <v>456</v>
      </c>
      <c r="D8" s="396" t="s">
        <v>457</v>
      </c>
      <c r="E8" s="395" t="s">
        <v>451</v>
      </c>
      <c r="F8" s="396" t="s">
        <v>452</v>
      </c>
      <c r="G8" s="395"/>
      <c r="H8" s="395">
        <v>146981</v>
      </c>
      <c r="I8" s="395">
        <v>46981</v>
      </c>
      <c r="J8" s="395" t="s">
        <v>471</v>
      </c>
      <c r="K8" s="395" t="s">
        <v>472</v>
      </c>
      <c r="L8" s="397">
        <v>104.17986238298801</v>
      </c>
      <c r="M8" s="397">
        <v>3</v>
      </c>
      <c r="N8" s="398">
        <v>312.53958714896402</v>
      </c>
    </row>
    <row r="9" spans="1:14" ht="14.4" customHeight="1" x14ac:dyDescent="0.3">
      <c r="A9" s="393" t="s">
        <v>448</v>
      </c>
      <c r="B9" s="394" t="s">
        <v>450</v>
      </c>
      <c r="C9" s="395" t="s">
        <v>456</v>
      </c>
      <c r="D9" s="396" t="s">
        <v>457</v>
      </c>
      <c r="E9" s="395" t="s">
        <v>451</v>
      </c>
      <c r="F9" s="396" t="s">
        <v>452</v>
      </c>
      <c r="G9" s="395"/>
      <c r="H9" s="395">
        <v>845800</v>
      </c>
      <c r="I9" s="395">
        <v>107724</v>
      </c>
      <c r="J9" s="395" t="s">
        <v>473</v>
      </c>
      <c r="K9" s="395" t="s">
        <v>474</v>
      </c>
      <c r="L9" s="397">
        <v>57.09</v>
      </c>
      <c r="M9" s="397">
        <v>1</v>
      </c>
      <c r="N9" s="398">
        <v>57.09</v>
      </c>
    </row>
    <row r="10" spans="1:14" ht="14.4" customHeight="1" x14ac:dyDescent="0.3">
      <c r="A10" s="393" t="s">
        <v>448</v>
      </c>
      <c r="B10" s="394" t="s">
        <v>450</v>
      </c>
      <c r="C10" s="395" t="s">
        <v>456</v>
      </c>
      <c r="D10" s="396" t="s">
        <v>457</v>
      </c>
      <c r="E10" s="395" t="s">
        <v>451</v>
      </c>
      <c r="F10" s="396" t="s">
        <v>452</v>
      </c>
      <c r="G10" s="395"/>
      <c r="H10" s="395">
        <v>848397</v>
      </c>
      <c r="I10" s="395">
        <v>145185</v>
      </c>
      <c r="J10" s="395" t="s">
        <v>475</v>
      </c>
      <c r="K10" s="395" t="s">
        <v>476</v>
      </c>
      <c r="L10" s="397">
        <v>313.72000000000003</v>
      </c>
      <c r="M10" s="397">
        <v>1</v>
      </c>
      <c r="N10" s="398">
        <v>313.72000000000003</v>
      </c>
    </row>
    <row r="11" spans="1:14" ht="14.4" customHeight="1" x14ac:dyDescent="0.3">
      <c r="A11" s="393" t="s">
        <v>448</v>
      </c>
      <c r="B11" s="394" t="s">
        <v>450</v>
      </c>
      <c r="C11" s="395" t="s">
        <v>456</v>
      </c>
      <c r="D11" s="396" t="s">
        <v>457</v>
      </c>
      <c r="E11" s="395" t="s">
        <v>451</v>
      </c>
      <c r="F11" s="396" t="s">
        <v>452</v>
      </c>
      <c r="G11" s="395"/>
      <c r="H11" s="395">
        <v>848569</v>
      </c>
      <c r="I11" s="395">
        <v>163137</v>
      </c>
      <c r="J11" s="395" t="s">
        <v>477</v>
      </c>
      <c r="K11" s="395" t="s">
        <v>478</v>
      </c>
      <c r="L11" s="397">
        <v>72.049872318034602</v>
      </c>
      <c r="M11" s="397">
        <v>2</v>
      </c>
      <c r="N11" s="398">
        <v>144.0997446360692</v>
      </c>
    </row>
    <row r="12" spans="1:14" ht="14.4" customHeight="1" x14ac:dyDescent="0.3">
      <c r="A12" s="393" t="s">
        <v>448</v>
      </c>
      <c r="B12" s="394" t="s">
        <v>450</v>
      </c>
      <c r="C12" s="395" t="s">
        <v>456</v>
      </c>
      <c r="D12" s="396" t="s">
        <v>457</v>
      </c>
      <c r="E12" s="395" t="s">
        <v>451</v>
      </c>
      <c r="F12" s="396" t="s">
        <v>452</v>
      </c>
      <c r="G12" s="395" t="s">
        <v>479</v>
      </c>
      <c r="H12" s="395">
        <v>31915</v>
      </c>
      <c r="I12" s="395">
        <v>31915</v>
      </c>
      <c r="J12" s="395" t="s">
        <v>480</v>
      </c>
      <c r="K12" s="395" t="s">
        <v>481</v>
      </c>
      <c r="L12" s="397">
        <v>181.58926390973781</v>
      </c>
      <c r="M12" s="397">
        <v>6</v>
      </c>
      <c r="N12" s="398">
        <v>1089.5363195486891</v>
      </c>
    </row>
    <row r="13" spans="1:14" ht="14.4" customHeight="1" x14ac:dyDescent="0.3">
      <c r="A13" s="393" t="s">
        <v>448</v>
      </c>
      <c r="B13" s="394" t="s">
        <v>450</v>
      </c>
      <c r="C13" s="395" t="s">
        <v>456</v>
      </c>
      <c r="D13" s="396" t="s">
        <v>457</v>
      </c>
      <c r="E13" s="395" t="s">
        <v>451</v>
      </c>
      <c r="F13" s="396" t="s">
        <v>452</v>
      </c>
      <c r="G13" s="395" t="s">
        <v>479</v>
      </c>
      <c r="H13" s="395">
        <v>47244</v>
      </c>
      <c r="I13" s="395">
        <v>47244</v>
      </c>
      <c r="J13" s="395" t="s">
        <v>482</v>
      </c>
      <c r="K13" s="395" t="s">
        <v>481</v>
      </c>
      <c r="L13" s="397">
        <v>162.15</v>
      </c>
      <c r="M13" s="397">
        <v>3</v>
      </c>
      <c r="N13" s="398">
        <v>486.45000000000005</v>
      </c>
    </row>
    <row r="14" spans="1:14" ht="14.4" customHeight="1" x14ac:dyDescent="0.3">
      <c r="A14" s="393" t="s">
        <v>448</v>
      </c>
      <c r="B14" s="394" t="s">
        <v>450</v>
      </c>
      <c r="C14" s="395" t="s">
        <v>456</v>
      </c>
      <c r="D14" s="396" t="s">
        <v>457</v>
      </c>
      <c r="E14" s="395" t="s">
        <v>451</v>
      </c>
      <c r="F14" s="396" t="s">
        <v>452</v>
      </c>
      <c r="G14" s="395" t="s">
        <v>479</v>
      </c>
      <c r="H14" s="395">
        <v>47249</v>
      </c>
      <c r="I14" s="395">
        <v>47249</v>
      </c>
      <c r="J14" s="395" t="s">
        <v>482</v>
      </c>
      <c r="K14" s="395" t="s">
        <v>483</v>
      </c>
      <c r="L14" s="397">
        <v>155.71</v>
      </c>
      <c r="M14" s="397">
        <v>2</v>
      </c>
      <c r="N14" s="398">
        <v>311.42</v>
      </c>
    </row>
    <row r="15" spans="1:14" ht="14.4" customHeight="1" x14ac:dyDescent="0.3">
      <c r="A15" s="393" t="s">
        <v>448</v>
      </c>
      <c r="B15" s="394" t="s">
        <v>450</v>
      </c>
      <c r="C15" s="395" t="s">
        <v>456</v>
      </c>
      <c r="D15" s="396" t="s">
        <v>457</v>
      </c>
      <c r="E15" s="395" t="s">
        <v>451</v>
      </c>
      <c r="F15" s="396" t="s">
        <v>452</v>
      </c>
      <c r="G15" s="395" t="s">
        <v>479</v>
      </c>
      <c r="H15" s="395">
        <v>51366</v>
      </c>
      <c r="I15" s="395">
        <v>51366</v>
      </c>
      <c r="J15" s="395" t="s">
        <v>484</v>
      </c>
      <c r="K15" s="395" t="s">
        <v>485</v>
      </c>
      <c r="L15" s="397">
        <v>259.44031907421868</v>
      </c>
      <c r="M15" s="397">
        <v>125</v>
      </c>
      <c r="N15" s="398">
        <v>32430.039607490184</v>
      </c>
    </row>
    <row r="16" spans="1:14" ht="14.4" customHeight="1" x14ac:dyDescent="0.3">
      <c r="A16" s="393" t="s">
        <v>448</v>
      </c>
      <c r="B16" s="394" t="s">
        <v>450</v>
      </c>
      <c r="C16" s="395" t="s">
        <v>456</v>
      </c>
      <c r="D16" s="396" t="s">
        <v>457</v>
      </c>
      <c r="E16" s="395" t="s">
        <v>451</v>
      </c>
      <c r="F16" s="396" t="s">
        <v>452</v>
      </c>
      <c r="G16" s="395" t="s">
        <v>479</v>
      </c>
      <c r="H16" s="395">
        <v>51367</v>
      </c>
      <c r="I16" s="395">
        <v>51367</v>
      </c>
      <c r="J16" s="395" t="s">
        <v>484</v>
      </c>
      <c r="K16" s="395" t="s">
        <v>486</v>
      </c>
      <c r="L16" s="397">
        <v>145.93886072332072</v>
      </c>
      <c r="M16" s="397">
        <v>85</v>
      </c>
      <c r="N16" s="398">
        <v>12404.808782445099</v>
      </c>
    </row>
    <row r="17" spans="1:14" ht="14.4" customHeight="1" x14ac:dyDescent="0.3">
      <c r="A17" s="393" t="s">
        <v>448</v>
      </c>
      <c r="B17" s="394" t="s">
        <v>450</v>
      </c>
      <c r="C17" s="395" t="s">
        <v>456</v>
      </c>
      <c r="D17" s="396" t="s">
        <v>457</v>
      </c>
      <c r="E17" s="395" t="s">
        <v>451</v>
      </c>
      <c r="F17" s="396" t="s">
        <v>452</v>
      </c>
      <c r="G17" s="395" t="s">
        <v>479</v>
      </c>
      <c r="H17" s="395">
        <v>51383</v>
      </c>
      <c r="I17" s="395">
        <v>51383</v>
      </c>
      <c r="J17" s="395" t="s">
        <v>484</v>
      </c>
      <c r="K17" s="395" t="s">
        <v>487</v>
      </c>
      <c r="L17" s="397">
        <v>152.48979850859561</v>
      </c>
      <c r="M17" s="397">
        <v>63</v>
      </c>
      <c r="N17" s="398">
        <v>9606.8567015673125</v>
      </c>
    </row>
    <row r="18" spans="1:14" ht="14.4" customHeight="1" x14ac:dyDescent="0.3">
      <c r="A18" s="393" t="s">
        <v>448</v>
      </c>
      <c r="B18" s="394" t="s">
        <v>450</v>
      </c>
      <c r="C18" s="395" t="s">
        <v>456</v>
      </c>
      <c r="D18" s="396" t="s">
        <v>457</v>
      </c>
      <c r="E18" s="395" t="s">
        <v>451</v>
      </c>
      <c r="F18" s="396" t="s">
        <v>452</v>
      </c>
      <c r="G18" s="395" t="s">
        <v>479</v>
      </c>
      <c r="H18" s="395">
        <v>51384</v>
      </c>
      <c r="I18" s="395">
        <v>51384</v>
      </c>
      <c r="J18" s="395" t="s">
        <v>484</v>
      </c>
      <c r="K18" s="395" t="s">
        <v>488</v>
      </c>
      <c r="L18" s="397">
        <v>275.66000000000003</v>
      </c>
      <c r="M18" s="397">
        <v>2</v>
      </c>
      <c r="N18" s="398">
        <v>551.32000000000005</v>
      </c>
    </row>
    <row r="19" spans="1:14" ht="14.4" customHeight="1" x14ac:dyDescent="0.3">
      <c r="A19" s="393" t="s">
        <v>448</v>
      </c>
      <c r="B19" s="394" t="s">
        <v>450</v>
      </c>
      <c r="C19" s="395" t="s">
        <v>456</v>
      </c>
      <c r="D19" s="396" t="s">
        <v>457</v>
      </c>
      <c r="E19" s="395" t="s">
        <v>451</v>
      </c>
      <c r="F19" s="396" t="s">
        <v>452</v>
      </c>
      <c r="G19" s="395" t="s">
        <v>479</v>
      </c>
      <c r="H19" s="395">
        <v>100362</v>
      </c>
      <c r="I19" s="395">
        <v>362</v>
      </c>
      <c r="J19" s="395" t="s">
        <v>489</v>
      </c>
      <c r="K19" s="395" t="s">
        <v>490</v>
      </c>
      <c r="L19" s="397">
        <v>84.570143957943799</v>
      </c>
      <c r="M19" s="397">
        <v>4</v>
      </c>
      <c r="N19" s="398">
        <v>338.2805758317752</v>
      </c>
    </row>
    <row r="20" spans="1:14" ht="14.4" customHeight="1" x14ac:dyDescent="0.3">
      <c r="A20" s="393" t="s">
        <v>448</v>
      </c>
      <c r="B20" s="394" t="s">
        <v>450</v>
      </c>
      <c r="C20" s="395" t="s">
        <v>456</v>
      </c>
      <c r="D20" s="396" t="s">
        <v>457</v>
      </c>
      <c r="E20" s="395" t="s">
        <v>451</v>
      </c>
      <c r="F20" s="396" t="s">
        <v>452</v>
      </c>
      <c r="G20" s="395" t="s">
        <v>479</v>
      </c>
      <c r="H20" s="395">
        <v>100489</v>
      </c>
      <c r="I20" s="395">
        <v>489</v>
      </c>
      <c r="J20" s="395" t="s">
        <v>491</v>
      </c>
      <c r="K20" s="395" t="s">
        <v>492</v>
      </c>
      <c r="L20" s="397">
        <v>44.16</v>
      </c>
      <c r="M20" s="397">
        <v>6</v>
      </c>
      <c r="N20" s="398">
        <v>264.95999999999998</v>
      </c>
    </row>
    <row r="21" spans="1:14" ht="14.4" customHeight="1" x14ac:dyDescent="0.3">
      <c r="A21" s="393" t="s">
        <v>448</v>
      </c>
      <c r="B21" s="394" t="s">
        <v>450</v>
      </c>
      <c r="C21" s="395" t="s">
        <v>456</v>
      </c>
      <c r="D21" s="396" t="s">
        <v>457</v>
      </c>
      <c r="E21" s="395" t="s">
        <v>451</v>
      </c>
      <c r="F21" s="396" t="s">
        <v>452</v>
      </c>
      <c r="G21" s="395" t="s">
        <v>479</v>
      </c>
      <c r="H21" s="395">
        <v>100498</v>
      </c>
      <c r="I21" s="395">
        <v>498</v>
      </c>
      <c r="J21" s="395" t="s">
        <v>493</v>
      </c>
      <c r="K21" s="395" t="s">
        <v>494</v>
      </c>
      <c r="L21" s="397">
        <v>94.801963613553184</v>
      </c>
      <c r="M21" s="397">
        <v>180</v>
      </c>
      <c r="N21" s="398">
        <v>17079.444432945547</v>
      </c>
    </row>
    <row r="22" spans="1:14" ht="14.4" customHeight="1" x14ac:dyDescent="0.3">
      <c r="A22" s="393" t="s">
        <v>448</v>
      </c>
      <c r="B22" s="394" t="s">
        <v>450</v>
      </c>
      <c r="C22" s="395" t="s">
        <v>456</v>
      </c>
      <c r="D22" s="396" t="s">
        <v>457</v>
      </c>
      <c r="E22" s="395" t="s">
        <v>451</v>
      </c>
      <c r="F22" s="396" t="s">
        <v>452</v>
      </c>
      <c r="G22" s="395" t="s">
        <v>479</v>
      </c>
      <c r="H22" s="395">
        <v>100499</v>
      </c>
      <c r="I22" s="395">
        <v>499</v>
      </c>
      <c r="J22" s="395" t="s">
        <v>493</v>
      </c>
      <c r="K22" s="395" t="s">
        <v>495</v>
      </c>
      <c r="L22" s="397">
        <v>98.889421895961817</v>
      </c>
      <c r="M22" s="397">
        <v>200</v>
      </c>
      <c r="N22" s="398">
        <v>19779.084988399172</v>
      </c>
    </row>
    <row r="23" spans="1:14" ht="14.4" customHeight="1" x14ac:dyDescent="0.3">
      <c r="A23" s="393" t="s">
        <v>448</v>
      </c>
      <c r="B23" s="394" t="s">
        <v>450</v>
      </c>
      <c r="C23" s="395" t="s">
        <v>456</v>
      </c>
      <c r="D23" s="396" t="s">
        <v>457</v>
      </c>
      <c r="E23" s="395" t="s">
        <v>451</v>
      </c>
      <c r="F23" s="396" t="s">
        <v>452</v>
      </c>
      <c r="G23" s="395" t="s">
        <v>479</v>
      </c>
      <c r="H23" s="395">
        <v>100502</v>
      </c>
      <c r="I23" s="395">
        <v>502</v>
      </c>
      <c r="J23" s="395" t="s">
        <v>496</v>
      </c>
      <c r="K23" s="395" t="s">
        <v>497</v>
      </c>
      <c r="L23" s="397">
        <v>163.81559056164178</v>
      </c>
      <c r="M23" s="397">
        <v>144</v>
      </c>
      <c r="N23" s="398">
        <v>23575.141890328658</v>
      </c>
    </row>
    <row r="24" spans="1:14" ht="14.4" customHeight="1" x14ac:dyDescent="0.3">
      <c r="A24" s="393" t="s">
        <v>448</v>
      </c>
      <c r="B24" s="394" t="s">
        <v>450</v>
      </c>
      <c r="C24" s="395" t="s">
        <v>456</v>
      </c>
      <c r="D24" s="396" t="s">
        <v>457</v>
      </c>
      <c r="E24" s="395" t="s">
        <v>451</v>
      </c>
      <c r="F24" s="396" t="s">
        <v>452</v>
      </c>
      <c r="G24" s="395" t="s">
        <v>479</v>
      </c>
      <c r="H24" s="395">
        <v>100512</v>
      </c>
      <c r="I24" s="395">
        <v>512</v>
      </c>
      <c r="J24" s="395" t="s">
        <v>498</v>
      </c>
      <c r="K24" s="395" t="s">
        <v>499</v>
      </c>
      <c r="L24" s="397">
        <v>59.605006910194398</v>
      </c>
      <c r="M24" s="397">
        <v>12</v>
      </c>
      <c r="N24" s="398">
        <v>715.51021144010701</v>
      </c>
    </row>
    <row r="25" spans="1:14" ht="14.4" customHeight="1" x14ac:dyDescent="0.3">
      <c r="A25" s="393" t="s">
        <v>448</v>
      </c>
      <c r="B25" s="394" t="s">
        <v>450</v>
      </c>
      <c r="C25" s="395" t="s">
        <v>456</v>
      </c>
      <c r="D25" s="396" t="s">
        <v>457</v>
      </c>
      <c r="E25" s="395" t="s">
        <v>451</v>
      </c>
      <c r="F25" s="396" t="s">
        <v>452</v>
      </c>
      <c r="G25" s="395" t="s">
        <v>479</v>
      </c>
      <c r="H25" s="395">
        <v>100513</v>
      </c>
      <c r="I25" s="395">
        <v>513</v>
      </c>
      <c r="J25" s="395" t="s">
        <v>498</v>
      </c>
      <c r="K25" s="395" t="s">
        <v>494</v>
      </c>
      <c r="L25" s="397">
        <v>56.35</v>
      </c>
      <c r="M25" s="397">
        <v>4</v>
      </c>
      <c r="N25" s="398">
        <v>225.4</v>
      </c>
    </row>
    <row r="26" spans="1:14" ht="14.4" customHeight="1" x14ac:dyDescent="0.3">
      <c r="A26" s="393" t="s">
        <v>448</v>
      </c>
      <c r="B26" s="394" t="s">
        <v>450</v>
      </c>
      <c r="C26" s="395" t="s">
        <v>456</v>
      </c>
      <c r="D26" s="396" t="s">
        <v>457</v>
      </c>
      <c r="E26" s="395" t="s">
        <v>451</v>
      </c>
      <c r="F26" s="396" t="s">
        <v>452</v>
      </c>
      <c r="G26" s="395" t="s">
        <v>479</v>
      </c>
      <c r="H26" s="395">
        <v>100560</v>
      </c>
      <c r="I26" s="395">
        <v>560</v>
      </c>
      <c r="J26" s="395" t="s">
        <v>500</v>
      </c>
      <c r="K26" s="395" t="s">
        <v>501</v>
      </c>
      <c r="L26" s="397">
        <v>158.66999999999999</v>
      </c>
      <c r="M26" s="397">
        <v>1</v>
      </c>
      <c r="N26" s="398">
        <v>158.66999999999999</v>
      </c>
    </row>
    <row r="27" spans="1:14" ht="14.4" customHeight="1" x14ac:dyDescent="0.3">
      <c r="A27" s="393" t="s">
        <v>448</v>
      </c>
      <c r="B27" s="394" t="s">
        <v>450</v>
      </c>
      <c r="C27" s="395" t="s">
        <v>456</v>
      </c>
      <c r="D27" s="396" t="s">
        <v>457</v>
      </c>
      <c r="E27" s="395" t="s">
        <v>451</v>
      </c>
      <c r="F27" s="396" t="s">
        <v>452</v>
      </c>
      <c r="G27" s="395" t="s">
        <v>479</v>
      </c>
      <c r="H27" s="395">
        <v>100610</v>
      </c>
      <c r="I27" s="395">
        <v>610</v>
      </c>
      <c r="J27" s="395" t="s">
        <v>502</v>
      </c>
      <c r="K27" s="395" t="s">
        <v>503</v>
      </c>
      <c r="L27" s="397">
        <v>63.04</v>
      </c>
      <c r="M27" s="397">
        <v>15</v>
      </c>
      <c r="N27" s="398">
        <v>945.6</v>
      </c>
    </row>
    <row r="28" spans="1:14" ht="14.4" customHeight="1" x14ac:dyDescent="0.3">
      <c r="A28" s="393" t="s">
        <v>448</v>
      </c>
      <c r="B28" s="394" t="s">
        <v>450</v>
      </c>
      <c r="C28" s="395" t="s">
        <v>456</v>
      </c>
      <c r="D28" s="396" t="s">
        <v>457</v>
      </c>
      <c r="E28" s="395" t="s">
        <v>451</v>
      </c>
      <c r="F28" s="396" t="s">
        <v>452</v>
      </c>
      <c r="G28" s="395" t="s">
        <v>479</v>
      </c>
      <c r="H28" s="395">
        <v>100720</v>
      </c>
      <c r="I28" s="395">
        <v>720</v>
      </c>
      <c r="J28" s="395" t="s">
        <v>491</v>
      </c>
      <c r="K28" s="395" t="s">
        <v>504</v>
      </c>
      <c r="L28" s="397">
        <v>74.219868472512601</v>
      </c>
      <c r="M28" s="397">
        <v>2</v>
      </c>
      <c r="N28" s="398">
        <v>148.4397369450252</v>
      </c>
    </row>
    <row r="29" spans="1:14" ht="14.4" customHeight="1" x14ac:dyDescent="0.3">
      <c r="A29" s="393" t="s">
        <v>448</v>
      </c>
      <c r="B29" s="394" t="s">
        <v>450</v>
      </c>
      <c r="C29" s="395" t="s">
        <v>456</v>
      </c>
      <c r="D29" s="396" t="s">
        <v>457</v>
      </c>
      <c r="E29" s="395" t="s">
        <v>451</v>
      </c>
      <c r="F29" s="396" t="s">
        <v>452</v>
      </c>
      <c r="G29" s="395" t="s">
        <v>479</v>
      </c>
      <c r="H29" s="395">
        <v>100802</v>
      </c>
      <c r="I29" s="395">
        <v>802</v>
      </c>
      <c r="J29" s="395" t="s">
        <v>505</v>
      </c>
      <c r="K29" s="395" t="s">
        <v>506</v>
      </c>
      <c r="L29" s="397">
        <v>60.567400403411128</v>
      </c>
      <c r="M29" s="397">
        <v>16</v>
      </c>
      <c r="N29" s="398">
        <v>969.74800806822248</v>
      </c>
    </row>
    <row r="30" spans="1:14" ht="14.4" customHeight="1" x14ac:dyDescent="0.3">
      <c r="A30" s="393" t="s">
        <v>448</v>
      </c>
      <c r="B30" s="394" t="s">
        <v>450</v>
      </c>
      <c r="C30" s="395" t="s">
        <v>456</v>
      </c>
      <c r="D30" s="396" t="s">
        <v>457</v>
      </c>
      <c r="E30" s="395" t="s">
        <v>451</v>
      </c>
      <c r="F30" s="396" t="s">
        <v>452</v>
      </c>
      <c r="G30" s="395" t="s">
        <v>479</v>
      </c>
      <c r="H30" s="395">
        <v>102133</v>
      </c>
      <c r="I30" s="395">
        <v>2133</v>
      </c>
      <c r="J30" s="395" t="s">
        <v>507</v>
      </c>
      <c r="K30" s="395" t="s">
        <v>508</v>
      </c>
      <c r="L30" s="397">
        <v>27.409936997943806</v>
      </c>
      <c r="M30" s="397">
        <v>46</v>
      </c>
      <c r="N30" s="398">
        <v>1261.4573067427204</v>
      </c>
    </row>
    <row r="31" spans="1:14" ht="14.4" customHeight="1" x14ac:dyDescent="0.3">
      <c r="A31" s="393" t="s">
        <v>448</v>
      </c>
      <c r="B31" s="394" t="s">
        <v>450</v>
      </c>
      <c r="C31" s="395" t="s">
        <v>456</v>
      </c>
      <c r="D31" s="396" t="s">
        <v>457</v>
      </c>
      <c r="E31" s="395" t="s">
        <v>451</v>
      </c>
      <c r="F31" s="396" t="s">
        <v>452</v>
      </c>
      <c r="G31" s="395" t="s">
        <v>479</v>
      </c>
      <c r="H31" s="395">
        <v>102439</v>
      </c>
      <c r="I31" s="395">
        <v>2439</v>
      </c>
      <c r="J31" s="395" t="s">
        <v>509</v>
      </c>
      <c r="K31" s="395" t="s">
        <v>510</v>
      </c>
      <c r="L31" s="397">
        <v>289.8</v>
      </c>
      <c r="M31" s="397">
        <v>3</v>
      </c>
      <c r="N31" s="398">
        <v>869.40000000000009</v>
      </c>
    </row>
    <row r="32" spans="1:14" ht="14.4" customHeight="1" x14ac:dyDescent="0.3">
      <c r="A32" s="393" t="s">
        <v>448</v>
      </c>
      <c r="B32" s="394" t="s">
        <v>450</v>
      </c>
      <c r="C32" s="395" t="s">
        <v>456</v>
      </c>
      <c r="D32" s="396" t="s">
        <v>457</v>
      </c>
      <c r="E32" s="395" t="s">
        <v>451</v>
      </c>
      <c r="F32" s="396" t="s">
        <v>452</v>
      </c>
      <c r="G32" s="395" t="s">
        <v>479</v>
      </c>
      <c r="H32" s="395">
        <v>102477</v>
      </c>
      <c r="I32" s="395">
        <v>2477</v>
      </c>
      <c r="J32" s="395" t="s">
        <v>511</v>
      </c>
      <c r="K32" s="395" t="s">
        <v>512</v>
      </c>
      <c r="L32" s="397">
        <v>42.000001611283999</v>
      </c>
      <c r="M32" s="397">
        <v>4</v>
      </c>
      <c r="N32" s="398">
        <v>168.00000644513599</v>
      </c>
    </row>
    <row r="33" spans="1:14" ht="14.4" customHeight="1" x14ac:dyDescent="0.3">
      <c r="A33" s="393" t="s">
        <v>448</v>
      </c>
      <c r="B33" s="394" t="s">
        <v>450</v>
      </c>
      <c r="C33" s="395" t="s">
        <v>456</v>
      </c>
      <c r="D33" s="396" t="s">
        <v>457</v>
      </c>
      <c r="E33" s="395" t="s">
        <v>451</v>
      </c>
      <c r="F33" s="396" t="s">
        <v>452</v>
      </c>
      <c r="G33" s="395" t="s">
        <v>479</v>
      </c>
      <c r="H33" s="395">
        <v>102478</v>
      </c>
      <c r="I33" s="395">
        <v>2478</v>
      </c>
      <c r="J33" s="395" t="s">
        <v>511</v>
      </c>
      <c r="K33" s="395" t="s">
        <v>513</v>
      </c>
      <c r="L33" s="397">
        <v>81.13</v>
      </c>
      <c r="M33" s="397">
        <v>2</v>
      </c>
      <c r="N33" s="398">
        <v>162.26</v>
      </c>
    </row>
    <row r="34" spans="1:14" ht="14.4" customHeight="1" x14ac:dyDescent="0.3">
      <c r="A34" s="393" t="s">
        <v>448</v>
      </c>
      <c r="B34" s="394" t="s">
        <v>450</v>
      </c>
      <c r="C34" s="395" t="s">
        <v>456</v>
      </c>
      <c r="D34" s="396" t="s">
        <v>457</v>
      </c>
      <c r="E34" s="395" t="s">
        <v>451</v>
      </c>
      <c r="F34" s="396" t="s">
        <v>452</v>
      </c>
      <c r="G34" s="395" t="s">
        <v>479</v>
      </c>
      <c r="H34" s="395">
        <v>102479</v>
      </c>
      <c r="I34" s="395">
        <v>2479</v>
      </c>
      <c r="J34" s="395" t="s">
        <v>514</v>
      </c>
      <c r="K34" s="395" t="s">
        <v>515</v>
      </c>
      <c r="L34" s="397">
        <v>61.07</v>
      </c>
      <c r="M34" s="397">
        <v>3</v>
      </c>
      <c r="N34" s="398">
        <v>183.21</v>
      </c>
    </row>
    <row r="35" spans="1:14" ht="14.4" customHeight="1" x14ac:dyDescent="0.3">
      <c r="A35" s="393" t="s">
        <v>448</v>
      </c>
      <c r="B35" s="394" t="s">
        <v>450</v>
      </c>
      <c r="C35" s="395" t="s">
        <v>456</v>
      </c>
      <c r="D35" s="396" t="s">
        <v>457</v>
      </c>
      <c r="E35" s="395" t="s">
        <v>451</v>
      </c>
      <c r="F35" s="396" t="s">
        <v>452</v>
      </c>
      <c r="G35" s="395" t="s">
        <v>479</v>
      </c>
      <c r="H35" s="395">
        <v>102587</v>
      </c>
      <c r="I35" s="395">
        <v>2587</v>
      </c>
      <c r="J35" s="395" t="s">
        <v>516</v>
      </c>
      <c r="K35" s="395" t="s">
        <v>517</v>
      </c>
      <c r="L35" s="397">
        <v>147.17684038427001</v>
      </c>
      <c r="M35" s="397">
        <v>2</v>
      </c>
      <c r="N35" s="398">
        <v>294.35368076854002</v>
      </c>
    </row>
    <row r="36" spans="1:14" ht="14.4" customHeight="1" x14ac:dyDescent="0.3">
      <c r="A36" s="393" t="s">
        <v>448</v>
      </c>
      <c r="B36" s="394" t="s">
        <v>450</v>
      </c>
      <c r="C36" s="395" t="s">
        <v>456</v>
      </c>
      <c r="D36" s="396" t="s">
        <v>457</v>
      </c>
      <c r="E36" s="395" t="s">
        <v>451</v>
      </c>
      <c r="F36" s="396" t="s">
        <v>452</v>
      </c>
      <c r="G36" s="395" t="s">
        <v>479</v>
      </c>
      <c r="H36" s="395">
        <v>102684</v>
      </c>
      <c r="I36" s="395">
        <v>2684</v>
      </c>
      <c r="J36" s="395" t="s">
        <v>496</v>
      </c>
      <c r="K36" s="395" t="s">
        <v>518</v>
      </c>
      <c r="L36" s="397">
        <v>45.016500000000036</v>
      </c>
      <c r="M36" s="397">
        <v>100</v>
      </c>
      <c r="N36" s="398">
        <v>4503.0100000000039</v>
      </c>
    </row>
    <row r="37" spans="1:14" ht="14.4" customHeight="1" x14ac:dyDescent="0.3">
      <c r="A37" s="393" t="s">
        <v>448</v>
      </c>
      <c r="B37" s="394" t="s">
        <v>450</v>
      </c>
      <c r="C37" s="395" t="s">
        <v>456</v>
      </c>
      <c r="D37" s="396" t="s">
        <v>457</v>
      </c>
      <c r="E37" s="395" t="s">
        <v>451</v>
      </c>
      <c r="F37" s="396" t="s">
        <v>452</v>
      </c>
      <c r="G37" s="395" t="s">
        <v>479</v>
      </c>
      <c r="H37" s="395">
        <v>103688</v>
      </c>
      <c r="I37" s="395">
        <v>3688</v>
      </c>
      <c r="J37" s="395" t="s">
        <v>519</v>
      </c>
      <c r="K37" s="395" t="s">
        <v>520</v>
      </c>
      <c r="L37" s="397">
        <v>59.32</v>
      </c>
      <c r="M37" s="397">
        <v>3</v>
      </c>
      <c r="N37" s="398">
        <v>177.96</v>
      </c>
    </row>
    <row r="38" spans="1:14" ht="14.4" customHeight="1" x14ac:dyDescent="0.3">
      <c r="A38" s="393" t="s">
        <v>448</v>
      </c>
      <c r="B38" s="394" t="s">
        <v>450</v>
      </c>
      <c r="C38" s="395" t="s">
        <v>456</v>
      </c>
      <c r="D38" s="396" t="s">
        <v>457</v>
      </c>
      <c r="E38" s="395" t="s">
        <v>451</v>
      </c>
      <c r="F38" s="396" t="s">
        <v>452</v>
      </c>
      <c r="G38" s="395" t="s">
        <v>479</v>
      </c>
      <c r="H38" s="395">
        <v>104071</v>
      </c>
      <c r="I38" s="395">
        <v>4071</v>
      </c>
      <c r="J38" s="395" t="s">
        <v>514</v>
      </c>
      <c r="K38" s="395" t="s">
        <v>521</v>
      </c>
      <c r="L38" s="397">
        <v>147.84106265815066</v>
      </c>
      <c r="M38" s="397">
        <v>22</v>
      </c>
      <c r="N38" s="398">
        <v>3251.6682470515248</v>
      </c>
    </row>
    <row r="39" spans="1:14" ht="14.4" customHeight="1" x14ac:dyDescent="0.3">
      <c r="A39" s="393" t="s">
        <v>448</v>
      </c>
      <c r="B39" s="394" t="s">
        <v>450</v>
      </c>
      <c r="C39" s="395" t="s">
        <v>456</v>
      </c>
      <c r="D39" s="396" t="s">
        <v>457</v>
      </c>
      <c r="E39" s="395" t="s">
        <v>451</v>
      </c>
      <c r="F39" s="396" t="s">
        <v>452</v>
      </c>
      <c r="G39" s="395" t="s">
        <v>479</v>
      </c>
      <c r="H39" s="395">
        <v>107981</v>
      </c>
      <c r="I39" s="395">
        <v>7981</v>
      </c>
      <c r="J39" s="395" t="s">
        <v>522</v>
      </c>
      <c r="K39" s="395" t="s">
        <v>523</v>
      </c>
      <c r="L39" s="397">
        <v>60.34998826307033</v>
      </c>
      <c r="M39" s="397">
        <v>220</v>
      </c>
      <c r="N39" s="398">
        <v>13276.996949055072</v>
      </c>
    </row>
    <row r="40" spans="1:14" ht="14.4" customHeight="1" x14ac:dyDescent="0.3">
      <c r="A40" s="393" t="s">
        <v>448</v>
      </c>
      <c r="B40" s="394" t="s">
        <v>450</v>
      </c>
      <c r="C40" s="395" t="s">
        <v>456</v>
      </c>
      <c r="D40" s="396" t="s">
        <v>457</v>
      </c>
      <c r="E40" s="395" t="s">
        <v>451</v>
      </c>
      <c r="F40" s="396" t="s">
        <v>452</v>
      </c>
      <c r="G40" s="395" t="s">
        <v>479</v>
      </c>
      <c r="H40" s="395">
        <v>109210</v>
      </c>
      <c r="I40" s="395">
        <v>9210</v>
      </c>
      <c r="J40" s="395" t="s">
        <v>524</v>
      </c>
      <c r="K40" s="395" t="s">
        <v>525</v>
      </c>
      <c r="L40" s="397">
        <v>305.76</v>
      </c>
      <c r="M40" s="397">
        <v>1</v>
      </c>
      <c r="N40" s="398">
        <v>305.76</v>
      </c>
    </row>
    <row r="41" spans="1:14" ht="14.4" customHeight="1" x14ac:dyDescent="0.3">
      <c r="A41" s="393" t="s">
        <v>448</v>
      </c>
      <c r="B41" s="394" t="s">
        <v>450</v>
      </c>
      <c r="C41" s="395" t="s">
        <v>456</v>
      </c>
      <c r="D41" s="396" t="s">
        <v>457</v>
      </c>
      <c r="E41" s="395" t="s">
        <v>451</v>
      </c>
      <c r="F41" s="396" t="s">
        <v>452</v>
      </c>
      <c r="G41" s="395" t="s">
        <v>479</v>
      </c>
      <c r="H41" s="395">
        <v>110086</v>
      </c>
      <c r="I41" s="395">
        <v>10086</v>
      </c>
      <c r="J41" s="395" t="s">
        <v>526</v>
      </c>
      <c r="K41" s="395" t="s">
        <v>527</v>
      </c>
      <c r="L41" s="397">
        <v>1645.2499937400235</v>
      </c>
      <c r="M41" s="397">
        <v>18</v>
      </c>
      <c r="N41" s="398">
        <v>29614.499948665238</v>
      </c>
    </row>
    <row r="42" spans="1:14" ht="14.4" customHeight="1" x14ac:dyDescent="0.3">
      <c r="A42" s="393" t="s">
        <v>448</v>
      </c>
      <c r="B42" s="394" t="s">
        <v>450</v>
      </c>
      <c r="C42" s="395" t="s">
        <v>456</v>
      </c>
      <c r="D42" s="396" t="s">
        <v>457</v>
      </c>
      <c r="E42" s="395" t="s">
        <v>451</v>
      </c>
      <c r="F42" s="396" t="s">
        <v>452</v>
      </c>
      <c r="G42" s="395" t="s">
        <v>479</v>
      </c>
      <c r="H42" s="395">
        <v>110151</v>
      </c>
      <c r="I42" s="395">
        <v>10151</v>
      </c>
      <c r="J42" s="395" t="s">
        <v>528</v>
      </c>
      <c r="K42" s="395" t="s">
        <v>529</v>
      </c>
      <c r="L42" s="397">
        <v>64.614998983286753</v>
      </c>
      <c r="M42" s="397">
        <v>6</v>
      </c>
      <c r="N42" s="398">
        <v>387.25999593314702</v>
      </c>
    </row>
    <row r="43" spans="1:14" ht="14.4" customHeight="1" x14ac:dyDescent="0.3">
      <c r="A43" s="393" t="s">
        <v>448</v>
      </c>
      <c r="B43" s="394" t="s">
        <v>450</v>
      </c>
      <c r="C43" s="395" t="s">
        <v>456</v>
      </c>
      <c r="D43" s="396" t="s">
        <v>457</v>
      </c>
      <c r="E43" s="395" t="s">
        <v>451</v>
      </c>
      <c r="F43" s="396" t="s">
        <v>452</v>
      </c>
      <c r="G43" s="395" t="s">
        <v>479</v>
      </c>
      <c r="H43" s="395">
        <v>111671</v>
      </c>
      <c r="I43" s="395">
        <v>11671</v>
      </c>
      <c r="J43" s="395" t="s">
        <v>530</v>
      </c>
      <c r="K43" s="395" t="s">
        <v>531</v>
      </c>
      <c r="L43" s="397">
        <v>267.36029582888938</v>
      </c>
      <c r="M43" s="397">
        <v>81</v>
      </c>
      <c r="N43" s="398">
        <v>21648.823086073025</v>
      </c>
    </row>
    <row r="44" spans="1:14" ht="14.4" customHeight="1" x14ac:dyDescent="0.3">
      <c r="A44" s="393" t="s">
        <v>448</v>
      </c>
      <c r="B44" s="394" t="s">
        <v>450</v>
      </c>
      <c r="C44" s="395" t="s">
        <v>456</v>
      </c>
      <c r="D44" s="396" t="s">
        <v>457</v>
      </c>
      <c r="E44" s="395" t="s">
        <v>451</v>
      </c>
      <c r="F44" s="396" t="s">
        <v>452</v>
      </c>
      <c r="G44" s="395" t="s">
        <v>479</v>
      </c>
      <c r="H44" s="395">
        <v>114933</v>
      </c>
      <c r="I44" s="395">
        <v>14933</v>
      </c>
      <c r="J44" s="395" t="s">
        <v>532</v>
      </c>
      <c r="K44" s="395" t="s">
        <v>533</v>
      </c>
      <c r="L44" s="397">
        <v>142.33668372503769</v>
      </c>
      <c r="M44" s="397">
        <v>3</v>
      </c>
      <c r="N44" s="398">
        <v>427.01005117511306</v>
      </c>
    </row>
    <row r="45" spans="1:14" ht="14.4" customHeight="1" x14ac:dyDescent="0.3">
      <c r="A45" s="393" t="s">
        <v>448</v>
      </c>
      <c r="B45" s="394" t="s">
        <v>450</v>
      </c>
      <c r="C45" s="395" t="s">
        <v>456</v>
      </c>
      <c r="D45" s="396" t="s">
        <v>457</v>
      </c>
      <c r="E45" s="395" t="s">
        <v>451</v>
      </c>
      <c r="F45" s="396" t="s">
        <v>452</v>
      </c>
      <c r="G45" s="395" t="s">
        <v>479</v>
      </c>
      <c r="H45" s="395">
        <v>114989</v>
      </c>
      <c r="I45" s="395">
        <v>14989</v>
      </c>
      <c r="J45" s="395" t="s">
        <v>534</v>
      </c>
      <c r="K45" s="395" t="s">
        <v>535</v>
      </c>
      <c r="L45" s="397">
        <v>90.35</v>
      </c>
      <c r="M45" s="397">
        <v>1</v>
      </c>
      <c r="N45" s="398">
        <v>90.35</v>
      </c>
    </row>
    <row r="46" spans="1:14" ht="14.4" customHeight="1" x14ac:dyDescent="0.3">
      <c r="A46" s="393" t="s">
        <v>448</v>
      </c>
      <c r="B46" s="394" t="s">
        <v>450</v>
      </c>
      <c r="C46" s="395" t="s">
        <v>456</v>
      </c>
      <c r="D46" s="396" t="s">
        <v>457</v>
      </c>
      <c r="E46" s="395" t="s">
        <v>451</v>
      </c>
      <c r="F46" s="396" t="s">
        <v>452</v>
      </c>
      <c r="G46" s="395" t="s">
        <v>479</v>
      </c>
      <c r="H46" s="395">
        <v>117011</v>
      </c>
      <c r="I46" s="395">
        <v>17011</v>
      </c>
      <c r="J46" s="395" t="s">
        <v>536</v>
      </c>
      <c r="K46" s="395" t="s">
        <v>537</v>
      </c>
      <c r="L46" s="397">
        <v>109.060035686552</v>
      </c>
      <c r="M46" s="397">
        <v>9</v>
      </c>
      <c r="N46" s="398">
        <v>987.93078193356291</v>
      </c>
    </row>
    <row r="47" spans="1:14" ht="14.4" customHeight="1" x14ac:dyDescent="0.3">
      <c r="A47" s="393" t="s">
        <v>448</v>
      </c>
      <c r="B47" s="394" t="s">
        <v>450</v>
      </c>
      <c r="C47" s="395" t="s">
        <v>456</v>
      </c>
      <c r="D47" s="396" t="s">
        <v>457</v>
      </c>
      <c r="E47" s="395" t="s">
        <v>451</v>
      </c>
      <c r="F47" s="396" t="s">
        <v>452</v>
      </c>
      <c r="G47" s="395" t="s">
        <v>479</v>
      </c>
      <c r="H47" s="395">
        <v>117162</v>
      </c>
      <c r="I47" s="395">
        <v>17162</v>
      </c>
      <c r="J47" s="395" t="s">
        <v>538</v>
      </c>
      <c r="K47" s="395" t="s">
        <v>539</v>
      </c>
      <c r="L47" s="397">
        <v>132.33116680961501</v>
      </c>
      <c r="M47" s="397">
        <v>2</v>
      </c>
      <c r="N47" s="398">
        <v>264.66233361923003</v>
      </c>
    </row>
    <row r="48" spans="1:14" ht="14.4" customHeight="1" x14ac:dyDescent="0.3">
      <c r="A48" s="393" t="s">
        <v>448</v>
      </c>
      <c r="B48" s="394" t="s">
        <v>450</v>
      </c>
      <c r="C48" s="395" t="s">
        <v>456</v>
      </c>
      <c r="D48" s="396" t="s">
        <v>457</v>
      </c>
      <c r="E48" s="395" t="s">
        <v>451</v>
      </c>
      <c r="F48" s="396" t="s">
        <v>452</v>
      </c>
      <c r="G48" s="395" t="s">
        <v>479</v>
      </c>
      <c r="H48" s="395">
        <v>123700</v>
      </c>
      <c r="I48" s="395">
        <v>23700</v>
      </c>
      <c r="J48" s="395" t="s">
        <v>540</v>
      </c>
      <c r="K48" s="395" t="s">
        <v>541</v>
      </c>
      <c r="L48" s="397">
        <v>571.05043573821172</v>
      </c>
      <c r="M48" s="397">
        <v>7</v>
      </c>
      <c r="N48" s="398">
        <v>3997.3721786910587</v>
      </c>
    </row>
    <row r="49" spans="1:14" ht="14.4" customHeight="1" x14ac:dyDescent="0.3">
      <c r="A49" s="393" t="s">
        <v>448</v>
      </c>
      <c r="B49" s="394" t="s">
        <v>450</v>
      </c>
      <c r="C49" s="395" t="s">
        <v>456</v>
      </c>
      <c r="D49" s="396" t="s">
        <v>457</v>
      </c>
      <c r="E49" s="395" t="s">
        <v>451</v>
      </c>
      <c r="F49" s="396" t="s">
        <v>452</v>
      </c>
      <c r="G49" s="395" t="s">
        <v>479</v>
      </c>
      <c r="H49" s="395">
        <v>124067</v>
      </c>
      <c r="I49" s="395">
        <v>124067</v>
      </c>
      <c r="J49" s="395" t="s">
        <v>542</v>
      </c>
      <c r="K49" s="395" t="s">
        <v>543</v>
      </c>
      <c r="L49" s="397">
        <v>38.126027975793562</v>
      </c>
      <c r="M49" s="397">
        <v>260</v>
      </c>
      <c r="N49" s="398">
        <v>9911.5247682630834</v>
      </c>
    </row>
    <row r="50" spans="1:14" ht="14.4" customHeight="1" x14ac:dyDescent="0.3">
      <c r="A50" s="393" t="s">
        <v>448</v>
      </c>
      <c r="B50" s="394" t="s">
        <v>450</v>
      </c>
      <c r="C50" s="395" t="s">
        <v>456</v>
      </c>
      <c r="D50" s="396" t="s">
        <v>457</v>
      </c>
      <c r="E50" s="395" t="s">
        <v>451</v>
      </c>
      <c r="F50" s="396" t="s">
        <v>452</v>
      </c>
      <c r="G50" s="395" t="s">
        <v>479</v>
      </c>
      <c r="H50" s="395">
        <v>125365</v>
      </c>
      <c r="I50" s="395">
        <v>25365</v>
      </c>
      <c r="J50" s="395" t="s">
        <v>544</v>
      </c>
      <c r="K50" s="395" t="s">
        <v>545</v>
      </c>
      <c r="L50" s="397">
        <v>142.449999539023</v>
      </c>
      <c r="M50" s="397">
        <v>5</v>
      </c>
      <c r="N50" s="398">
        <v>712.86999723413805</v>
      </c>
    </row>
    <row r="51" spans="1:14" ht="14.4" customHeight="1" x14ac:dyDescent="0.3">
      <c r="A51" s="393" t="s">
        <v>448</v>
      </c>
      <c r="B51" s="394" t="s">
        <v>450</v>
      </c>
      <c r="C51" s="395" t="s">
        <v>456</v>
      </c>
      <c r="D51" s="396" t="s">
        <v>457</v>
      </c>
      <c r="E51" s="395" t="s">
        <v>451</v>
      </c>
      <c r="F51" s="396" t="s">
        <v>452</v>
      </c>
      <c r="G51" s="395" t="s">
        <v>479</v>
      </c>
      <c r="H51" s="395">
        <v>125366</v>
      </c>
      <c r="I51" s="395">
        <v>25366</v>
      </c>
      <c r="J51" s="395" t="s">
        <v>544</v>
      </c>
      <c r="K51" s="395" t="s">
        <v>546</v>
      </c>
      <c r="L51" s="397">
        <v>288.86242795839325</v>
      </c>
      <c r="M51" s="397">
        <v>17</v>
      </c>
      <c r="N51" s="398">
        <v>4449.028427786925</v>
      </c>
    </row>
    <row r="52" spans="1:14" ht="14.4" customHeight="1" x14ac:dyDescent="0.3">
      <c r="A52" s="393" t="s">
        <v>448</v>
      </c>
      <c r="B52" s="394" t="s">
        <v>450</v>
      </c>
      <c r="C52" s="395" t="s">
        <v>456</v>
      </c>
      <c r="D52" s="396" t="s">
        <v>457</v>
      </c>
      <c r="E52" s="395" t="s">
        <v>451</v>
      </c>
      <c r="F52" s="396" t="s">
        <v>452</v>
      </c>
      <c r="G52" s="395" t="s">
        <v>479</v>
      </c>
      <c r="H52" s="395">
        <v>126329</v>
      </c>
      <c r="I52" s="395">
        <v>26329</v>
      </c>
      <c r="J52" s="395" t="s">
        <v>547</v>
      </c>
      <c r="K52" s="395" t="s">
        <v>548</v>
      </c>
      <c r="L52" s="397">
        <v>125.79</v>
      </c>
      <c r="M52" s="397">
        <v>6</v>
      </c>
      <c r="N52" s="398">
        <v>754.74</v>
      </c>
    </row>
    <row r="53" spans="1:14" ht="14.4" customHeight="1" x14ac:dyDescent="0.3">
      <c r="A53" s="393" t="s">
        <v>448</v>
      </c>
      <c r="B53" s="394" t="s">
        <v>450</v>
      </c>
      <c r="C53" s="395" t="s">
        <v>456</v>
      </c>
      <c r="D53" s="396" t="s">
        <v>457</v>
      </c>
      <c r="E53" s="395" t="s">
        <v>451</v>
      </c>
      <c r="F53" s="396" t="s">
        <v>452</v>
      </c>
      <c r="G53" s="395" t="s">
        <v>479</v>
      </c>
      <c r="H53" s="395">
        <v>127899</v>
      </c>
      <c r="I53" s="395">
        <v>27899</v>
      </c>
      <c r="J53" s="395" t="s">
        <v>549</v>
      </c>
      <c r="K53" s="395" t="s">
        <v>550</v>
      </c>
      <c r="L53" s="397">
        <v>337.85</v>
      </c>
      <c r="M53" s="397">
        <v>2</v>
      </c>
      <c r="N53" s="398">
        <v>675.7</v>
      </c>
    </row>
    <row r="54" spans="1:14" ht="14.4" customHeight="1" x14ac:dyDescent="0.3">
      <c r="A54" s="393" t="s">
        <v>448</v>
      </c>
      <c r="B54" s="394" t="s">
        <v>450</v>
      </c>
      <c r="C54" s="395" t="s">
        <v>456</v>
      </c>
      <c r="D54" s="396" t="s">
        <v>457</v>
      </c>
      <c r="E54" s="395" t="s">
        <v>451</v>
      </c>
      <c r="F54" s="396" t="s">
        <v>452</v>
      </c>
      <c r="G54" s="395" t="s">
        <v>479</v>
      </c>
      <c r="H54" s="395">
        <v>128816</v>
      </c>
      <c r="I54" s="395">
        <v>28816</v>
      </c>
      <c r="J54" s="395" t="s">
        <v>549</v>
      </c>
      <c r="K54" s="395" t="s">
        <v>551</v>
      </c>
      <c r="L54" s="397">
        <v>126.030669254747</v>
      </c>
      <c r="M54" s="397">
        <v>5</v>
      </c>
      <c r="N54" s="398">
        <v>630.15193221393406</v>
      </c>
    </row>
    <row r="55" spans="1:14" ht="14.4" customHeight="1" x14ac:dyDescent="0.3">
      <c r="A55" s="393" t="s">
        <v>448</v>
      </c>
      <c r="B55" s="394" t="s">
        <v>450</v>
      </c>
      <c r="C55" s="395" t="s">
        <v>456</v>
      </c>
      <c r="D55" s="396" t="s">
        <v>457</v>
      </c>
      <c r="E55" s="395" t="s">
        <v>451</v>
      </c>
      <c r="F55" s="396" t="s">
        <v>452</v>
      </c>
      <c r="G55" s="395" t="s">
        <v>479</v>
      </c>
      <c r="H55" s="395">
        <v>130229</v>
      </c>
      <c r="I55" s="395">
        <v>30229</v>
      </c>
      <c r="J55" s="395" t="s">
        <v>552</v>
      </c>
      <c r="K55" s="395" t="s">
        <v>553</v>
      </c>
      <c r="L55" s="397">
        <v>127.32</v>
      </c>
      <c r="M55" s="397">
        <v>6</v>
      </c>
      <c r="N55" s="398">
        <v>763.92</v>
      </c>
    </row>
    <row r="56" spans="1:14" ht="14.4" customHeight="1" x14ac:dyDescent="0.3">
      <c r="A56" s="393" t="s">
        <v>448</v>
      </c>
      <c r="B56" s="394" t="s">
        <v>450</v>
      </c>
      <c r="C56" s="395" t="s">
        <v>456</v>
      </c>
      <c r="D56" s="396" t="s">
        <v>457</v>
      </c>
      <c r="E56" s="395" t="s">
        <v>451</v>
      </c>
      <c r="F56" s="396" t="s">
        <v>452</v>
      </c>
      <c r="G56" s="395" t="s">
        <v>479</v>
      </c>
      <c r="H56" s="395">
        <v>131215</v>
      </c>
      <c r="I56" s="395">
        <v>31215</v>
      </c>
      <c r="J56" s="395" t="s">
        <v>554</v>
      </c>
      <c r="K56" s="395" t="s">
        <v>555</v>
      </c>
      <c r="L56" s="397">
        <v>55.716032885668007</v>
      </c>
      <c r="M56" s="397">
        <v>7</v>
      </c>
      <c r="N56" s="398">
        <v>390.11016442834</v>
      </c>
    </row>
    <row r="57" spans="1:14" ht="14.4" customHeight="1" x14ac:dyDescent="0.3">
      <c r="A57" s="393" t="s">
        <v>448</v>
      </c>
      <c r="B57" s="394" t="s">
        <v>450</v>
      </c>
      <c r="C57" s="395" t="s">
        <v>456</v>
      </c>
      <c r="D57" s="396" t="s">
        <v>457</v>
      </c>
      <c r="E57" s="395" t="s">
        <v>451</v>
      </c>
      <c r="F57" s="396" t="s">
        <v>452</v>
      </c>
      <c r="G57" s="395" t="s">
        <v>479</v>
      </c>
      <c r="H57" s="395">
        <v>131385</v>
      </c>
      <c r="I57" s="395">
        <v>31385</v>
      </c>
      <c r="J57" s="395" t="s">
        <v>554</v>
      </c>
      <c r="K57" s="395" t="s">
        <v>556</v>
      </c>
      <c r="L57" s="397">
        <v>39.752499999999998</v>
      </c>
      <c r="M57" s="397">
        <v>10</v>
      </c>
      <c r="N57" s="398">
        <v>396.96999999999997</v>
      </c>
    </row>
    <row r="58" spans="1:14" ht="14.4" customHeight="1" x14ac:dyDescent="0.3">
      <c r="A58" s="393" t="s">
        <v>448</v>
      </c>
      <c r="B58" s="394" t="s">
        <v>450</v>
      </c>
      <c r="C58" s="395" t="s">
        <v>456</v>
      </c>
      <c r="D58" s="396" t="s">
        <v>457</v>
      </c>
      <c r="E58" s="395" t="s">
        <v>451</v>
      </c>
      <c r="F58" s="396" t="s">
        <v>452</v>
      </c>
      <c r="G58" s="395" t="s">
        <v>479</v>
      </c>
      <c r="H58" s="395">
        <v>140122</v>
      </c>
      <c r="I58" s="395">
        <v>40122</v>
      </c>
      <c r="J58" s="395" t="s">
        <v>557</v>
      </c>
      <c r="K58" s="395" t="s">
        <v>543</v>
      </c>
      <c r="L58" s="397">
        <v>36.194308271999319</v>
      </c>
      <c r="M58" s="397">
        <v>250</v>
      </c>
      <c r="N58" s="398">
        <v>8896.4551882238738</v>
      </c>
    </row>
    <row r="59" spans="1:14" ht="14.4" customHeight="1" x14ac:dyDescent="0.3">
      <c r="A59" s="393" t="s">
        <v>448</v>
      </c>
      <c r="B59" s="394" t="s">
        <v>450</v>
      </c>
      <c r="C59" s="395" t="s">
        <v>456</v>
      </c>
      <c r="D59" s="396" t="s">
        <v>457</v>
      </c>
      <c r="E59" s="395" t="s">
        <v>451</v>
      </c>
      <c r="F59" s="396" t="s">
        <v>452</v>
      </c>
      <c r="G59" s="395" t="s">
        <v>479</v>
      </c>
      <c r="H59" s="395">
        <v>141155</v>
      </c>
      <c r="I59" s="395">
        <v>41155</v>
      </c>
      <c r="J59" s="395" t="s">
        <v>558</v>
      </c>
      <c r="K59" s="395" t="s">
        <v>559</v>
      </c>
      <c r="L59" s="397">
        <v>42.99</v>
      </c>
      <c r="M59" s="397">
        <v>3</v>
      </c>
      <c r="N59" s="398">
        <v>128.97</v>
      </c>
    </row>
    <row r="60" spans="1:14" ht="14.4" customHeight="1" x14ac:dyDescent="0.3">
      <c r="A60" s="393" t="s">
        <v>448</v>
      </c>
      <c r="B60" s="394" t="s">
        <v>450</v>
      </c>
      <c r="C60" s="395" t="s">
        <v>456</v>
      </c>
      <c r="D60" s="396" t="s">
        <v>457</v>
      </c>
      <c r="E60" s="395" t="s">
        <v>451</v>
      </c>
      <c r="F60" s="396" t="s">
        <v>452</v>
      </c>
      <c r="G60" s="395" t="s">
        <v>479</v>
      </c>
      <c r="H60" s="395">
        <v>146991</v>
      </c>
      <c r="I60" s="395">
        <v>46991</v>
      </c>
      <c r="J60" s="395" t="s">
        <v>560</v>
      </c>
      <c r="K60" s="395" t="s">
        <v>561</v>
      </c>
      <c r="L60" s="397">
        <v>138.93919613029701</v>
      </c>
      <c r="M60" s="397">
        <v>1</v>
      </c>
      <c r="N60" s="398">
        <v>138.93919613029701</v>
      </c>
    </row>
    <row r="61" spans="1:14" ht="14.4" customHeight="1" x14ac:dyDescent="0.3">
      <c r="A61" s="393" t="s">
        <v>448</v>
      </c>
      <c r="B61" s="394" t="s">
        <v>450</v>
      </c>
      <c r="C61" s="395" t="s">
        <v>456</v>
      </c>
      <c r="D61" s="396" t="s">
        <v>457</v>
      </c>
      <c r="E61" s="395" t="s">
        <v>451</v>
      </c>
      <c r="F61" s="396" t="s">
        <v>452</v>
      </c>
      <c r="G61" s="395" t="s">
        <v>479</v>
      </c>
      <c r="H61" s="395">
        <v>147193</v>
      </c>
      <c r="I61" s="395">
        <v>47193</v>
      </c>
      <c r="J61" s="395" t="s">
        <v>562</v>
      </c>
      <c r="K61" s="395" t="s">
        <v>563</v>
      </c>
      <c r="L61" s="397">
        <v>340.29</v>
      </c>
      <c r="M61" s="397">
        <v>2</v>
      </c>
      <c r="N61" s="398">
        <v>680.58</v>
      </c>
    </row>
    <row r="62" spans="1:14" ht="14.4" customHeight="1" x14ac:dyDescent="0.3">
      <c r="A62" s="393" t="s">
        <v>448</v>
      </c>
      <c r="B62" s="394" t="s">
        <v>450</v>
      </c>
      <c r="C62" s="395" t="s">
        <v>456</v>
      </c>
      <c r="D62" s="396" t="s">
        <v>457</v>
      </c>
      <c r="E62" s="395" t="s">
        <v>451</v>
      </c>
      <c r="F62" s="396" t="s">
        <v>452</v>
      </c>
      <c r="G62" s="395" t="s">
        <v>479</v>
      </c>
      <c r="H62" s="395">
        <v>149317</v>
      </c>
      <c r="I62" s="395">
        <v>49317</v>
      </c>
      <c r="J62" s="395" t="s">
        <v>564</v>
      </c>
      <c r="K62" s="395" t="s">
        <v>565</v>
      </c>
      <c r="L62" s="397">
        <v>331.027728728856</v>
      </c>
      <c r="M62" s="397">
        <v>1</v>
      </c>
      <c r="N62" s="398">
        <v>331.027728728856</v>
      </c>
    </row>
    <row r="63" spans="1:14" ht="14.4" customHeight="1" x14ac:dyDescent="0.3">
      <c r="A63" s="393" t="s">
        <v>448</v>
      </c>
      <c r="B63" s="394" t="s">
        <v>450</v>
      </c>
      <c r="C63" s="395" t="s">
        <v>456</v>
      </c>
      <c r="D63" s="396" t="s">
        <v>457</v>
      </c>
      <c r="E63" s="395" t="s">
        <v>451</v>
      </c>
      <c r="F63" s="396" t="s">
        <v>452</v>
      </c>
      <c r="G63" s="395" t="s">
        <v>479</v>
      </c>
      <c r="H63" s="395">
        <v>149562</v>
      </c>
      <c r="I63" s="395">
        <v>49562</v>
      </c>
      <c r="J63" s="395" t="s">
        <v>566</v>
      </c>
      <c r="K63" s="395" t="s">
        <v>567</v>
      </c>
      <c r="L63" s="397">
        <v>166.6</v>
      </c>
      <c r="M63" s="397">
        <v>2</v>
      </c>
      <c r="N63" s="398">
        <v>333.2</v>
      </c>
    </row>
    <row r="64" spans="1:14" ht="14.4" customHeight="1" x14ac:dyDescent="0.3">
      <c r="A64" s="393" t="s">
        <v>448</v>
      </c>
      <c r="B64" s="394" t="s">
        <v>450</v>
      </c>
      <c r="C64" s="395" t="s">
        <v>456</v>
      </c>
      <c r="D64" s="396" t="s">
        <v>457</v>
      </c>
      <c r="E64" s="395" t="s">
        <v>451</v>
      </c>
      <c r="F64" s="396" t="s">
        <v>452</v>
      </c>
      <c r="G64" s="395" t="s">
        <v>479</v>
      </c>
      <c r="H64" s="395">
        <v>150335</v>
      </c>
      <c r="I64" s="395">
        <v>50335</v>
      </c>
      <c r="J64" s="395" t="s">
        <v>568</v>
      </c>
      <c r="K64" s="395" t="s">
        <v>569</v>
      </c>
      <c r="L64" s="397">
        <v>46.029993624289965</v>
      </c>
      <c r="M64" s="397">
        <v>7</v>
      </c>
      <c r="N64" s="398">
        <v>322.08994261860971</v>
      </c>
    </row>
    <row r="65" spans="1:14" ht="14.4" customHeight="1" x14ac:dyDescent="0.3">
      <c r="A65" s="393" t="s">
        <v>448</v>
      </c>
      <c r="B65" s="394" t="s">
        <v>450</v>
      </c>
      <c r="C65" s="395" t="s">
        <v>456</v>
      </c>
      <c r="D65" s="396" t="s">
        <v>457</v>
      </c>
      <c r="E65" s="395" t="s">
        <v>451</v>
      </c>
      <c r="F65" s="396" t="s">
        <v>452</v>
      </c>
      <c r="G65" s="395" t="s">
        <v>479</v>
      </c>
      <c r="H65" s="395">
        <v>151365</v>
      </c>
      <c r="I65" s="395">
        <v>51365</v>
      </c>
      <c r="J65" s="395" t="s">
        <v>570</v>
      </c>
      <c r="K65" s="395" t="s">
        <v>571</v>
      </c>
      <c r="L65" s="397">
        <v>136.14959686794771</v>
      </c>
      <c r="M65" s="397">
        <v>64</v>
      </c>
      <c r="N65" s="398">
        <v>1809.3116241537241</v>
      </c>
    </row>
    <row r="66" spans="1:14" ht="14.4" customHeight="1" x14ac:dyDescent="0.3">
      <c r="A66" s="393" t="s">
        <v>448</v>
      </c>
      <c r="B66" s="394" t="s">
        <v>450</v>
      </c>
      <c r="C66" s="395" t="s">
        <v>456</v>
      </c>
      <c r="D66" s="396" t="s">
        <v>457</v>
      </c>
      <c r="E66" s="395" t="s">
        <v>451</v>
      </c>
      <c r="F66" s="396" t="s">
        <v>452</v>
      </c>
      <c r="G66" s="395" t="s">
        <v>479</v>
      </c>
      <c r="H66" s="395">
        <v>154539</v>
      </c>
      <c r="I66" s="395">
        <v>54539</v>
      </c>
      <c r="J66" s="395" t="s">
        <v>572</v>
      </c>
      <c r="K66" s="395" t="s">
        <v>573</v>
      </c>
      <c r="L66" s="397">
        <v>63.357548256356885</v>
      </c>
      <c r="M66" s="397">
        <v>240</v>
      </c>
      <c r="N66" s="398">
        <v>15208.822271729543</v>
      </c>
    </row>
    <row r="67" spans="1:14" ht="14.4" customHeight="1" x14ac:dyDescent="0.3">
      <c r="A67" s="393" t="s">
        <v>448</v>
      </c>
      <c r="B67" s="394" t="s">
        <v>450</v>
      </c>
      <c r="C67" s="395" t="s">
        <v>456</v>
      </c>
      <c r="D67" s="396" t="s">
        <v>457</v>
      </c>
      <c r="E67" s="395" t="s">
        <v>451</v>
      </c>
      <c r="F67" s="396" t="s">
        <v>452</v>
      </c>
      <c r="G67" s="395" t="s">
        <v>479</v>
      </c>
      <c r="H67" s="395">
        <v>154815</v>
      </c>
      <c r="I67" s="395">
        <v>154815</v>
      </c>
      <c r="J67" s="395" t="s">
        <v>574</v>
      </c>
      <c r="K67" s="395" t="s">
        <v>575</v>
      </c>
      <c r="L67" s="397">
        <v>114.4249570195052</v>
      </c>
      <c r="M67" s="397">
        <v>90</v>
      </c>
      <c r="N67" s="398">
        <v>10305.195701950521</v>
      </c>
    </row>
    <row r="68" spans="1:14" ht="14.4" customHeight="1" x14ac:dyDescent="0.3">
      <c r="A68" s="393" t="s">
        <v>448</v>
      </c>
      <c r="B68" s="394" t="s">
        <v>450</v>
      </c>
      <c r="C68" s="395" t="s">
        <v>456</v>
      </c>
      <c r="D68" s="396" t="s">
        <v>457</v>
      </c>
      <c r="E68" s="395" t="s">
        <v>451</v>
      </c>
      <c r="F68" s="396" t="s">
        <v>452</v>
      </c>
      <c r="G68" s="395" t="s">
        <v>479</v>
      </c>
      <c r="H68" s="395">
        <v>155823</v>
      </c>
      <c r="I68" s="395">
        <v>55823</v>
      </c>
      <c r="J68" s="395" t="s">
        <v>522</v>
      </c>
      <c r="K68" s="395" t="s">
        <v>576</v>
      </c>
      <c r="L68" s="397">
        <v>22.770000013153396</v>
      </c>
      <c r="M68" s="397">
        <v>22</v>
      </c>
      <c r="N68" s="398">
        <v>500.94000023676119</v>
      </c>
    </row>
    <row r="69" spans="1:14" ht="14.4" customHeight="1" x14ac:dyDescent="0.3">
      <c r="A69" s="393" t="s">
        <v>448</v>
      </c>
      <c r="B69" s="394" t="s">
        <v>450</v>
      </c>
      <c r="C69" s="395" t="s">
        <v>456</v>
      </c>
      <c r="D69" s="396" t="s">
        <v>457</v>
      </c>
      <c r="E69" s="395" t="s">
        <v>451</v>
      </c>
      <c r="F69" s="396" t="s">
        <v>452</v>
      </c>
      <c r="G69" s="395" t="s">
        <v>479</v>
      </c>
      <c r="H69" s="395">
        <v>155824</v>
      </c>
      <c r="I69" s="395">
        <v>55824</v>
      </c>
      <c r="J69" s="395" t="s">
        <v>522</v>
      </c>
      <c r="K69" s="395" t="s">
        <v>577</v>
      </c>
      <c r="L69" s="397">
        <v>60.349937489865553</v>
      </c>
      <c r="M69" s="397">
        <v>67</v>
      </c>
      <c r="N69" s="398">
        <v>4043.4468426055391</v>
      </c>
    </row>
    <row r="70" spans="1:14" ht="14.4" customHeight="1" x14ac:dyDescent="0.3">
      <c r="A70" s="393" t="s">
        <v>448</v>
      </c>
      <c r="B70" s="394" t="s">
        <v>450</v>
      </c>
      <c r="C70" s="395" t="s">
        <v>456</v>
      </c>
      <c r="D70" s="396" t="s">
        <v>457</v>
      </c>
      <c r="E70" s="395" t="s">
        <v>451</v>
      </c>
      <c r="F70" s="396" t="s">
        <v>452</v>
      </c>
      <c r="G70" s="395" t="s">
        <v>479</v>
      </c>
      <c r="H70" s="395">
        <v>155871</v>
      </c>
      <c r="I70" s="395">
        <v>155871</v>
      </c>
      <c r="J70" s="395" t="s">
        <v>578</v>
      </c>
      <c r="K70" s="395" t="s">
        <v>579</v>
      </c>
      <c r="L70" s="397">
        <v>48.21</v>
      </c>
      <c r="M70" s="397">
        <v>6</v>
      </c>
      <c r="N70" s="398">
        <v>289.26</v>
      </c>
    </row>
    <row r="71" spans="1:14" ht="14.4" customHeight="1" x14ac:dyDescent="0.3">
      <c r="A71" s="393" t="s">
        <v>448</v>
      </c>
      <c r="B71" s="394" t="s">
        <v>450</v>
      </c>
      <c r="C71" s="395" t="s">
        <v>456</v>
      </c>
      <c r="D71" s="396" t="s">
        <v>457</v>
      </c>
      <c r="E71" s="395" t="s">
        <v>451</v>
      </c>
      <c r="F71" s="396" t="s">
        <v>452</v>
      </c>
      <c r="G71" s="395" t="s">
        <v>479</v>
      </c>
      <c r="H71" s="395">
        <v>155947</v>
      </c>
      <c r="I71" s="395">
        <v>55947</v>
      </c>
      <c r="J71" s="395" t="s">
        <v>580</v>
      </c>
      <c r="K71" s="395"/>
      <c r="L71" s="397">
        <v>102.01</v>
      </c>
      <c r="M71" s="397">
        <v>1</v>
      </c>
      <c r="N71" s="398">
        <v>102.01</v>
      </c>
    </row>
    <row r="72" spans="1:14" ht="14.4" customHeight="1" x14ac:dyDescent="0.3">
      <c r="A72" s="393" t="s">
        <v>448</v>
      </c>
      <c r="B72" s="394" t="s">
        <v>450</v>
      </c>
      <c r="C72" s="395" t="s">
        <v>456</v>
      </c>
      <c r="D72" s="396" t="s">
        <v>457</v>
      </c>
      <c r="E72" s="395" t="s">
        <v>451</v>
      </c>
      <c r="F72" s="396" t="s">
        <v>452</v>
      </c>
      <c r="G72" s="395" t="s">
        <v>479</v>
      </c>
      <c r="H72" s="395">
        <v>156992</v>
      </c>
      <c r="I72" s="395">
        <v>56992</v>
      </c>
      <c r="J72" s="395" t="s">
        <v>581</v>
      </c>
      <c r="K72" s="395" t="s">
        <v>582</v>
      </c>
      <c r="L72" s="397">
        <v>58.101999999999997</v>
      </c>
      <c r="M72" s="397">
        <v>9</v>
      </c>
      <c r="N72" s="398">
        <v>523.43000000000006</v>
      </c>
    </row>
    <row r="73" spans="1:14" ht="14.4" customHeight="1" x14ac:dyDescent="0.3">
      <c r="A73" s="393" t="s">
        <v>448</v>
      </c>
      <c r="B73" s="394" t="s">
        <v>450</v>
      </c>
      <c r="C73" s="395" t="s">
        <v>456</v>
      </c>
      <c r="D73" s="396" t="s">
        <v>457</v>
      </c>
      <c r="E73" s="395" t="s">
        <v>451</v>
      </c>
      <c r="F73" s="396" t="s">
        <v>452</v>
      </c>
      <c r="G73" s="395" t="s">
        <v>479</v>
      </c>
      <c r="H73" s="395">
        <v>156993</v>
      </c>
      <c r="I73" s="395">
        <v>56993</v>
      </c>
      <c r="J73" s="395" t="s">
        <v>583</v>
      </c>
      <c r="K73" s="395" t="s">
        <v>584</v>
      </c>
      <c r="L73" s="397">
        <v>57.960005519076475</v>
      </c>
      <c r="M73" s="397">
        <v>18</v>
      </c>
      <c r="N73" s="398">
        <v>1041.7501280083895</v>
      </c>
    </row>
    <row r="74" spans="1:14" ht="14.4" customHeight="1" x14ac:dyDescent="0.3">
      <c r="A74" s="393" t="s">
        <v>448</v>
      </c>
      <c r="B74" s="394" t="s">
        <v>450</v>
      </c>
      <c r="C74" s="395" t="s">
        <v>456</v>
      </c>
      <c r="D74" s="396" t="s">
        <v>457</v>
      </c>
      <c r="E74" s="395" t="s">
        <v>451</v>
      </c>
      <c r="F74" s="396" t="s">
        <v>452</v>
      </c>
      <c r="G74" s="395" t="s">
        <v>479</v>
      </c>
      <c r="H74" s="395">
        <v>157351</v>
      </c>
      <c r="I74" s="395">
        <v>57351</v>
      </c>
      <c r="J74" s="395" t="s">
        <v>585</v>
      </c>
      <c r="K74" s="395" t="s">
        <v>586</v>
      </c>
      <c r="L74" s="397">
        <v>47.156666666666666</v>
      </c>
      <c r="M74" s="397">
        <v>16</v>
      </c>
      <c r="N74" s="398">
        <v>752.36</v>
      </c>
    </row>
    <row r="75" spans="1:14" ht="14.4" customHeight="1" x14ac:dyDescent="0.3">
      <c r="A75" s="393" t="s">
        <v>448</v>
      </c>
      <c r="B75" s="394" t="s">
        <v>450</v>
      </c>
      <c r="C75" s="395" t="s">
        <v>456</v>
      </c>
      <c r="D75" s="396" t="s">
        <v>457</v>
      </c>
      <c r="E75" s="395" t="s">
        <v>451</v>
      </c>
      <c r="F75" s="396" t="s">
        <v>452</v>
      </c>
      <c r="G75" s="395" t="s">
        <v>479</v>
      </c>
      <c r="H75" s="395">
        <v>157586</v>
      </c>
      <c r="I75" s="395">
        <v>57586</v>
      </c>
      <c r="J75" s="395" t="s">
        <v>587</v>
      </c>
      <c r="K75" s="395" t="s">
        <v>588</v>
      </c>
      <c r="L75" s="397">
        <v>66.91</v>
      </c>
      <c r="M75" s="397">
        <v>3</v>
      </c>
      <c r="N75" s="398">
        <v>200.73</v>
      </c>
    </row>
    <row r="76" spans="1:14" ht="14.4" customHeight="1" x14ac:dyDescent="0.3">
      <c r="A76" s="393" t="s">
        <v>448</v>
      </c>
      <c r="B76" s="394" t="s">
        <v>450</v>
      </c>
      <c r="C76" s="395" t="s">
        <v>456</v>
      </c>
      <c r="D76" s="396" t="s">
        <v>457</v>
      </c>
      <c r="E76" s="395" t="s">
        <v>451</v>
      </c>
      <c r="F76" s="396" t="s">
        <v>452</v>
      </c>
      <c r="G76" s="395" t="s">
        <v>479</v>
      </c>
      <c r="H76" s="395">
        <v>158037</v>
      </c>
      <c r="I76" s="395">
        <v>58037</v>
      </c>
      <c r="J76" s="395" t="s">
        <v>589</v>
      </c>
      <c r="K76" s="395" t="s">
        <v>590</v>
      </c>
      <c r="L76" s="397">
        <v>100.31</v>
      </c>
      <c r="M76" s="397">
        <v>1</v>
      </c>
      <c r="N76" s="398">
        <v>100.31</v>
      </c>
    </row>
    <row r="77" spans="1:14" ht="14.4" customHeight="1" x14ac:dyDescent="0.3">
      <c r="A77" s="393" t="s">
        <v>448</v>
      </c>
      <c r="B77" s="394" t="s">
        <v>450</v>
      </c>
      <c r="C77" s="395" t="s">
        <v>456</v>
      </c>
      <c r="D77" s="396" t="s">
        <v>457</v>
      </c>
      <c r="E77" s="395" t="s">
        <v>451</v>
      </c>
      <c r="F77" s="396" t="s">
        <v>452</v>
      </c>
      <c r="G77" s="395" t="s">
        <v>479</v>
      </c>
      <c r="H77" s="395">
        <v>158249</v>
      </c>
      <c r="I77" s="395">
        <v>58249</v>
      </c>
      <c r="J77" s="395" t="s">
        <v>591</v>
      </c>
      <c r="K77" s="395"/>
      <c r="L77" s="397">
        <v>179.26506780941412</v>
      </c>
      <c r="M77" s="397">
        <v>22</v>
      </c>
      <c r="N77" s="398">
        <v>3919.1217616989597</v>
      </c>
    </row>
    <row r="78" spans="1:14" ht="14.4" customHeight="1" x14ac:dyDescent="0.3">
      <c r="A78" s="393" t="s">
        <v>448</v>
      </c>
      <c r="B78" s="394" t="s">
        <v>450</v>
      </c>
      <c r="C78" s="395" t="s">
        <v>456</v>
      </c>
      <c r="D78" s="396" t="s">
        <v>457</v>
      </c>
      <c r="E78" s="395" t="s">
        <v>451</v>
      </c>
      <c r="F78" s="396" t="s">
        <v>452</v>
      </c>
      <c r="G78" s="395" t="s">
        <v>479</v>
      </c>
      <c r="H78" s="395">
        <v>158425</v>
      </c>
      <c r="I78" s="395">
        <v>58425</v>
      </c>
      <c r="J78" s="395" t="s">
        <v>592</v>
      </c>
      <c r="K78" s="395" t="s">
        <v>593</v>
      </c>
      <c r="L78" s="397">
        <v>84.175000000000011</v>
      </c>
      <c r="M78" s="397">
        <v>6</v>
      </c>
      <c r="N78" s="398">
        <v>504.32000000000005</v>
      </c>
    </row>
    <row r="79" spans="1:14" ht="14.4" customHeight="1" x14ac:dyDescent="0.3">
      <c r="A79" s="393" t="s">
        <v>448</v>
      </c>
      <c r="B79" s="394" t="s">
        <v>450</v>
      </c>
      <c r="C79" s="395" t="s">
        <v>456</v>
      </c>
      <c r="D79" s="396" t="s">
        <v>457</v>
      </c>
      <c r="E79" s="395" t="s">
        <v>451</v>
      </c>
      <c r="F79" s="396" t="s">
        <v>452</v>
      </c>
      <c r="G79" s="395" t="s">
        <v>479</v>
      </c>
      <c r="H79" s="395">
        <v>158746</v>
      </c>
      <c r="I79" s="395">
        <v>58746</v>
      </c>
      <c r="J79" s="395" t="s">
        <v>594</v>
      </c>
      <c r="K79" s="395" t="s">
        <v>595</v>
      </c>
      <c r="L79" s="397">
        <v>167.13</v>
      </c>
      <c r="M79" s="397">
        <v>4</v>
      </c>
      <c r="N79" s="398">
        <v>676.12</v>
      </c>
    </row>
    <row r="80" spans="1:14" ht="14.4" customHeight="1" x14ac:dyDescent="0.3">
      <c r="A80" s="393" t="s">
        <v>448</v>
      </c>
      <c r="B80" s="394" t="s">
        <v>450</v>
      </c>
      <c r="C80" s="395" t="s">
        <v>456</v>
      </c>
      <c r="D80" s="396" t="s">
        <v>457</v>
      </c>
      <c r="E80" s="395" t="s">
        <v>451</v>
      </c>
      <c r="F80" s="396" t="s">
        <v>452</v>
      </c>
      <c r="G80" s="395" t="s">
        <v>479</v>
      </c>
      <c r="H80" s="395">
        <v>159357</v>
      </c>
      <c r="I80" s="395">
        <v>59357</v>
      </c>
      <c r="J80" s="395" t="s">
        <v>596</v>
      </c>
      <c r="K80" s="395" t="s">
        <v>597</v>
      </c>
      <c r="L80" s="397">
        <v>197.47</v>
      </c>
      <c r="M80" s="397">
        <v>4</v>
      </c>
      <c r="N80" s="398">
        <v>789.88</v>
      </c>
    </row>
    <row r="81" spans="1:14" ht="14.4" customHeight="1" x14ac:dyDescent="0.3">
      <c r="A81" s="393" t="s">
        <v>448</v>
      </c>
      <c r="B81" s="394" t="s">
        <v>450</v>
      </c>
      <c r="C81" s="395" t="s">
        <v>456</v>
      </c>
      <c r="D81" s="396" t="s">
        <v>457</v>
      </c>
      <c r="E81" s="395" t="s">
        <v>451</v>
      </c>
      <c r="F81" s="396" t="s">
        <v>452</v>
      </c>
      <c r="G81" s="395" t="s">
        <v>479</v>
      </c>
      <c r="H81" s="395">
        <v>162320</v>
      </c>
      <c r="I81" s="395">
        <v>62320</v>
      </c>
      <c r="J81" s="395" t="s">
        <v>598</v>
      </c>
      <c r="K81" s="395" t="s">
        <v>599</v>
      </c>
      <c r="L81" s="397">
        <v>75.642882741200083</v>
      </c>
      <c r="M81" s="397">
        <v>28</v>
      </c>
      <c r="N81" s="398">
        <v>2118.0610751304039</v>
      </c>
    </row>
    <row r="82" spans="1:14" ht="14.4" customHeight="1" x14ac:dyDescent="0.3">
      <c r="A82" s="393" t="s">
        <v>448</v>
      </c>
      <c r="B82" s="394" t="s">
        <v>450</v>
      </c>
      <c r="C82" s="395" t="s">
        <v>456</v>
      </c>
      <c r="D82" s="396" t="s">
        <v>457</v>
      </c>
      <c r="E82" s="395" t="s">
        <v>451</v>
      </c>
      <c r="F82" s="396" t="s">
        <v>452</v>
      </c>
      <c r="G82" s="395" t="s">
        <v>479</v>
      </c>
      <c r="H82" s="395">
        <v>166555</v>
      </c>
      <c r="I82" s="395">
        <v>66555</v>
      </c>
      <c r="J82" s="395" t="s">
        <v>600</v>
      </c>
      <c r="K82" s="395" t="s">
        <v>601</v>
      </c>
      <c r="L82" s="397">
        <v>114.37</v>
      </c>
      <c r="M82" s="397">
        <v>2</v>
      </c>
      <c r="N82" s="398">
        <v>228.74</v>
      </c>
    </row>
    <row r="83" spans="1:14" ht="14.4" customHeight="1" x14ac:dyDescent="0.3">
      <c r="A83" s="393" t="s">
        <v>448</v>
      </c>
      <c r="B83" s="394" t="s">
        <v>450</v>
      </c>
      <c r="C83" s="395" t="s">
        <v>456</v>
      </c>
      <c r="D83" s="396" t="s">
        <v>457</v>
      </c>
      <c r="E83" s="395" t="s">
        <v>451</v>
      </c>
      <c r="F83" s="396" t="s">
        <v>452</v>
      </c>
      <c r="G83" s="395" t="s">
        <v>479</v>
      </c>
      <c r="H83" s="395">
        <v>167408</v>
      </c>
      <c r="I83" s="395">
        <v>67408</v>
      </c>
      <c r="J83" s="395" t="s">
        <v>602</v>
      </c>
      <c r="K83" s="395" t="s">
        <v>603</v>
      </c>
      <c r="L83" s="397">
        <v>34.159999999999997</v>
      </c>
      <c r="M83" s="397">
        <v>2</v>
      </c>
      <c r="N83" s="398">
        <v>68.319999999999993</v>
      </c>
    </row>
    <row r="84" spans="1:14" ht="14.4" customHeight="1" x14ac:dyDescent="0.3">
      <c r="A84" s="393" t="s">
        <v>448</v>
      </c>
      <c r="B84" s="394" t="s">
        <v>450</v>
      </c>
      <c r="C84" s="395" t="s">
        <v>456</v>
      </c>
      <c r="D84" s="396" t="s">
        <v>457</v>
      </c>
      <c r="E84" s="395" t="s">
        <v>451</v>
      </c>
      <c r="F84" s="396" t="s">
        <v>452</v>
      </c>
      <c r="G84" s="395" t="s">
        <v>479</v>
      </c>
      <c r="H84" s="395">
        <v>167547</v>
      </c>
      <c r="I84" s="395">
        <v>67547</v>
      </c>
      <c r="J84" s="395" t="s">
        <v>604</v>
      </c>
      <c r="K84" s="395" t="s">
        <v>605</v>
      </c>
      <c r="L84" s="397">
        <v>50.85700950924975</v>
      </c>
      <c r="M84" s="397">
        <v>80</v>
      </c>
      <c r="N84" s="398">
        <v>3987.5704426638067</v>
      </c>
    </row>
    <row r="85" spans="1:14" ht="14.4" customHeight="1" x14ac:dyDescent="0.3">
      <c r="A85" s="393" t="s">
        <v>448</v>
      </c>
      <c r="B85" s="394" t="s">
        <v>450</v>
      </c>
      <c r="C85" s="395" t="s">
        <v>456</v>
      </c>
      <c r="D85" s="396" t="s">
        <v>457</v>
      </c>
      <c r="E85" s="395" t="s">
        <v>451</v>
      </c>
      <c r="F85" s="396" t="s">
        <v>452</v>
      </c>
      <c r="G85" s="395" t="s">
        <v>479</v>
      </c>
      <c r="H85" s="395">
        <v>169417</v>
      </c>
      <c r="I85" s="395">
        <v>69417</v>
      </c>
      <c r="J85" s="395" t="s">
        <v>606</v>
      </c>
      <c r="K85" s="395" t="s">
        <v>607</v>
      </c>
      <c r="L85" s="397">
        <v>109.77</v>
      </c>
      <c r="M85" s="397">
        <v>1</v>
      </c>
      <c r="N85" s="398">
        <v>109.77</v>
      </c>
    </row>
    <row r="86" spans="1:14" ht="14.4" customHeight="1" x14ac:dyDescent="0.3">
      <c r="A86" s="393" t="s">
        <v>448</v>
      </c>
      <c r="B86" s="394" t="s">
        <v>450</v>
      </c>
      <c r="C86" s="395" t="s">
        <v>456</v>
      </c>
      <c r="D86" s="396" t="s">
        <v>457</v>
      </c>
      <c r="E86" s="395" t="s">
        <v>451</v>
      </c>
      <c r="F86" s="396" t="s">
        <v>452</v>
      </c>
      <c r="G86" s="395" t="s">
        <v>479</v>
      </c>
      <c r="H86" s="395">
        <v>169671</v>
      </c>
      <c r="I86" s="395">
        <v>69671</v>
      </c>
      <c r="J86" s="395" t="s">
        <v>608</v>
      </c>
      <c r="K86" s="395" t="s">
        <v>609</v>
      </c>
      <c r="L86" s="397">
        <v>113.8458010217055</v>
      </c>
      <c r="M86" s="397">
        <v>96</v>
      </c>
      <c r="N86" s="398">
        <v>10929.475347125594</v>
      </c>
    </row>
    <row r="87" spans="1:14" ht="14.4" customHeight="1" x14ac:dyDescent="0.3">
      <c r="A87" s="393" t="s">
        <v>448</v>
      </c>
      <c r="B87" s="394" t="s">
        <v>450</v>
      </c>
      <c r="C87" s="395" t="s">
        <v>456</v>
      </c>
      <c r="D87" s="396" t="s">
        <v>457</v>
      </c>
      <c r="E87" s="395" t="s">
        <v>451</v>
      </c>
      <c r="F87" s="396" t="s">
        <v>452</v>
      </c>
      <c r="G87" s="395" t="s">
        <v>479</v>
      </c>
      <c r="H87" s="395">
        <v>169755</v>
      </c>
      <c r="I87" s="395">
        <v>69755</v>
      </c>
      <c r="J87" s="395" t="s">
        <v>610</v>
      </c>
      <c r="K87" s="395" t="s">
        <v>611</v>
      </c>
      <c r="L87" s="397">
        <v>38.94</v>
      </c>
      <c r="M87" s="397">
        <v>10</v>
      </c>
      <c r="N87" s="398">
        <v>389.4</v>
      </c>
    </row>
    <row r="88" spans="1:14" ht="14.4" customHeight="1" x14ac:dyDescent="0.3">
      <c r="A88" s="393" t="s">
        <v>448</v>
      </c>
      <c r="B88" s="394" t="s">
        <v>450</v>
      </c>
      <c r="C88" s="395" t="s">
        <v>456</v>
      </c>
      <c r="D88" s="396" t="s">
        <v>457</v>
      </c>
      <c r="E88" s="395" t="s">
        <v>451</v>
      </c>
      <c r="F88" s="396" t="s">
        <v>452</v>
      </c>
      <c r="G88" s="395" t="s">
        <v>479</v>
      </c>
      <c r="H88" s="395">
        <v>176496</v>
      </c>
      <c r="I88" s="395">
        <v>76496</v>
      </c>
      <c r="J88" s="395" t="s">
        <v>612</v>
      </c>
      <c r="K88" s="395" t="s">
        <v>613</v>
      </c>
      <c r="L88" s="397">
        <v>100.510043900147</v>
      </c>
      <c r="M88" s="397">
        <v>2</v>
      </c>
      <c r="N88" s="398">
        <v>201.02008780029399</v>
      </c>
    </row>
    <row r="89" spans="1:14" ht="14.4" customHeight="1" x14ac:dyDescent="0.3">
      <c r="A89" s="393" t="s">
        <v>448</v>
      </c>
      <c r="B89" s="394" t="s">
        <v>450</v>
      </c>
      <c r="C89" s="395" t="s">
        <v>456</v>
      </c>
      <c r="D89" s="396" t="s">
        <v>457</v>
      </c>
      <c r="E89" s="395" t="s">
        <v>451</v>
      </c>
      <c r="F89" s="396" t="s">
        <v>452</v>
      </c>
      <c r="G89" s="395" t="s">
        <v>479</v>
      </c>
      <c r="H89" s="395">
        <v>184090</v>
      </c>
      <c r="I89" s="395">
        <v>84090</v>
      </c>
      <c r="J89" s="395" t="s">
        <v>614</v>
      </c>
      <c r="K89" s="395" t="s">
        <v>615</v>
      </c>
      <c r="L89" s="397">
        <v>63.411596585479863</v>
      </c>
      <c r="M89" s="397">
        <v>28</v>
      </c>
      <c r="N89" s="398">
        <v>1774.1869624093483</v>
      </c>
    </row>
    <row r="90" spans="1:14" ht="14.4" customHeight="1" x14ac:dyDescent="0.3">
      <c r="A90" s="393" t="s">
        <v>448</v>
      </c>
      <c r="B90" s="394" t="s">
        <v>450</v>
      </c>
      <c r="C90" s="395" t="s">
        <v>456</v>
      </c>
      <c r="D90" s="396" t="s">
        <v>457</v>
      </c>
      <c r="E90" s="395" t="s">
        <v>451</v>
      </c>
      <c r="F90" s="396" t="s">
        <v>452</v>
      </c>
      <c r="G90" s="395" t="s">
        <v>479</v>
      </c>
      <c r="H90" s="395">
        <v>185719</v>
      </c>
      <c r="I90" s="395">
        <v>85719</v>
      </c>
      <c r="J90" s="395" t="s">
        <v>616</v>
      </c>
      <c r="K90" s="395" t="s">
        <v>617</v>
      </c>
      <c r="L90" s="397">
        <v>169.9698945391695</v>
      </c>
      <c r="M90" s="397">
        <v>4</v>
      </c>
      <c r="N90" s="398">
        <v>679.87957815667801</v>
      </c>
    </row>
    <row r="91" spans="1:14" ht="14.4" customHeight="1" x14ac:dyDescent="0.3">
      <c r="A91" s="393" t="s">
        <v>448</v>
      </c>
      <c r="B91" s="394" t="s">
        <v>450</v>
      </c>
      <c r="C91" s="395" t="s">
        <v>456</v>
      </c>
      <c r="D91" s="396" t="s">
        <v>457</v>
      </c>
      <c r="E91" s="395" t="s">
        <v>451</v>
      </c>
      <c r="F91" s="396" t="s">
        <v>452</v>
      </c>
      <c r="G91" s="395" t="s">
        <v>479</v>
      </c>
      <c r="H91" s="395">
        <v>185733</v>
      </c>
      <c r="I91" s="395">
        <v>85733</v>
      </c>
      <c r="J91" s="395" t="s">
        <v>618</v>
      </c>
      <c r="K91" s="395" t="s">
        <v>619</v>
      </c>
      <c r="L91" s="397">
        <v>592.20087693140295</v>
      </c>
      <c r="M91" s="397">
        <v>2</v>
      </c>
      <c r="N91" s="398">
        <v>1184.4017538628059</v>
      </c>
    </row>
    <row r="92" spans="1:14" ht="14.4" customHeight="1" x14ac:dyDescent="0.3">
      <c r="A92" s="393" t="s">
        <v>448</v>
      </c>
      <c r="B92" s="394" t="s">
        <v>450</v>
      </c>
      <c r="C92" s="395" t="s">
        <v>456</v>
      </c>
      <c r="D92" s="396" t="s">
        <v>457</v>
      </c>
      <c r="E92" s="395" t="s">
        <v>451</v>
      </c>
      <c r="F92" s="396" t="s">
        <v>452</v>
      </c>
      <c r="G92" s="395" t="s">
        <v>479</v>
      </c>
      <c r="H92" s="395">
        <v>187076</v>
      </c>
      <c r="I92" s="395">
        <v>87076</v>
      </c>
      <c r="J92" s="395" t="s">
        <v>620</v>
      </c>
      <c r="K92" s="395" t="s">
        <v>621</v>
      </c>
      <c r="L92" s="397">
        <v>115.895927139748</v>
      </c>
      <c r="M92" s="397">
        <v>4</v>
      </c>
      <c r="N92" s="398">
        <v>464.70556283848805</v>
      </c>
    </row>
    <row r="93" spans="1:14" ht="14.4" customHeight="1" x14ac:dyDescent="0.3">
      <c r="A93" s="393" t="s">
        <v>448</v>
      </c>
      <c r="B93" s="394" t="s">
        <v>450</v>
      </c>
      <c r="C93" s="395" t="s">
        <v>456</v>
      </c>
      <c r="D93" s="396" t="s">
        <v>457</v>
      </c>
      <c r="E93" s="395" t="s">
        <v>451</v>
      </c>
      <c r="F93" s="396" t="s">
        <v>452</v>
      </c>
      <c r="G93" s="395" t="s">
        <v>479</v>
      </c>
      <c r="H93" s="395">
        <v>188217</v>
      </c>
      <c r="I93" s="395">
        <v>88217</v>
      </c>
      <c r="J93" s="395" t="s">
        <v>622</v>
      </c>
      <c r="K93" s="395" t="s">
        <v>623</v>
      </c>
      <c r="L93" s="397">
        <v>120.84625000000001</v>
      </c>
      <c r="M93" s="397">
        <v>22</v>
      </c>
      <c r="N93" s="398">
        <v>2658.5699999999997</v>
      </c>
    </row>
    <row r="94" spans="1:14" ht="14.4" customHeight="1" x14ac:dyDescent="0.3">
      <c r="A94" s="393" t="s">
        <v>448</v>
      </c>
      <c r="B94" s="394" t="s">
        <v>450</v>
      </c>
      <c r="C94" s="395" t="s">
        <v>456</v>
      </c>
      <c r="D94" s="396" t="s">
        <v>457</v>
      </c>
      <c r="E94" s="395" t="s">
        <v>451</v>
      </c>
      <c r="F94" s="396" t="s">
        <v>452</v>
      </c>
      <c r="G94" s="395" t="s">
        <v>479</v>
      </c>
      <c r="H94" s="395">
        <v>188630</v>
      </c>
      <c r="I94" s="395">
        <v>88630</v>
      </c>
      <c r="J94" s="395" t="s">
        <v>624</v>
      </c>
      <c r="K94" s="395" t="s">
        <v>625</v>
      </c>
      <c r="L94" s="397">
        <v>71.900000000000006</v>
      </c>
      <c r="M94" s="397">
        <v>6</v>
      </c>
      <c r="N94" s="398">
        <v>431.40000000000003</v>
      </c>
    </row>
    <row r="95" spans="1:14" ht="14.4" customHeight="1" x14ac:dyDescent="0.3">
      <c r="A95" s="393" t="s">
        <v>448</v>
      </c>
      <c r="B95" s="394" t="s">
        <v>450</v>
      </c>
      <c r="C95" s="395" t="s">
        <v>456</v>
      </c>
      <c r="D95" s="396" t="s">
        <v>457</v>
      </c>
      <c r="E95" s="395" t="s">
        <v>451</v>
      </c>
      <c r="F95" s="396" t="s">
        <v>452</v>
      </c>
      <c r="G95" s="395" t="s">
        <v>479</v>
      </c>
      <c r="H95" s="395">
        <v>189212</v>
      </c>
      <c r="I95" s="395">
        <v>89212</v>
      </c>
      <c r="J95" s="395" t="s">
        <v>608</v>
      </c>
      <c r="K95" s="395" t="s">
        <v>626</v>
      </c>
      <c r="L95" s="397">
        <v>73.827686282002304</v>
      </c>
      <c r="M95" s="397">
        <v>140</v>
      </c>
      <c r="N95" s="398">
        <v>8821.3723538402774</v>
      </c>
    </row>
    <row r="96" spans="1:14" ht="14.4" customHeight="1" x14ac:dyDescent="0.3">
      <c r="A96" s="393" t="s">
        <v>448</v>
      </c>
      <c r="B96" s="394" t="s">
        <v>450</v>
      </c>
      <c r="C96" s="395" t="s">
        <v>456</v>
      </c>
      <c r="D96" s="396" t="s">
        <v>457</v>
      </c>
      <c r="E96" s="395" t="s">
        <v>451</v>
      </c>
      <c r="F96" s="396" t="s">
        <v>452</v>
      </c>
      <c r="G96" s="395" t="s">
        <v>479</v>
      </c>
      <c r="H96" s="395">
        <v>189869</v>
      </c>
      <c r="I96" s="395">
        <v>89869</v>
      </c>
      <c r="J96" s="395" t="s">
        <v>627</v>
      </c>
      <c r="K96" s="395" t="s">
        <v>628</v>
      </c>
      <c r="L96" s="397">
        <v>217.46936023028599</v>
      </c>
      <c r="M96" s="397">
        <v>1</v>
      </c>
      <c r="N96" s="398">
        <v>217.46936023028599</v>
      </c>
    </row>
    <row r="97" spans="1:14" ht="14.4" customHeight="1" x14ac:dyDescent="0.3">
      <c r="A97" s="393" t="s">
        <v>448</v>
      </c>
      <c r="B97" s="394" t="s">
        <v>450</v>
      </c>
      <c r="C97" s="395" t="s">
        <v>456</v>
      </c>
      <c r="D97" s="396" t="s">
        <v>457</v>
      </c>
      <c r="E97" s="395" t="s">
        <v>451</v>
      </c>
      <c r="F97" s="396" t="s">
        <v>452</v>
      </c>
      <c r="G97" s="395" t="s">
        <v>479</v>
      </c>
      <c r="H97" s="395">
        <v>190763</v>
      </c>
      <c r="I97" s="395">
        <v>90763</v>
      </c>
      <c r="J97" s="395" t="s">
        <v>629</v>
      </c>
      <c r="K97" s="395" t="s">
        <v>630</v>
      </c>
      <c r="L97" s="397">
        <v>441.78823106077698</v>
      </c>
      <c r="M97" s="397">
        <v>7</v>
      </c>
      <c r="N97" s="398">
        <v>3093.1594195513007</v>
      </c>
    </row>
    <row r="98" spans="1:14" ht="14.4" customHeight="1" x14ac:dyDescent="0.3">
      <c r="A98" s="393" t="s">
        <v>448</v>
      </c>
      <c r="B98" s="394" t="s">
        <v>450</v>
      </c>
      <c r="C98" s="395" t="s">
        <v>456</v>
      </c>
      <c r="D98" s="396" t="s">
        <v>457</v>
      </c>
      <c r="E98" s="395" t="s">
        <v>451</v>
      </c>
      <c r="F98" s="396" t="s">
        <v>452</v>
      </c>
      <c r="G98" s="395" t="s">
        <v>479</v>
      </c>
      <c r="H98" s="395">
        <v>191836</v>
      </c>
      <c r="I98" s="395">
        <v>91836</v>
      </c>
      <c r="J98" s="395" t="s">
        <v>631</v>
      </c>
      <c r="K98" s="395" t="s">
        <v>632</v>
      </c>
      <c r="L98" s="397">
        <v>46.895988542603838</v>
      </c>
      <c r="M98" s="397">
        <v>200</v>
      </c>
      <c r="N98" s="398">
        <v>9382.2992192061356</v>
      </c>
    </row>
    <row r="99" spans="1:14" ht="14.4" customHeight="1" x14ac:dyDescent="0.3">
      <c r="A99" s="393" t="s">
        <v>448</v>
      </c>
      <c r="B99" s="394" t="s">
        <v>450</v>
      </c>
      <c r="C99" s="395" t="s">
        <v>456</v>
      </c>
      <c r="D99" s="396" t="s">
        <v>457</v>
      </c>
      <c r="E99" s="395" t="s">
        <v>451</v>
      </c>
      <c r="F99" s="396" t="s">
        <v>452</v>
      </c>
      <c r="G99" s="395" t="s">
        <v>479</v>
      </c>
      <c r="H99" s="395">
        <v>192853</v>
      </c>
      <c r="I99" s="395">
        <v>192853</v>
      </c>
      <c r="J99" s="395" t="s">
        <v>528</v>
      </c>
      <c r="K99" s="395" t="s">
        <v>633</v>
      </c>
      <c r="L99" s="397">
        <v>101.96991119418246</v>
      </c>
      <c r="M99" s="397">
        <v>8</v>
      </c>
      <c r="N99" s="398">
        <v>825.77946716509473</v>
      </c>
    </row>
    <row r="100" spans="1:14" ht="14.4" customHeight="1" x14ac:dyDescent="0.3">
      <c r="A100" s="393" t="s">
        <v>448</v>
      </c>
      <c r="B100" s="394" t="s">
        <v>450</v>
      </c>
      <c r="C100" s="395" t="s">
        <v>456</v>
      </c>
      <c r="D100" s="396" t="s">
        <v>457</v>
      </c>
      <c r="E100" s="395" t="s">
        <v>451</v>
      </c>
      <c r="F100" s="396" t="s">
        <v>452</v>
      </c>
      <c r="G100" s="395" t="s">
        <v>479</v>
      </c>
      <c r="H100" s="395">
        <v>193104</v>
      </c>
      <c r="I100" s="395">
        <v>93104</v>
      </c>
      <c r="J100" s="395" t="s">
        <v>634</v>
      </c>
      <c r="K100" s="395" t="s">
        <v>635</v>
      </c>
      <c r="L100" s="397">
        <v>40.332500000000003</v>
      </c>
      <c r="M100" s="397">
        <v>7</v>
      </c>
      <c r="N100" s="398">
        <v>280.95999999999998</v>
      </c>
    </row>
    <row r="101" spans="1:14" ht="14.4" customHeight="1" x14ac:dyDescent="0.3">
      <c r="A101" s="393" t="s">
        <v>448</v>
      </c>
      <c r="B101" s="394" t="s">
        <v>450</v>
      </c>
      <c r="C101" s="395" t="s">
        <v>456</v>
      </c>
      <c r="D101" s="396" t="s">
        <v>457</v>
      </c>
      <c r="E101" s="395" t="s">
        <v>451</v>
      </c>
      <c r="F101" s="396" t="s">
        <v>452</v>
      </c>
      <c r="G101" s="395" t="s">
        <v>479</v>
      </c>
      <c r="H101" s="395">
        <v>193105</v>
      </c>
      <c r="I101" s="395">
        <v>93105</v>
      </c>
      <c r="J101" s="395" t="s">
        <v>634</v>
      </c>
      <c r="K101" s="395" t="s">
        <v>636</v>
      </c>
      <c r="L101" s="397">
        <v>292.75</v>
      </c>
      <c r="M101" s="397">
        <v>4</v>
      </c>
      <c r="N101" s="398">
        <v>1171</v>
      </c>
    </row>
    <row r="102" spans="1:14" ht="14.4" customHeight="1" x14ac:dyDescent="0.3">
      <c r="A102" s="393" t="s">
        <v>448</v>
      </c>
      <c r="B102" s="394" t="s">
        <v>450</v>
      </c>
      <c r="C102" s="395" t="s">
        <v>456</v>
      </c>
      <c r="D102" s="396" t="s">
        <v>457</v>
      </c>
      <c r="E102" s="395" t="s">
        <v>451</v>
      </c>
      <c r="F102" s="396" t="s">
        <v>452</v>
      </c>
      <c r="G102" s="395" t="s">
        <v>479</v>
      </c>
      <c r="H102" s="395">
        <v>193582</v>
      </c>
      <c r="I102" s="395">
        <v>93582</v>
      </c>
      <c r="J102" s="395" t="s">
        <v>637</v>
      </c>
      <c r="K102" s="395" t="s">
        <v>638</v>
      </c>
      <c r="L102" s="397">
        <v>76.5</v>
      </c>
      <c r="M102" s="397">
        <v>1</v>
      </c>
      <c r="N102" s="398">
        <v>76.5</v>
      </c>
    </row>
    <row r="103" spans="1:14" ht="14.4" customHeight="1" x14ac:dyDescent="0.3">
      <c r="A103" s="393" t="s">
        <v>448</v>
      </c>
      <c r="B103" s="394" t="s">
        <v>450</v>
      </c>
      <c r="C103" s="395" t="s">
        <v>456</v>
      </c>
      <c r="D103" s="396" t="s">
        <v>457</v>
      </c>
      <c r="E103" s="395" t="s">
        <v>451</v>
      </c>
      <c r="F103" s="396" t="s">
        <v>452</v>
      </c>
      <c r="G103" s="395" t="s">
        <v>479</v>
      </c>
      <c r="H103" s="395">
        <v>193723</v>
      </c>
      <c r="I103" s="395">
        <v>93723</v>
      </c>
      <c r="J103" s="395" t="s">
        <v>639</v>
      </c>
      <c r="K103" s="395" t="s">
        <v>640</v>
      </c>
      <c r="L103" s="397">
        <v>51.960131716510602</v>
      </c>
      <c r="M103" s="397">
        <v>6</v>
      </c>
      <c r="N103" s="398">
        <v>311.76079029906361</v>
      </c>
    </row>
    <row r="104" spans="1:14" ht="14.4" customHeight="1" x14ac:dyDescent="0.3">
      <c r="A104" s="393" t="s">
        <v>448</v>
      </c>
      <c r="B104" s="394" t="s">
        <v>450</v>
      </c>
      <c r="C104" s="395" t="s">
        <v>456</v>
      </c>
      <c r="D104" s="396" t="s">
        <v>457</v>
      </c>
      <c r="E104" s="395" t="s">
        <v>451</v>
      </c>
      <c r="F104" s="396" t="s">
        <v>452</v>
      </c>
      <c r="G104" s="395" t="s">
        <v>479</v>
      </c>
      <c r="H104" s="395">
        <v>193724</v>
      </c>
      <c r="I104" s="395">
        <v>93724</v>
      </c>
      <c r="J104" s="395" t="s">
        <v>641</v>
      </c>
      <c r="K104" s="395" t="s">
        <v>642</v>
      </c>
      <c r="L104" s="397">
        <v>71.943333333333342</v>
      </c>
      <c r="M104" s="397">
        <v>10</v>
      </c>
      <c r="N104" s="398">
        <v>719.17000000000007</v>
      </c>
    </row>
    <row r="105" spans="1:14" ht="14.4" customHeight="1" x14ac:dyDescent="0.3">
      <c r="A105" s="393" t="s">
        <v>448</v>
      </c>
      <c r="B105" s="394" t="s">
        <v>450</v>
      </c>
      <c r="C105" s="395" t="s">
        <v>456</v>
      </c>
      <c r="D105" s="396" t="s">
        <v>457</v>
      </c>
      <c r="E105" s="395" t="s">
        <v>451</v>
      </c>
      <c r="F105" s="396" t="s">
        <v>452</v>
      </c>
      <c r="G105" s="395" t="s">
        <v>479</v>
      </c>
      <c r="H105" s="395">
        <v>193746</v>
      </c>
      <c r="I105" s="395">
        <v>93746</v>
      </c>
      <c r="J105" s="395" t="s">
        <v>643</v>
      </c>
      <c r="K105" s="395" t="s">
        <v>644</v>
      </c>
      <c r="L105" s="397">
        <v>393.66</v>
      </c>
      <c r="M105" s="397">
        <v>6</v>
      </c>
      <c r="N105" s="398">
        <v>2361.96</v>
      </c>
    </row>
    <row r="106" spans="1:14" ht="14.4" customHeight="1" x14ac:dyDescent="0.3">
      <c r="A106" s="393" t="s">
        <v>448</v>
      </c>
      <c r="B106" s="394" t="s">
        <v>450</v>
      </c>
      <c r="C106" s="395" t="s">
        <v>456</v>
      </c>
      <c r="D106" s="396" t="s">
        <v>457</v>
      </c>
      <c r="E106" s="395" t="s">
        <v>451</v>
      </c>
      <c r="F106" s="396" t="s">
        <v>452</v>
      </c>
      <c r="G106" s="395" t="s">
        <v>479</v>
      </c>
      <c r="H106" s="395">
        <v>194248</v>
      </c>
      <c r="I106" s="395">
        <v>94248</v>
      </c>
      <c r="J106" s="395" t="s">
        <v>645</v>
      </c>
      <c r="K106" s="395" t="s">
        <v>646</v>
      </c>
      <c r="L106" s="397">
        <v>49.6</v>
      </c>
      <c r="M106" s="397">
        <v>2</v>
      </c>
      <c r="N106" s="398">
        <v>99.2</v>
      </c>
    </row>
    <row r="107" spans="1:14" ht="14.4" customHeight="1" x14ac:dyDescent="0.3">
      <c r="A107" s="393" t="s">
        <v>448</v>
      </c>
      <c r="B107" s="394" t="s">
        <v>450</v>
      </c>
      <c r="C107" s="395" t="s">
        <v>456</v>
      </c>
      <c r="D107" s="396" t="s">
        <v>457</v>
      </c>
      <c r="E107" s="395" t="s">
        <v>451</v>
      </c>
      <c r="F107" s="396" t="s">
        <v>452</v>
      </c>
      <c r="G107" s="395" t="s">
        <v>479</v>
      </c>
      <c r="H107" s="395">
        <v>194292</v>
      </c>
      <c r="I107" s="395">
        <v>94292</v>
      </c>
      <c r="J107" s="395" t="s">
        <v>645</v>
      </c>
      <c r="K107" s="395" t="s">
        <v>647</v>
      </c>
      <c r="L107" s="397">
        <v>91.56</v>
      </c>
      <c r="M107" s="397">
        <v>4</v>
      </c>
      <c r="N107" s="398">
        <v>366.24</v>
      </c>
    </row>
    <row r="108" spans="1:14" ht="14.4" customHeight="1" x14ac:dyDescent="0.3">
      <c r="A108" s="393" t="s">
        <v>448</v>
      </c>
      <c r="B108" s="394" t="s">
        <v>450</v>
      </c>
      <c r="C108" s="395" t="s">
        <v>456</v>
      </c>
      <c r="D108" s="396" t="s">
        <v>457</v>
      </c>
      <c r="E108" s="395" t="s">
        <v>451</v>
      </c>
      <c r="F108" s="396" t="s">
        <v>452</v>
      </c>
      <c r="G108" s="395" t="s">
        <v>479</v>
      </c>
      <c r="H108" s="395">
        <v>194916</v>
      </c>
      <c r="I108" s="395">
        <v>94916</v>
      </c>
      <c r="J108" s="395" t="s">
        <v>648</v>
      </c>
      <c r="K108" s="395" t="s">
        <v>649</v>
      </c>
      <c r="L108" s="397">
        <v>90.41</v>
      </c>
      <c r="M108" s="397">
        <v>6</v>
      </c>
      <c r="N108" s="398">
        <v>542.46</v>
      </c>
    </row>
    <row r="109" spans="1:14" ht="14.4" customHeight="1" x14ac:dyDescent="0.3">
      <c r="A109" s="393" t="s">
        <v>448</v>
      </c>
      <c r="B109" s="394" t="s">
        <v>450</v>
      </c>
      <c r="C109" s="395" t="s">
        <v>456</v>
      </c>
      <c r="D109" s="396" t="s">
        <v>457</v>
      </c>
      <c r="E109" s="395" t="s">
        <v>451</v>
      </c>
      <c r="F109" s="396" t="s">
        <v>452</v>
      </c>
      <c r="G109" s="395" t="s">
        <v>479</v>
      </c>
      <c r="H109" s="395">
        <v>196484</v>
      </c>
      <c r="I109" s="395">
        <v>96484</v>
      </c>
      <c r="J109" s="395" t="s">
        <v>650</v>
      </c>
      <c r="K109" s="395" t="s">
        <v>651</v>
      </c>
      <c r="L109" s="397">
        <v>78.549949795954333</v>
      </c>
      <c r="M109" s="397">
        <v>3</v>
      </c>
      <c r="N109" s="398">
        <v>235.64984938786301</v>
      </c>
    </row>
    <row r="110" spans="1:14" ht="14.4" customHeight="1" x14ac:dyDescent="0.3">
      <c r="A110" s="393" t="s">
        <v>448</v>
      </c>
      <c r="B110" s="394" t="s">
        <v>450</v>
      </c>
      <c r="C110" s="395" t="s">
        <v>456</v>
      </c>
      <c r="D110" s="396" t="s">
        <v>457</v>
      </c>
      <c r="E110" s="395" t="s">
        <v>451</v>
      </c>
      <c r="F110" s="396" t="s">
        <v>452</v>
      </c>
      <c r="G110" s="395" t="s">
        <v>479</v>
      </c>
      <c r="H110" s="395">
        <v>196610</v>
      </c>
      <c r="I110" s="395">
        <v>96610</v>
      </c>
      <c r="J110" s="395" t="s">
        <v>652</v>
      </c>
      <c r="K110" s="395" t="s">
        <v>653</v>
      </c>
      <c r="L110" s="397">
        <v>54.398325013390561</v>
      </c>
      <c r="M110" s="397">
        <v>32</v>
      </c>
      <c r="N110" s="398">
        <v>1738.7791003749353</v>
      </c>
    </row>
    <row r="111" spans="1:14" ht="14.4" customHeight="1" x14ac:dyDescent="0.3">
      <c r="A111" s="393" t="s">
        <v>448</v>
      </c>
      <c r="B111" s="394" t="s">
        <v>450</v>
      </c>
      <c r="C111" s="395" t="s">
        <v>456</v>
      </c>
      <c r="D111" s="396" t="s">
        <v>457</v>
      </c>
      <c r="E111" s="395" t="s">
        <v>451</v>
      </c>
      <c r="F111" s="396" t="s">
        <v>452</v>
      </c>
      <c r="G111" s="395" t="s">
        <v>479</v>
      </c>
      <c r="H111" s="395">
        <v>196877</v>
      </c>
      <c r="I111" s="395">
        <v>96877</v>
      </c>
      <c r="J111" s="395" t="s">
        <v>654</v>
      </c>
      <c r="K111" s="395" t="s">
        <v>655</v>
      </c>
      <c r="L111" s="397">
        <v>17.999389192629899</v>
      </c>
      <c r="M111" s="397">
        <v>10</v>
      </c>
      <c r="N111" s="398">
        <v>179.993891926299</v>
      </c>
    </row>
    <row r="112" spans="1:14" ht="14.4" customHeight="1" x14ac:dyDescent="0.3">
      <c r="A112" s="393" t="s">
        <v>448</v>
      </c>
      <c r="B112" s="394" t="s">
        <v>450</v>
      </c>
      <c r="C112" s="395" t="s">
        <v>456</v>
      </c>
      <c r="D112" s="396" t="s">
        <v>457</v>
      </c>
      <c r="E112" s="395" t="s">
        <v>451</v>
      </c>
      <c r="F112" s="396" t="s">
        <v>452</v>
      </c>
      <c r="G112" s="395" t="s">
        <v>479</v>
      </c>
      <c r="H112" s="395">
        <v>197682</v>
      </c>
      <c r="I112" s="395">
        <v>97682</v>
      </c>
      <c r="J112" s="395" t="s">
        <v>656</v>
      </c>
      <c r="K112" s="395" t="s">
        <v>657</v>
      </c>
      <c r="L112" s="397">
        <v>14.467871763563201</v>
      </c>
      <c r="M112" s="397">
        <v>40</v>
      </c>
      <c r="N112" s="398">
        <v>578.71487054252805</v>
      </c>
    </row>
    <row r="113" spans="1:14" ht="14.4" customHeight="1" x14ac:dyDescent="0.3">
      <c r="A113" s="393" t="s">
        <v>448</v>
      </c>
      <c r="B113" s="394" t="s">
        <v>450</v>
      </c>
      <c r="C113" s="395" t="s">
        <v>456</v>
      </c>
      <c r="D113" s="396" t="s">
        <v>457</v>
      </c>
      <c r="E113" s="395" t="s">
        <v>451</v>
      </c>
      <c r="F113" s="396" t="s">
        <v>452</v>
      </c>
      <c r="G113" s="395" t="s">
        <v>479</v>
      </c>
      <c r="H113" s="395">
        <v>198169</v>
      </c>
      <c r="I113" s="395">
        <v>98169</v>
      </c>
      <c r="J113" s="395" t="s">
        <v>558</v>
      </c>
      <c r="K113" s="395" t="s">
        <v>658</v>
      </c>
      <c r="L113" s="397">
        <v>92.902222222222207</v>
      </c>
      <c r="M113" s="397">
        <v>37</v>
      </c>
      <c r="N113" s="398">
        <v>3438.23</v>
      </c>
    </row>
    <row r="114" spans="1:14" ht="14.4" customHeight="1" x14ac:dyDescent="0.3">
      <c r="A114" s="393" t="s">
        <v>448</v>
      </c>
      <c r="B114" s="394" t="s">
        <v>450</v>
      </c>
      <c r="C114" s="395" t="s">
        <v>456</v>
      </c>
      <c r="D114" s="396" t="s">
        <v>457</v>
      </c>
      <c r="E114" s="395" t="s">
        <v>451</v>
      </c>
      <c r="F114" s="396" t="s">
        <v>452</v>
      </c>
      <c r="G114" s="395" t="s">
        <v>479</v>
      </c>
      <c r="H114" s="395">
        <v>395997</v>
      </c>
      <c r="I114" s="395">
        <v>0</v>
      </c>
      <c r="J114" s="395" t="s">
        <v>659</v>
      </c>
      <c r="K114" s="395"/>
      <c r="L114" s="397">
        <v>98.23184102641369</v>
      </c>
      <c r="M114" s="397">
        <v>62</v>
      </c>
      <c r="N114" s="398">
        <v>6090.172554608077</v>
      </c>
    </row>
    <row r="115" spans="1:14" ht="14.4" customHeight="1" x14ac:dyDescent="0.3">
      <c r="A115" s="393" t="s">
        <v>448</v>
      </c>
      <c r="B115" s="394" t="s">
        <v>450</v>
      </c>
      <c r="C115" s="395" t="s">
        <v>456</v>
      </c>
      <c r="D115" s="396" t="s">
        <v>457</v>
      </c>
      <c r="E115" s="395" t="s">
        <v>451</v>
      </c>
      <c r="F115" s="396" t="s">
        <v>452</v>
      </c>
      <c r="G115" s="395" t="s">
        <v>479</v>
      </c>
      <c r="H115" s="395">
        <v>500355</v>
      </c>
      <c r="I115" s="395">
        <v>0</v>
      </c>
      <c r="J115" s="395" t="s">
        <v>660</v>
      </c>
      <c r="K115" s="395"/>
      <c r="L115" s="397">
        <v>102.05466666666666</v>
      </c>
      <c r="M115" s="397">
        <v>8</v>
      </c>
      <c r="N115" s="398">
        <v>817.02799999999991</v>
      </c>
    </row>
    <row r="116" spans="1:14" ht="14.4" customHeight="1" x14ac:dyDescent="0.3">
      <c r="A116" s="393" t="s">
        <v>448</v>
      </c>
      <c r="B116" s="394" t="s">
        <v>450</v>
      </c>
      <c r="C116" s="395" t="s">
        <v>456</v>
      </c>
      <c r="D116" s="396" t="s">
        <v>457</v>
      </c>
      <c r="E116" s="395" t="s">
        <v>451</v>
      </c>
      <c r="F116" s="396" t="s">
        <v>452</v>
      </c>
      <c r="G116" s="395" t="s">
        <v>479</v>
      </c>
      <c r="H116" s="395">
        <v>500979</v>
      </c>
      <c r="I116" s="395">
        <v>0</v>
      </c>
      <c r="J116" s="395" t="s">
        <v>661</v>
      </c>
      <c r="K116" s="395"/>
      <c r="L116" s="397">
        <v>52.883586719212374</v>
      </c>
      <c r="M116" s="397">
        <v>30</v>
      </c>
      <c r="N116" s="398">
        <v>1658.6169137579436</v>
      </c>
    </row>
    <row r="117" spans="1:14" ht="14.4" customHeight="1" x14ac:dyDescent="0.3">
      <c r="A117" s="393" t="s">
        <v>448</v>
      </c>
      <c r="B117" s="394" t="s">
        <v>450</v>
      </c>
      <c r="C117" s="395" t="s">
        <v>456</v>
      </c>
      <c r="D117" s="396" t="s">
        <v>457</v>
      </c>
      <c r="E117" s="395" t="s">
        <v>451</v>
      </c>
      <c r="F117" s="396" t="s">
        <v>452</v>
      </c>
      <c r="G117" s="395" t="s">
        <v>479</v>
      </c>
      <c r="H117" s="395">
        <v>500989</v>
      </c>
      <c r="I117" s="395">
        <v>0</v>
      </c>
      <c r="J117" s="395" t="s">
        <v>662</v>
      </c>
      <c r="K117" s="395"/>
      <c r="L117" s="397">
        <v>58.201155860377021</v>
      </c>
      <c r="M117" s="397">
        <v>26</v>
      </c>
      <c r="N117" s="398">
        <v>1544.5398238277546</v>
      </c>
    </row>
    <row r="118" spans="1:14" ht="14.4" customHeight="1" x14ac:dyDescent="0.3">
      <c r="A118" s="393" t="s">
        <v>448</v>
      </c>
      <c r="B118" s="394" t="s">
        <v>450</v>
      </c>
      <c r="C118" s="395" t="s">
        <v>456</v>
      </c>
      <c r="D118" s="396" t="s">
        <v>457</v>
      </c>
      <c r="E118" s="395" t="s">
        <v>451</v>
      </c>
      <c r="F118" s="396" t="s">
        <v>452</v>
      </c>
      <c r="G118" s="395" t="s">
        <v>479</v>
      </c>
      <c r="H118" s="395">
        <v>844831</v>
      </c>
      <c r="I118" s="395">
        <v>0</v>
      </c>
      <c r="J118" s="395" t="s">
        <v>663</v>
      </c>
      <c r="K118" s="395" t="s">
        <v>664</v>
      </c>
      <c r="L118" s="397">
        <v>1433.86</v>
      </c>
      <c r="M118" s="397">
        <v>2</v>
      </c>
      <c r="N118" s="398">
        <v>2867.72</v>
      </c>
    </row>
    <row r="119" spans="1:14" ht="14.4" customHeight="1" x14ac:dyDescent="0.3">
      <c r="A119" s="393" t="s">
        <v>448</v>
      </c>
      <c r="B119" s="394" t="s">
        <v>450</v>
      </c>
      <c r="C119" s="395" t="s">
        <v>456</v>
      </c>
      <c r="D119" s="396" t="s">
        <v>457</v>
      </c>
      <c r="E119" s="395" t="s">
        <v>451</v>
      </c>
      <c r="F119" s="396" t="s">
        <v>452</v>
      </c>
      <c r="G119" s="395" t="s">
        <v>479</v>
      </c>
      <c r="H119" s="395">
        <v>845008</v>
      </c>
      <c r="I119" s="395">
        <v>107806</v>
      </c>
      <c r="J119" s="395" t="s">
        <v>665</v>
      </c>
      <c r="K119" s="395" t="s">
        <v>666</v>
      </c>
      <c r="L119" s="397">
        <v>65.178375430637402</v>
      </c>
      <c r="M119" s="397">
        <v>6</v>
      </c>
      <c r="N119" s="398">
        <v>391.07025258382441</v>
      </c>
    </row>
    <row r="120" spans="1:14" ht="14.4" customHeight="1" x14ac:dyDescent="0.3">
      <c r="A120" s="393" t="s">
        <v>448</v>
      </c>
      <c r="B120" s="394" t="s">
        <v>450</v>
      </c>
      <c r="C120" s="395" t="s">
        <v>456</v>
      </c>
      <c r="D120" s="396" t="s">
        <v>457</v>
      </c>
      <c r="E120" s="395" t="s">
        <v>451</v>
      </c>
      <c r="F120" s="396" t="s">
        <v>452</v>
      </c>
      <c r="G120" s="395" t="s">
        <v>479</v>
      </c>
      <c r="H120" s="395">
        <v>845369</v>
      </c>
      <c r="I120" s="395">
        <v>107987</v>
      </c>
      <c r="J120" s="395" t="s">
        <v>667</v>
      </c>
      <c r="K120" s="395" t="s">
        <v>668</v>
      </c>
      <c r="L120" s="397">
        <v>110.431425153794</v>
      </c>
      <c r="M120" s="397">
        <v>240</v>
      </c>
      <c r="N120" s="398">
        <v>26591.09194586</v>
      </c>
    </row>
    <row r="121" spans="1:14" ht="14.4" customHeight="1" x14ac:dyDescent="0.3">
      <c r="A121" s="393" t="s">
        <v>448</v>
      </c>
      <c r="B121" s="394" t="s">
        <v>450</v>
      </c>
      <c r="C121" s="395" t="s">
        <v>456</v>
      </c>
      <c r="D121" s="396" t="s">
        <v>457</v>
      </c>
      <c r="E121" s="395" t="s">
        <v>451</v>
      </c>
      <c r="F121" s="396" t="s">
        <v>452</v>
      </c>
      <c r="G121" s="395" t="s">
        <v>479</v>
      </c>
      <c r="H121" s="395">
        <v>846413</v>
      </c>
      <c r="I121" s="395">
        <v>57585</v>
      </c>
      <c r="J121" s="395" t="s">
        <v>669</v>
      </c>
      <c r="K121" s="395" t="s">
        <v>670</v>
      </c>
      <c r="L121" s="397">
        <v>123.47864350656999</v>
      </c>
      <c r="M121" s="397">
        <v>3</v>
      </c>
      <c r="N121" s="398">
        <v>370.43593051970998</v>
      </c>
    </row>
    <row r="122" spans="1:14" ht="14.4" customHeight="1" x14ac:dyDescent="0.3">
      <c r="A122" s="393" t="s">
        <v>448</v>
      </c>
      <c r="B122" s="394" t="s">
        <v>450</v>
      </c>
      <c r="C122" s="395" t="s">
        <v>456</v>
      </c>
      <c r="D122" s="396" t="s">
        <v>457</v>
      </c>
      <c r="E122" s="395" t="s">
        <v>451</v>
      </c>
      <c r="F122" s="396" t="s">
        <v>452</v>
      </c>
      <c r="G122" s="395" t="s">
        <v>479</v>
      </c>
      <c r="H122" s="395">
        <v>847085</v>
      </c>
      <c r="I122" s="395">
        <v>115401</v>
      </c>
      <c r="J122" s="395" t="s">
        <v>671</v>
      </c>
      <c r="K122" s="395"/>
      <c r="L122" s="397">
        <v>643.59749999999997</v>
      </c>
      <c r="M122" s="397">
        <v>0.6</v>
      </c>
      <c r="N122" s="398">
        <v>386.15849999999995</v>
      </c>
    </row>
    <row r="123" spans="1:14" ht="14.4" customHeight="1" x14ac:dyDescent="0.3">
      <c r="A123" s="393" t="s">
        <v>448</v>
      </c>
      <c r="B123" s="394" t="s">
        <v>450</v>
      </c>
      <c r="C123" s="395" t="s">
        <v>456</v>
      </c>
      <c r="D123" s="396" t="s">
        <v>457</v>
      </c>
      <c r="E123" s="395" t="s">
        <v>451</v>
      </c>
      <c r="F123" s="396" t="s">
        <v>452</v>
      </c>
      <c r="G123" s="395" t="s">
        <v>479</v>
      </c>
      <c r="H123" s="395">
        <v>847400</v>
      </c>
      <c r="I123" s="395">
        <v>0</v>
      </c>
      <c r="J123" s="395" t="s">
        <v>672</v>
      </c>
      <c r="K123" s="395" t="s">
        <v>673</v>
      </c>
      <c r="L123" s="397">
        <v>39.845599999999997</v>
      </c>
      <c r="M123" s="397">
        <v>10</v>
      </c>
      <c r="N123" s="398">
        <v>398.45599999999996</v>
      </c>
    </row>
    <row r="124" spans="1:14" ht="14.4" customHeight="1" x14ac:dyDescent="0.3">
      <c r="A124" s="393" t="s">
        <v>448</v>
      </c>
      <c r="B124" s="394" t="s">
        <v>450</v>
      </c>
      <c r="C124" s="395" t="s">
        <v>456</v>
      </c>
      <c r="D124" s="396" t="s">
        <v>457</v>
      </c>
      <c r="E124" s="395" t="s">
        <v>451</v>
      </c>
      <c r="F124" s="396" t="s">
        <v>452</v>
      </c>
      <c r="G124" s="395" t="s">
        <v>479</v>
      </c>
      <c r="H124" s="395">
        <v>847713</v>
      </c>
      <c r="I124" s="395">
        <v>125526</v>
      </c>
      <c r="J124" s="395" t="s">
        <v>674</v>
      </c>
      <c r="K124" s="395" t="s">
        <v>675</v>
      </c>
      <c r="L124" s="397">
        <v>70.687663273844962</v>
      </c>
      <c r="M124" s="397">
        <v>15</v>
      </c>
      <c r="N124" s="398">
        <v>1060.929462996563</v>
      </c>
    </row>
    <row r="125" spans="1:14" ht="14.4" customHeight="1" x14ac:dyDescent="0.3">
      <c r="A125" s="393" t="s">
        <v>448</v>
      </c>
      <c r="B125" s="394" t="s">
        <v>450</v>
      </c>
      <c r="C125" s="395" t="s">
        <v>456</v>
      </c>
      <c r="D125" s="396" t="s">
        <v>457</v>
      </c>
      <c r="E125" s="395" t="s">
        <v>451</v>
      </c>
      <c r="F125" s="396" t="s">
        <v>452</v>
      </c>
      <c r="G125" s="395" t="s">
        <v>479</v>
      </c>
      <c r="H125" s="395">
        <v>848626</v>
      </c>
      <c r="I125" s="395">
        <v>107944</v>
      </c>
      <c r="J125" s="395" t="s">
        <v>676</v>
      </c>
      <c r="K125" s="395" t="s">
        <v>677</v>
      </c>
      <c r="L125" s="397">
        <v>119.35321940826115</v>
      </c>
      <c r="M125" s="397">
        <v>156</v>
      </c>
      <c r="N125" s="398">
        <v>18613.784224727795</v>
      </c>
    </row>
    <row r="126" spans="1:14" ht="14.4" customHeight="1" x14ac:dyDescent="0.3">
      <c r="A126" s="393" t="s">
        <v>448</v>
      </c>
      <c r="B126" s="394" t="s">
        <v>450</v>
      </c>
      <c r="C126" s="395" t="s">
        <v>456</v>
      </c>
      <c r="D126" s="396" t="s">
        <v>457</v>
      </c>
      <c r="E126" s="395" t="s">
        <v>451</v>
      </c>
      <c r="F126" s="396" t="s">
        <v>452</v>
      </c>
      <c r="G126" s="395" t="s">
        <v>479</v>
      </c>
      <c r="H126" s="395">
        <v>848632</v>
      </c>
      <c r="I126" s="395">
        <v>125315</v>
      </c>
      <c r="J126" s="395" t="s">
        <v>678</v>
      </c>
      <c r="K126" s="395" t="s">
        <v>679</v>
      </c>
      <c r="L126" s="397">
        <v>61.379984319086603</v>
      </c>
      <c r="M126" s="397">
        <v>1</v>
      </c>
      <c r="N126" s="398">
        <v>61.379984319086603</v>
      </c>
    </row>
    <row r="127" spans="1:14" ht="14.4" customHeight="1" x14ac:dyDescent="0.3">
      <c r="A127" s="393" t="s">
        <v>448</v>
      </c>
      <c r="B127" s="394" t="s">
        <v>450</v>
      </c>
      <c r="C127" s="395" t="s">
        <v>456</v>
      </c>
      <c r="D127" s="396" t="s">
        <v>457</v>
      </c>
      <c r="E127" s="395" t="s">
        <v>451</v>
      </c>
      <c r="F127" s="396" t="s">
        <v>452</v>
      </c>
      <c r="G127" s="395" t="s">
        <v>479</v>
      </c>
      <c r="H127" s="395">
        <v>848725</v>
      </c>
      <c r="I127" s="395">
        <v>107677</v>
      </c>
      <c r="J127" s="395" t="s">
        <v>680</v>
      </c>
      <c r="K127" s="395" t="s">
        <v>681</v>
      </c>
      <c r="L127" s="397">
        <v>399.47923304348103</v>
      </c>
      <c r="M127" s="397">
        <v>4</v>
      </c>
      <c r="N127" s="398">
        <v>1597.9169321739241</v>
      </c>
    </row>
    <row r="128" spans="1:14" ht="14.4" customHeight="1" x14ac:dyDescent="0.3">
      <c r="A128" s="393" t="s">
        <v>448</v>
      </c>
      <c r="B128" s="394" t="s">
        <v>450</v>
      </c>
      <c r="C128" s="395" t="s">
        <v>456</v>
      </c>
      <c r="D128" s="396" t="s">
        <v>457</v>
      </c>
      <c r="E128" s="395" t="s">
        <v>451</v>
      </c>
      <c r="F128" s="396" t="s">
        <v>452</v>
      </c>
      <c r="G128" s="395" t="s">
        <v>479</v>
      </c>
      <c r="H128" s="395">
        <v>848783</v>
      </c>
      <c r="I128" s="395">
        <v>115400</v>
      </c>
      <c r="J128" s="395" t="s">
        <v>682</v>
      </c>
      <c r="K128" s="395" t="s">
        <v>683</v>
      </c>
      <c r="L128" s="397">
        <v>334.4085</v>
      </c>
      <c r="M128" s="397">
        <v>1</v>
      </c>
      <c r="N128" s="398">
        <v>334.4085</v>
      </c>
    </row>
    <row r="129" spans="1:14" ht="14.4" customHeight="1" x14ac:dyDescent="0.3">
      <c r="A129" s="393" t="s">
        <v>448</v>
      </c>
      <c r="B129" s="394" t="s">
        <v>450</v>
      </c>
      <c r="C129" s="395" t="s">
        <v>456</v>
      </c>
      <c r="D129" s="396" t="s">
        <v>457</v>
      </c>
      <c r="E129" s="395" t="s">
        <v>451</v>
      </c>
      <c r="F129" s="396" t="s">
        <v>452</v>
      </c>
      <c r="G129" s="395" t="s">
        <v>479</v>
      </c>
      <c r="H129" s="395">
        <v>849941</v>
      </c>
      <c r="I129" s="395">
        <v>162142</v>
      </c>
      <c r="J129" s="395" t="s">
        <v>684</v>
      </c>
      <c r="K129" s="395" t="s">
        <v>685</v>
      </c>
      <c r="L129" s="397">
        <v>27.652499876178624</v>
      </c>
      <c r="M129" s="397">
        <v>30</v>
      </c>
      <c r="N129" s="398">
        <v>835.79999702828695</v>
      </c>
    </row>
    <row r="130" spans="1:14" ht="14.4" customHeight="1" x14ac:dyDescent="0.3">
      <c r="A130" s="393" t="s">
        <v>448</v>
      </c>
      <c r="B130" s="394" t="s">
        <v>450</v>
      </c>
      <c r="C130" s="395" t="s">
        <v>456</v>
      </c>
      <c r="D130" s="396" t="s">
        <v>457</v>
      </c>
      <c r="E130" s="395" t="s">
        <v>451</v>
      </c>
      <c r="F130" s="396" t="s">
        <v>452</v>
      </c>
      <c r="G130" s="395" t="s">
        <v>479</v>
      </c>
      <c r="H130" s="395">
        <v>850072</v>
      </c>
      <c r="I130" s="395">
        <v>162502</v>
      </c>
      <c r="J130" s="395" t="s">
        <v>686</v>
      </c>
      <c r="K130" s="395" t="s">
        <v>687</v>
      </c>
      <c r="L130" s="397">
        <v>59.05</v>
      </c>
      <c r="M130" s="397">
        <v>2</v>
      </c>
      <c r="N130" s="398">
        <v>118.1</v>
      </c>
    </row>
    <row r="131" spans="1:14" ht="14.4" customHeight="1" x14ac:dyDescent="0.3">
      <c r="A131" s="393" t="s">
        <v>448</v>
      </c>
      <c r="B131" s="394" t="s">
        <v>450</v>
      </c>
      <c r="C131" s="395" t="s">
        <v>456</v>
      </c>
      <c r="D131" s="396" t="s">
        <v>457</v>
      </c>
      <c r="E131" s="395" t="s">
        <v>451</v>
      </c>
      <c r="F131" s="396" t="s">
        <v>452</v>
      </c>
      <c r="G131" s="395" t="s">
        <v>479</v>
      </c>
      <c r="H131" s="395">
        <v>900321</v>
      </c>
      <c r="I131" s="395">
        <v>0</v>
      </c>
      <c r="J131" s="395" t="s">
        <v>688</v>
      </c>
      <c r="K131" s="395"/>
      <c r="L131" s="397">
        <v>43.780999999999999</v>
      </c>
      <c r="M131" s="397">
        <v>6</v>
      </c>
      <c r="N131" s="398">
        <v>262.68599999999998</v>
      </c>
    </row>
    <row r="132" spans="1:14" ht="14.4" customHeight="1" x14ac:dyDescent="0.3">
      <c r="A132" s="393" t="s">
        <v>448</v>
      </c>
      <c r="B132" s="394" t="s">
        <v>450</v>
      </c>
      <c r="C132" s="395" t="s">
        <v>456</v>
      </c>
      <c r="D132" s="396" t="s">
        <v>457</v>
      </c>
      <c r="E132" s="395" t="s">
        <v>451</v>
      </c>
      <c r="F132" s="396" t="s">
        <v>452</v>
      </c>
      <c r="G132" s="395" t="s">
        <v>479</v>
      </c>
      <c r="H132" s="395">
        <v>900873</v>
      </c>
      <c r="I132" s="395">
        <v>0</v>
      </c>
      <c r="J132" s="395" t="s">
        <v>689</v>
      </c>
      <c r="K132" s="395"/>
      <c r="L132" s="397">
        <v>52.264762910010894</v>
      </c>
      <c r="M132" s="397">
        <v>26</v>
      </c>
      <c r="N132" s="398">
        <v>1362.9692190533572</v>
      </c>
    </row>
    <row r="133" spans="1:14" ht="14.4" customHeight="1" x14ac:dyDescent="0.3">
      <c r="A133" s="393" t="s">
        <v>448</v>
      </c>
      <c r="B133" s="394" t="s">
        <v>450</v>
      </c>
      <c r="C133" s="395" t="s">
        <v>456</v>
      </c>
      <c r="D133" s="396" t="s">
        <v>457</v>
      </c>
      <c r="E133" s="395" t="s">
        <v>451</v>
      </c>
      <c r="F133" s="396" t="s">
        <v>452</v>
      </c>
      <c r="G133" s="395" t="s">
        <v>479</v>
      </c>
      <c r="H133" s="395">
        <v>900881</v>
      </c>
      <c r="I133" s="395">
        <v>0</v>
      </c>
      <c r="J133" s="395" t="s">
        <v>690</v>
      </c>
      <c r="K133" s="395"/>
      <c r="L133" s="397">
        <v>130.50514743863476</v>
      </c>
      <c r="M133" s="397">
        <v>34</v>
      </c>
      <c r="N133" s="398">
        <v>4419.6829549724762</v>
      </c>
    </row>
    <row r="134" spans="1:14" ht="14.4" customHeight="1" x14ac:dyDescent="0.3">
      <c r="A134" s="393" t="s">
        <v>448</v>
      </c>
      <c r="B134" s="394" t="s">
        <v>450</v>
      </c>
      <c r="C134" s="395" t="s">
        <v>456</v>
      </c>
      <c r="D134" s="396" t="s">
        <v>457</v>
      </c>
      <c r="E134" s="395" t="s">
        <v>451</v>
      </c>
      <c r="F134" s="396" t="s">
        <v>452</v>
      </c>
      <c r="G134" s="395" t="s">
        <v>479</v>
      </c>
      <c r="H134" s="395">
        <v>905097</v>
      </c>
      <c r="I134" s="395">
        <v>23987</v>
      </c>
      <c r="J134" s="395" t="s">
        <v>691</v>
      </c>
      <c r="K134" s="395" t="s">
        <v>692</v>
      </c>
      <c r="L134" s="397">
        <v>216.42427416887372</v>
      </c>
      <c r="M134" s="397">
        <v>30</v>
      </c>
      <c r="N134" s="398">
        <v>6508.5116688386179</v>
      </c>
    </row>
    <row r="135" spans="1:14" ht="14.4" customHeight="1" x14ac:dyDescent="0.3">
      <c r="A135" s="393" t="s">
        <v>448</v>
      </c>
      <c r="B135" s="394" t="s">
        <v>450</v>
      </c>
      <c r="C135" s="395" t="s">
        <v>456</v>
      </c>
      <c r="D135" s="396" t="s">
        <v>457</v>
      </c>
      <c r="E135" s="395" t="s">
        <v>451</v>
      </c>
      <c r="F135" s="396" t="s">
        <v>452</v>
      </c>
      <c r="G135" s="395" t="s">
        <v>479</v>
      </c>
      <c r="H135" s="395">
        <v>905098</v>
      </c>
      <c r="I135" s="395">
        <v>23989</v>
      </c>
      <c r="J135" s="395" t="s">
        <v>693</v>
      </c>
      <c r="K135" s="395" t="s">
        <v>694</v>
      </c>
      <c r="L135" s="397">
        <v>527.85005520737798</v>
      </c>
      <c r="M135" s="397">
        <v>3</v>
      </c>
      <c r="N135" s="398">
        <v>1583.550165622134</v>
      </c>
    </row>
    <row r="136" spans="1:14" ht="14.4" customHeight="1" x14ac:dyDescent="0.3">
      <c r="A136" s="393" t="s">
        <v>448</v>
      </c>
      <c r="B136" s="394" t="s">
        <v>450</v>
      </c>
      <c r="C136" s="395" t="s">
        <v>456</v>
      </c>
      <c r="D136" s="396" t="s">
        <v>457</v>
      </c>
      <c r="E136" s="395" t="s">
        <v>451</v>
      </c>
      <c r="F136" s="396" t="s">
        <v>452</v>
      </c>
      <c r="G136" s="395" t="s">
        <v>479</v>
      </c>
      <c r="H136" s="395">
        <v>920200</v>
      </c>
      <c r="I136" s="395">
        <v>0</v>
      </c>
      <c r="J136" s="395" t="s">
        <v>695</v>
      </c>
      <c r="K136" s="395"/>
      <c r="L136" s="397">
        <v>265.14111847416888</v>
      </c>
      <c r="M136" s="397">
        <v>21</v>
      </c>
      <c r="N136" s="398">
        <v>5565.6404567480631</v>
      </c>
    </row>
    <row r="137" spans="1:14" ht="14.4" customHeight="1" x14ac:dyDescent="0.3">
      <c r="A137" s="393" t="s">
        <v>448</v>
      </c>
      <c r="B137" s="394" t="s">
        <v>450</v>
      </c>
      <c r="C137" s="395" t="s">
        <v>456</v>
      </c>
      <c r="D137" s="396" t="s">
        <v>457</v>
      </c>
      <c r="E137" s="395" t="s">
        <v>451</v>
      </c>
      <c r="F137" s="396" t="s">
        <v>452</v>
      </c>
      <c r="G137" s="395" t="s">
        <v>479</v>
      </c>
      <c r="H137" s="395">
        <v>920365</v>
      </c>
      <c r="I137" s="395">
        <v>0</v>
      </c>
      <c r="J137" s="395" t="s">
        <v>696</v>
      </c>
      <c r="K137" s="395"/>
      <c r="L137" s="397">
        <v>129.41115600918363</v>
      </c>
      <c r="M137" s="397">
        <v>18</v>
      </c>
      <c r="N137" s="398">
        <v>2337.5079326270752</v>
      </c>
    </row>
    <row r="138" spans="1:14" ht="14.4" customHeight="1" x14ac:dyDescent="0.3">
      <c r="A138" s="393" t="s">
        <v>448</v>
      </c>
      <c r="B138" s="394" t="s">
        <v>450</v>
      </c>
      <c r="C138" s="395" t="s">
        <v>456</v>
      </c>
      <c r="D138" s="396" t="s">
        <v>457</v>
      </c>
      <c r="E138" s="395" t="s">
        <v>451</v>
      </c>
      <c r="F138" s="396" t="s">
        <v>452</v>
      </c>
      <c r="G138" s="395" t="s">
        <v>479</v>
      </c>
      <c r="H138" s="395">
        <v>921458</v>
      </c>
      <c r="I138" s="395">
        <v>0</v>
      </c>
      <c r="J138" s="395" t="s">
        <v>697</v>
      </c>
      <c r="K138" s="395"/>
      <c r="L138" s="397">
        <v>109.07991070568499</v>
      </c>
      <c r="M138" s="397">
        <v>2</v>
      </c>
      <c r="N138" s="398">
        <v>218.15982141136999</v>
      </c>
    </row>
    <row r="139" spans="1:14" ht="14.4" customHeight="1" x14ac:dyDescent="0.3">
      <c r="A139" s="393" t="s">
        <v>448</v>
      </c>
      <c r="B139" s="394" t="s">
        <v>450</v>
      </c>
      <c r="C139" s="395" t="s">
        <v>456</v>
      </c>
      <c r="D139" s="396" t="s">
        <v>457</v>
      </c>
      <c r="E139" s="395" t="s">
        <v>451</v>
      </c>
      <c r="F139" s="396" t="s">
        <v>452</v>
      </c>
      <c r="G139" s="395" t="s">
        <v>479</v>
      </c>
      <c r="H139" s="395">
        <v>921459</v>
      </c>
      <c r="I139" s="395">
        <v>0</v>
      </c>
      <c r="J139" s="395" t="s">
        <v>698</v>
      </c>
      <c r="K139" s="395"/>
      <c r="L139" s="397">
        <v>278.27476147865502</v>
      </c>
      <c r="M139" s="397">
        <v>1</v>
      </c>
      <c r="N139" s="398">
        <v>278.27476147865502</v>
      </c>
    </row>
    <row r="140" spans="1:14" ht="14.4" customHeight="1" x14ac:dyDescent="0.3">
      <c r="A140" s="393" t="s">
        <v>448</v>
      </c>
      <c r="B140" s="394" t="s">
        <v>450</v>
      </c>
      <c r="C140" s="395" t="s">
        <v>456</v>
      </c>
      <c r="D140" s="396" t="s">
        <v>457</v>
      </c>
      <c r="E140" s="395" t="s">
        <v>451</v>
      </c>
      <c r="F140" s="396" t="s">
        <v>452</v>
      </c>
      <c r="G140" s="395" t="s">
        <v>479</v>
      </c>
      <c r="H140" s="395">
        <v>159238</v>
      </c>
      <c r="I140" s="395">
        <v>59238</v>
      </c>
      <c r="J140" s="395" t="s">
        <v>699</v>
      </c>
      <c r="K140" s="395" t="s">
        <v>700</v>
      </c>
      <c r="L140" s="397">
        <v>68.77</v>
      </c>
      <c r="M140" s="397">
        <v>2</v>
      </c>
      <c r="N140" s="398">
        <v>137.54</v>
      </c>
    </row>
    <row r="141" spans="1:14" ht="14.4" customHeight="1" x14ac:dyDescent="0.3">
      <c r="A141" s="393" t="s">
        <v>448</v>
      </c>
      <c r="B141" s="394" t="s">
        <v>450</v>
      </c>
      <c r="C141" s="395" t="s">
        <v>456</v>
      </c>
      <c r="D141" s="396" t="s">
        <v>457</v>
      </c>
      <c r="E141" s="395" t="s">
        <v>451</v>
      </c>
      <c r="F141" s="396" t="s">
        <v>452</v>
      </c>
      <c r="G141" s="395" t="s">
        <v>701</v>
      </c>
      <c r="H141" s="395">
        <v>109709</v>
      </c>
      <c r="I141" s="395">
        <v>9709</v>
      </c>
      <c r="J141" s="395" t="s">
        <v>702</v>
      </c>
      <c r="K141" s="395" t="s">
        <v>703</v>
      </c>
      <c r="L141" s="397">
        <v>36.33</v>
      </c>
      <c r="M141" s="397">
        <v>10</v>
      </c>
      <c r="N141" s="398">
        <v>363.29999999999995</v>
      </c>
    </row>
    <row r="142" spans="1:14" ht="14.4" customHeight="1" x14ac:dyDescent="0.3">
      <c r="A142" s="393" t="s">
        <v>448</v>
      </c>
      <c r="B142" s="394" t="s">
        <v>450</v>
      </c>
      <c r="C142" s="395" t="s">
        <v>456</v>
      </c>
      <c r="D142" s="396" t="s">
        <v>457</v>
      </c>
      <c r="E142" s="395" t="s">
        <v>451</v>
      </c>
      <c r="F142" s="396" t="s">
        <v>452</v>
      </c>
      <c r="G142" s="395" t="s">
        <v>701</v>
      </c>
      <c r="H142" s="395">
        <v>125034</v>
      </c>
      <c r="I142" s="395">
        <v>25034</v>
      </c>
      <c r="J142" s="395" t="s">
        <v>704</v>
      </c>
      <c r="K142" s="395" t="s">
        <v>705</v>
      </c>
      <c r="L142" s="397">
        <v>144.52987276599748</v>
      </c>
      <c r="M142" s="397">
        <v>3</v>
      </c>
      <c r="N142" s="398">
        <v>433.58949106398995</v>
      </c>
    </row>
    <row r="143" spans="1:14" ht="14.4" customHeight="1" x14ac:dyDescent="0.3">
      <c r="A143" s="393" t="s">
        <v>448</v>
      </c>
      <c r="B143" s="394" t="s">
        <v>450</v>
      </c>
      <c r="C143" s="395" t="s">
        <v>456</v>
      </c>
      <c r="D143" s="396" t="s">
        <v>457</v>
      </c>
      <c r="E143" s="395" t="s">
        <v>451</v>
      </c>
      <c r="F143" s="396" t="s">
        <v>452</v>
      </c>
      <c r="G143" s="395" t="s">
        <v>701</v>
      </c>
      <c r="H143" s="395">
        <v>131934</v>
      </c>
      <c r="I143" s="395">
        <v>31934</v>
      </c>
      <c r="J143" s="395" t="s">
        <v>706</v>
      </c>
      <c r="K143" s="395" t="s">
        <v>707</v>
      </c>
      <c r="L143" s="397">
        <v>87.914999999999992</v>
      </c>
      <c r="M143" s="397">
        <v>2</v>
      </c>
      <c r="N143" s="398">
        <v>175.82999999999998</v>
      </c>
    </row>
    <row r="144" spans="1:14" ht="14.4" customHeight="1" x14ac:dyDescent="0.3">
      <c r="A144" s="393" t="s">
        <v>448</v>
      </c>
      <c r="B144" s="394" t="s">
        <v>450</v>
      </c>
      <c r="C144" s="395" t="s">
        <v>456</v>
      </c>
      <c r="D144" s="396" t="s">
        <v>457</v>
      </c>
      <c r="E144" s="395" t="s">
        <v>451</v>
      </c>
      <c r="F144" s="396" t="s">
        <v>452</v>
      </c>
      <c r="G144" s="395" t="s">
        <v>701</v>
      </c>
      <c r="H144" s="395">
        <v>132058</v>
      </c>
      <c r="I144" s="395">
        <v>32058</v>
      </c>
      <c r="J144" s="395" t="s">
        <v>708</v>
      </c>
      <c r="K144" s="395" t="s">
        <v>709</v>
      </c>
      <c r="L144" s="397">
        <v>356.50020228216067</v>
      </c>
      <c r="M144" s="397">
        <v>4</v>
      </c>
      <c r="N144" s="398">
        <v>1426.000606846482</v>
      </c>
    </row>
    <row r="145" spans="1:14" ht="14.4" customHeight="1" x14ac:dyDescent="0.3">
      <c r="A145" s="393" t="s">
        <v>448</v>
      </c>
      <c r="B145" s="394" t="s">
        <v>450</v>
      </c>
      <c r="C145" s="395" t="s">
        <v>456</v>
      </c>
      <c r="D145" s="396" t="s">
        <v>457</v>
      </c>
      <c r="E145" s="395" t="s">
        <v>451</v>
      </c>
      <c r="F145" s="396" t="s">
        <v>452</v>
      </c>
      <c r="G145" s="395" t="s">
        <v>701</v>
      </c>
      <c r="H145" s="395">
        <v>132059</v>
      </c>
      <c r="I145" s="395">
        <v>32059</v>
      </c>
      <c r="J145" s="395" t="s">
        <v>708</v>
      </c>
      <c r="K145" s="395" t="s">
        <v>710</v>
      </c>
      <c r="L145" s="397">
        <v>413.72230615384865</v>
      </c>
      <c r="M145" s="397">
        <v>18</v>
      </c>
      <c r="N145" s="398">
        <v>7444.7872762169955</v>
      </c>
    </row>
    <row r="146" spans="1:14" ht="14.4" customHeight="1" x14ac:dyDescent="0.3">
      <c r="A146" s="393" t="s">
        <v>448</v>
      </c>
      <c r="B146" s="394" t="s">
        <v>450</v>
      </c>
      <c r="C146" s="395" t="s">
        <v>456</v>
      </c>
      <c r="D146" s="396" t="s">
        <v>457</v>
      </c>
      <c r="E146" s="395" t="s">
        <v>451</v>
      </c>
      <c r="F146" s="396" t="s">
        <v>452</v>
      </c>
      <c r="G146" s="395" t="s">
        <v>701</v>
      </c>
      <c r="H146" s="395">
        <v>132061</v>
      </c>
      <c r="I146" s="395">
        <v>32061</v>
      </c>
      <c r="J146" s="395" t="s">
        <v>708</v>
      </c>
      <c r="K146" s="395" t="s">
        <v>711</v>
      </c>
      <c r="L146" s="397">
        <v>492.19999999999987</v>
      </c>
      <c r="M146" s="397">
        <v>12</v>
      </c>
      <c r="N146" s="398">
        <v>5906.3999999999987</v>
      </c>
    </row>
    <row r="147" spans="1:14" ht="14.4" customHeight="1" x14ac:dyDescent="0.3">
      <c r="A147" s="393" t="s">
        <v>448</v>
      </c>
      <c r="B147" s="394" t="s">
        <v>450</v>
      </c>
      <c r="C147" s="395" t="s">
        <v>456</v>
      </c>
      <c r="D147" s="396" t="s">
        <v>457</v>
      </c>
      <c r="E147" s="395" t="s">
        <v>451</v>
      </c>
      <c r="F147" s="396" t="s">
        <v>452</v>
      </c>
      <c r="G147" s="395" t="s">
        <v>701</v>
      </c>
      <c r="H147" s="395">
        <v>132063</v>
      </c>
      <c r="I147" s="395">
        <v>32063</v>
      </c>
      <c r="J147" s="395" t="s">
        <v>708</v>
      </c>
      <c r="K147" s="395" t="s">
        <v>712</v>
      </c>
      <c r="L147" s="397">
        <v>943.00015083228527</v>
      </c>
      <c r="M147" s="397">
        <v>8</v>
      </c>
      <c r="N147" s="398">
        <v>7544.0012066582822</v>
      </c>
    </row>
    <row r="148" spans="1:14" ht="14.4" customHeight="1" x14ac:dyDescent="0.3">
      <c r="A148" s="393" t="s">
        <v>448</v>
      </c>
      <c r="B148" s="394" t="s">
        <v>450</v>
      </c>
      <c r="C148" s="395" t="s">
        <v>456</v>
      </c>
      <c r="D148" s="396" t="s">
        <v>457</v>
      </c>
      <c r="E148" s="395" t="s">
        <v>451</v>
      </c>
      <c r="F148" s="396" t="s">
        <v>452</v>
      </c>
      <c r="G148" s="395" t="s">
        <v>701</v>
      </c>
      <c r="H148" s="395">
        <v>132064</v>
      </c>
      <c r="I148" s="395">
        <v>32064</v>
      </c>
      <c r="J148" s="395" t="s">
        <v>708</v>
      </c>
      <c r="K148" s="395" t="s">
        <v>713</v>
      </c>
      <c r="L148" s="397">
        <v>1057.46</v>
      </c>
      <c r="M148" s="397">
        <v>1</v>
      </c>
      <c r="N148" s="398">
        <v>1057.46</v>
      </c>
    </row>
    <row r="149" spans="1:14" ht="14.4" customHeight="1" x14ac:dyDescent="0.3">
      <c r="A149" s="393" t="s">
        <v>448</v>
      </c>
      <c r="B149" s="394" t="s">
        <v>450</v>
      </c>
      <c r="C149" s="395" t="s">
        <v>456</v>
      </c>
      <c r="D149" s="396" t="s">
        <v>457</v>
      </c>
      <c r="E149" s="395" t="s">
        <v>451</v>
      </c>
      <c r="F149" s="396" t="s">
        <v>452</v>
      </c>
      <c r="G149" s="395" t="s">
        <v>701</v>
      </c>
      <c r="H149" s="395">
        <v>132087</v>
      </c>
      <c r="I149" s="395">
        <v>32087</v>
      </c>
      <c r="J149" s="395" t="s">
        <v>714</v>
      </c>
      <c r="K149" s="395" t="s">
        <v>715</v>
      </c>
      <c r="L149" s="397">
        <v>61.375526060059308</v>
      </c>
      <c r="M149" s="397">
        <v>52</v>
      </c>
      <c r="N149" s="398">
        <v>3188.2397783935476</v>
      </c>
    </row>
    <row r="150" spans="1:14" ht="14.4" customHeight="1" x14ac:dyDescent="0.3">
      <c r="A150" s="393" t="s">
        <v>448</v>
      </c>
      <c r="B150" s="394" t="s">
        <v>450</v>
      </c>
      <c r="C150" s="395" t="s">
        <v>456</v>
      </c>
      <c r="D150" s="396" t="s">
        <v>457</v>
      </c>
      <c r="E150" s="395" t="s">
        <v>451</v>
      </c>
      <c r="F150" s="396" t="s">
        <v>452</v>
      </c>
      <c r="G150" s="395" t="s">
        <v>701</v>
      </c>
      <c r="H150" s="395">
        <v>132090</v>
      </c>
      <c r="I150" s="395">
        <v>32090</v>
      </c>
      <c r="J150" s="395" t="s">
        <v>716</v>
      </c>
      <c r="K150" s="395" t="s">
        <v>717</v>
      </c>
      <c r="L150" s="397">
        <v>58.861479227574499</v>
      </c>
      <c r="M150" s="397">
        <v>32</v>
      </c>
      <c r="N150" s="398">
        <v>1885.9055412801222</v>
      </c>
    </row>
    <row r="151" spans="1:14" ht="14.4" customHeight="1" x14ac:dyDescent="0.3">
      <c r="A151" s="393" t="s">
        <v>448</v>
      </c>
      <c r="B151" s="394" t="s">
        <v>450</v>
      </c>
      <c r="C151" s="395" t="s">
        <v>456</v>
      </c>
      <c r="D151" s="396" t="s">
        <v>457</v>
      </c>
      <c r="E151" s="395" t="s">
        <v>451</v>
      </c>
      <c r="F151" s="396" t="s">
        <v>452</v>
      </c>
      <c r="G151" s="395" t="s">
        <v>701</v>
      </c>
      <c r="H151" s="395">
        <v>140368</v>
      </c>
      <c r="I151" s="395">
        <v>40368</v>
      </c>
      <c r="J151" s="395" t="s">
        <v>718</v>
      </c>
      <c r="K151" s="395" t="s">
        <v>719</v>
      </c>
      <c r="L151" s="397">
        <v>48.94</v>
      </c>
      <c r="M151" s="397">
        <v>2</v>
      </c>
      <c r="N151" s="398">
        <v>97.88</v>
      </c>
    </row>
    <row r="152" spans="1:14" ht="14.4" customHeight="1" x14ac:dyDescent="0.3">
      <c r="A152" s="393" t="s">
        <v>448</v>
      </c>
      <c r="B152" s="394" t="s">
        <v>450</v>
      </c>
      <c r="C152" s="395" t="s">
        <v>456</v>
      </c>
      <c r="D152" s="396" t="s">
        <v>457</v>
      </c>
      <c r="E152" s="395" t="s">
        <v>451</v>
      </c>
      <c r="F152" s="396" t="s">
        <v>452</v>
      </c>
      <c r="G152" s="395" t="s">
        <v>701</v>
      </c>
      <c r="H152" s="395">
        <v>145958</v>
      </c>
      <c r="I152" s="395">
        <v>45958</v>
      </c>
      <c r="J152" s="395" t="s">
        <v>720</v>
      </c>
      <c r="K152" s="395" t="s">
        <v>721</v>
      </c>
      <c r="L152" s="397">
        <v>1172.72</v>
      </c>
      <c r="M152" s="397">
        <v>1</v>
      </c>
      <c r="N152" s="398">
        <v>1172.72</v>
      </c>
    </row>
    <row r="153" spans="1:14" ht="14.4" customHeight="1" x14ac:dyDescent="0.3">
      <c r="A153" s="393" t="s">
        <v>448</v>
      </c>
      <c r="B153" s="394" t="s">
        <v>450</v>
      </c>
      <c r="C153" s="395" t="s">
        <v>456</v>
      </c>
      <c r="D153" s="396" t="s">
        <v>457</v>
      </c>
      <c r="E153" s="395" t="s">
        <v>451</v>
      </c>
      <c r="F153" s="396" t="s">
        <v>452</v>
      </c>
      <c r="G153" s="395" t="s">
        <v>701</v>
      </c>
      <c r="H153" s="395">
        <v>149531</v>
      </c>
      <c r="I153" s="395">
        <v>49531</v>
      </c>
      <c r="J153" s="395" t="s">
        <v>722</v>
      </c>
      <c r="K153" s="395" t="s">
        <v>723</v>
      </c>
      <c r="L153" s="397">
        <v>71.032499999999999</v>
      </c>
      <c r="M153" s="397">
        <v>170</v>
      </c>
      <c r="N153" s="398">
        <v>12075.7</v>
      </c>
    </row>
    <row r="154" spans="1:14" ht="14.4" customHeight="1" x14ac:dyDescent="0.3">
      <c r="A154" s="393" t="s">
        <v>448</v>
      </c>
      <c r="B154" s="394" t="s">
        <v>450</v>
      </c>
      <c r="C154" s="395" t="s">
        <v>456</v>
      </c>
      <c r="D154" s="396" t="s">
        <v>457</v>
      </c>
      <c r="E154" s="395" t="s">
        <v>451</v>
      </c>
      <c r="F154" s="396" t="s">
        <v>452</v>
      </c>
      <c r="G154" s="395" t="s">
        <v>701</v>
      </c>
      <c r="H154" s="395">
        <v>158380</v>
      </c>
      <c r="I154" s="395">
        <v>58380</v>
      </c>
      <c r="J154" s="395" t="s">
        <v>724</v>
      </c>
      <c r="K154" s="395" t="s">
        <v>725</v>
      </c>
      <c r="L154" s="397">
        <v>85.552909652105015</v>
      </c>
      <c r="M154" s="397">
        <v>23</v>
      </c>
      <c r="N154" s="398">
        <v>1967.4014702589407</v>
      </c>
    </row>
    <row r="155" spans="1:14" ht="14.4" customHeight="1" x14ac:dyDescent="0.3">
      <c r="A155" s="393" t="s">
        <v>448</v>
      </c>
      <c r="B155" s="394" t="s">
        <v>450</v>
      </c>
      <c r="C155" s="395" t="s">
        <v>456</v>
      </c>
      <c r="D155" s="396" t="s">
        <v>457</v>
      </c>
      <c r="E155" s="395" t="s">
        <v>451</v>
      </c>
      <c r="F155" s="396" t="s">
        <v>452</v>
      </c>
      <c r="G155" s="395" t="s">
        <v>701</v>
      </c>
      <c r="H155" s="395">
        <v>166759</v>
      </c>
      <c r="I155" s="395">
        <v>166759</v>
      </c>
      <c r="J155" s="395" t="s">
        <v>726</v>
      </c>
      <c r="K155" s="395" t="s">
        <v>474</v>
      </c>
      <c r="L155" s="397">
        <v>65.23</v>
      </c>
      <c r="M155" s="397">
        <v>2</v>
      </c>
      <c r="N155" s="398">
        <v>130.46</v>
      </c>
    </row>
    <row r="156" spans="1:14" ht="14.4" customHeight="1" x14ac:dyDescent="0.3">
      <c r="A156" s="393" t="s">
        <v>448</v>
      </c>
      <c r="B156" s="394" t="s">
        <v>450</v>
      </c>
      <c r="C156" s="395" t="s">
        <v>456</v>
      </c>
      <c r="D156" s="396" t="s">
        <v>457</v>
      </c>
      <c r="E156" s="395" t="s">
        <v>451</v>
      </c>
      <c r="F156" s="396" t="s">
        <v>452</v>
      </c>
      <c r="G156" s="395" t="s">
        <v>701</v>
      </c>
      <c r="H156" s="395">
        <v>190044</v>
      </c>
      <c r="I156" s="395">
        <v>90044</v>
      </c>
      <c r="J156" s="395" t="s">
        <v>727</v>
      </c>
      <c r="K156" s="395" t="s">
        <v>728</v>
      </c>
      <c r="L156" s="397">
        <v>39.259800811669301</v>
      </c>
      <c r="M156" s="397">
        <v>6</v>
      </c>
      <c r="N156" s="398">
        <v>235.55880487001582</v>
      </c>
    </row>
    <row r="157" spans="1:14" ht="14.4" customHeight="1" x14ac:dyDescent="0.3">
      <c r="A157" s="393" t="s">
        <v>448</v>
      </c>
      <c r="B157" s="394" t="s">
        <v>450</v>
      </c>
      <c r="C157" s="395" t="s">
        <v>456</v>
      </c>
      <c r="D157" s="396" t="s">
        <v>457</v>
      </c>
      <c r="E157" s="395" t="s">
        <v>451</v>
      </c>
      <c r="F157" s="396" t="s">
        <v>452</v>
      </c>
      <c r="G157" s="395" t="s">
        <v>701</v>
      </c>
      <c r="H157" s="395">
        <v>190957</v>
      </c>
      <c r="I157" s="395">
        <v>90957</v>
      </c>
      <c r="J157" s="395" t="s">
        <v>729</v>
      </c>
      <c r="K157" s="395" t="s">
        <v>730</v>
      </c>
      <c r="L157" s="397">
        <v>43.104995120170152</v>
      </c>
      <c r="M157" s="397">
        <v>30</v>
      </c>
      <c r="N157" s="398">
        <v>1293.3298182951225</v>
      </c>
    </row>
    <row r="158" spans="1:14" ht="14.4" customHeight="1" x14ac:dyDescent="0.3">
      <c r="A158" s="393" t="s">
        <v>448</v>
      </c>
      <c r="B158" s="394" t="s">
        <v>450</v>
      </c>
      <c r="C158" s="395" t="s">
        <v>456</v>
      </c>
      <c r="D158" s="396" t="s">
        <v>457</v>
      </c>
      <c r="E158" s="395" t="s">
        <v>451</v>
      </c>
      <c r="F158" s="396" t="s">
        <v>452</v>
      </c>
      <c r="G158" s="395" t="s">
        <v>701</v>
      </c>
      <c r="H158" s="395">
        <v>847134</v>
      </c>
      <c r="I158" s="395">
        <v>151050</v>
      </c>
      <c r="J158" s="395" t="s">
        <v>731</v>
      </c>
      <c r="K158" s="395" t="s">
        <v>732</v>
      </c>
      <c r="L158" s="397">
        <v>998.02460140672304</v>
      </c>
      <c r="M158" s="397">
        <v>1</v>
      </c>
      <c r="N158" s="398">
        <v>998.02460140672304</v>
      </c>
    </row>
    <row r="159" spans="1:14" ht="14.4" customHeight="1" x14ac:dyDescent="0.3">
      <c r="A159" s="393" t="s">
        <v>448</v>
      </c>
      <c r="B159" s="394" t="s">
        <v>450</v>
      </c>
      <c r="C159" s="395" t="s">
        <v>456</v>
      </c>
      <c r="D159" s="396" t="s">
        <v>457</v>
      </c>
      <c r="E159" s="395" t="s">
        <v>451</v>
      </c>
      <c r="F159" s="396" t="s">
        <v>452</v>
      </c>
      <c r="G159" s="395" t="s">
        <v>701</v>
      </c>
      <c r="H159" s="395">
        <v>848477</v>
      </c>
      <c r="I159" s="395">
        <v>124346</v>
      </c>
      <c r="J159" s="395" t="s">
        <v>733</v>
      </c>
      <c r="K159" s="395" t="s">
        <v>550</v>
      </c>
      <c r="L159" s="397">
        <v>312.21380394622599</v>
      </c>
      <c r="M159" s="397">
        <v>3</v>
      </c>
      <c r="N159" s="398">
        <v>936.64141183867798</v>
      </c>
    </row>
    <row r="160" spans="1:14" ht="14.4" customHeight="1" x14ac:dyDescent="0.3">
      <c r="A160" s="393" t="s">
        <v>448</v>
      </c>
      <c r="B160" s="394" t="s">
        <v>450</v>
      </c>
      <c r="C160" s="395" t="s">
        <v>456</v>
      </c>
      <c r="D160" s="396" t="s">
        <v>457</v>
      </c>
      <c r="E160" s="395" t="s">
        <v>451</v>
      </c>
      <c r="F160" s="396" t="s">
        <v>452</v>
      </c>
      <c r="G160" s="395" t="s">
        <v>701</v>
      </c>
      <c r="H160" s="395">
        <v>848583</v>
      </c>
      <c r="I160" s="395">
        <v>125519</v>
      </c>
      <c r="J160" s="395" t="s">
        <v>734</v>
      </c>
      <c r="K160" s="395" t="s">
        <v>735</v>
      </c>
      <c r="L160" s="397">
        <v>130.800075768173</v>
      </c>
      <c r="M160" s="397">
        <v>1</v>
      </c>
      <c r="N160" s="398">
        <v>130.800075768173</v>
      </c>
    </row>
    <row r="161" spans="1:14" ht="14.4" customHeight="1" x14ac:dyDescent="0.3">
      <c r="A161" s="393" t="s">
        <v>448</v>
      </c>
      <c r="B161" s="394" t="s">
        <v>450</v>
      </c>
      <c r="C161" s="395" t="s">
        <v>456</v>
      </c>
      <c r="D161" s="396" t="s">
        <v>457</v>
      </c>
      <c r="E161" s="395" t="s">
        <v>451</v>
      </c>
      <c r="F161" s="396" t="s">
        <v>452</v>
      </c>
      <c r="G161" s="395" t="s">
        <v>701</v>
      </c>
      <c r="H161" s="395">
        <v>848765</v>
      </c>
      <c r="I161" s="395">
        <v>107938</v>
      </c>
      <c r="J161" s="395" t="s">
        <v>736</v>
      </c>
      <c r="K161" s="395" t="s">
        <v>737</v>
      </c>
      <c r="L161" s="397">
        <v>135.20868339495999</v>
      </c>
      <c r="M161" s="397">
        <v>4</v>
      </c>
      <c r="N161" s="398">
        <v>540.83473357983996</v>
      </c>
    </row>
    <row r="162" spans="1:14" ht="14.4" customHeight="1" x14ac:dyDescent="0.3">
      <c r="A162" s="393" t="s">
        <v>448</v>
      </c>
      <c r="B162" s="394" t="s">
        <v>450</v>
      </c>
      <c r="C162" s="395" t="s">
        <v>456</v>
      </c>
      <c r="D162" s="396" t="s">
        <v>457</v>
      </c>
      <c r="E162" s="395" t="s">
        <v>451</v>
      </c>
      <c r="F162" s="396" t="s">
        <v>452</v>
      </c>
      <c r="G162" s="395" t="s">
        <v>701</v>
      </c>
      <c r="H162" s="395">
        <v>850010</v>
      </c>
      <c r="I162" s="395">
        <v>149543</v>
      </c>
      <c r="J162" s="395" t="s">
        <v>738</v>
      </c>
      <c r="K162" s="395" t="s">
        <v>739</v>
      </c>
      <c r="L162" s="397">
        <v>313.17788693660202</v>
      </c>
      <c r="M162" s="397">
        <v>2</v>
      </c>
      <c r="N162" s="398">
        <v>626.35577387320404</v>
      </c>
    </row>
    <row r="163" spans="1:14" ht="14.4" customHeight="1" x14ac:dyDescent="0.3">
      <c r="A163" s="393" t="s">
        <v>448</v>
      </c>
      <c r="B163" s="394" t="s">
        <v>450</v>
      </c>
      <c r="C163" s="395" t="s">
        <v>456</v>
      </c>
      <c r="D163" s="396" t="s">
        <v>457</v>
      </c>
      <c r="E163" s="395" t="s">
        <v>453</v>
      </c>
      <c r="F163" s="396" t="s">
        <v>454</v>
      </c>
      <c r="G163" s="395"/>
      <c r="H163" s="395">
        <v>850455</v>
      </c>
      <c r="I163" s="395">
        <v>169033</v>
      </c>
      <c r="J163" s="395" t="s">
        <v>740</v>
      </c>
      <c r="K163" s="395" t="s">
        <v>741</v>
      </c>
      <c r="L163" s="397">
        <v>322.76</v>
      </c>
      <c r="M163" s="397">
        <v>3</v>
      </c>
      <c r="N163" s="398">
        <v>968.28</v>
      </c>
    </row>
    <row r="164" spans="1:14" ht="14.4" customHeight="1" x14ac:dyDescent="0.3">
      <c r="A164" s="393" t="s">
        <v>448</v>
      </c>
      <c r="B164" s="394" t="s">
        <v>450</v>
      </c>
      <c r="C164" s="395" t="s">
        <v>456</v>
      </c>
      <c r="D164" s="396" t="s">
        <v>457</v>
      </c>
      <c r="E164" s="395" t="s">
        <v>453</v>
      </c>
      <c r="F164" s="396" t="s">
        <v>454</v>
      </c>
      <c r="G164" s="395" t="s">
        <v>479</v>
      </c>
      <c r="H164" s="395">
        <v>101066</v>
      </c>
      <c r="I164" s="395">
        <v>1066</v>
      </c>
      <c r="J164" s="395" t="s">
        <v>742</v>
      </c>
      <c r="K164" s="395" t="s">
        <v>743</v>
      </c>
      <c r="L164" s="397">
        <v>37.753305743561107</v>
      </c>
      <c r="M164" s="397">
        <v>40</v>
      </c>
      <c r="N164" s="398">
        <v>1510.8592550761493</v>
      </c>
    </row>
    <row r="165" spans="1:14" ht="14.4" customHeight="1" x14ac:dyDescent="0.3">
      <c r="A165" s="393" t="s">
        <v>448</v>
      </c>
      <c r="B165" s="394" t="s">
        <v>450</v>
      </c>
      <c r="C165" s="395" t="s">
        <v>456</v>
      </c>
      <c r="D165" s="396" t="s">
        <v>457</v>
      </c>
      <c r="E165" s="395" t="s">
        <v>453</v>
      </c>
      <c r="F165" s="396" t="s">
        <v>454</v>
      </c>
      <c r="G165" s="395" t="s">
        <v>479</v>
      </c>
      <c r="H165" s="395">
        <v>103377</v>
      </c>
      <c r="I165" s="395">
        <v>3377</v>
      </c>
      <c r="J165" s="395" t="s">
        <v>744</v>
      </c>
      <c r="K165" s="395" t="s">
        <v>745</v>
      </c>
      <c r="L165" s="397">
        <v>25.39</v>
      </c>
      <c r="M165" s="397">
        <v>6</v>
      </c>
      <c r="N165" s="398">
        <v>152.34</v>
      </c>
    </row>
    <row r="166" spans="1:14" ht="14.4" customHeight="1" x14ac:dyDescent="0.3">
      <c r="A166" s="393" t="s">
        <v>448</v>
      </c>
      <c r="B166" s="394" t="s">
        <v>450</v>
      </c>
      <c r="C166" s="395" t="s">
        <v>456</v>
      </c>
      <c r="D166" s="396" t="s">
        <v>457</v>
      </c>
      <c r="E166" s="395" t="s">
        <v>453</v>
      </c>
      <c r="F166" s="396" t="s">
        <v>454</v>
      </c>
      <c r="G166" s="395" t="s">
        <v>479</v>
      </c>
      <c r="H166" s="395">
        <v>106264</v>
      </c>
      <c r="I166" s="395">
        <v>6264</v>
      </c>
      <c r="J166" s="395" t="s">
        <v>746</v>
      </c>
      <c r="K166" s="395" t="s">
        <v>745</v>
      </c>
      <c r="L166" s="397">
        <v>32.79</v>
      </c>
      <c r="M166" s="397">
        <v>10</v>
      </c>
      <c r="N166" s="398">
        <v>327.9</v>
      </c>
    </row>
    <row r="167" spans="1:14" ht="14.4" customHeight="1" x14ac:dyDescent="0.3">
      <c r="A167" s="393" t="s">
        <v>448</v>
      </c>
      <c r="B167" s="394" t="s">
        <v>450</v>
      </c>
      <c r="C167" s="395" t="s">
        <v>456</v>
      </c>
      <c r="D167" s="396" t="s">
        <v>457</v>
      </c>
      <c r="E167" s="395" t="s">
        <v>453</v>
      </c>
      <c r="F167" s="396" t="s">
        <v>454</v>
      </c>
      <c r="G167" s="395" t="s">
        <v>479</v>
      </c>
      <c r="H167" s="395">
        <v>114877</v>
      </c>
      <c r="I167" s="395">
        <v>14877</v>
      </c>
      <c r="J167" s="395" t="s">
        <v>747</v>
      </c>
      <c r="K167" s="395" t="s">
        <v>748</v>
      </c>
      <c r="L167" s="397">
        <v>257.77289926862102</v>
      </c>
      <c r="M167" s="397">
        <v>2</v>
      </c>
      <c r="N167" s="398">
        <v>515.54579853724204</v>
      </c>
    </row>
    <row r="168" spans="1:14" ht="14.4" customHeight="1" x14ac:dyDescent="0.3">
      <c r="A168" s="393" t="s">
        <v>448</v>
      </c>
      <c r="B168" s="394" t="s">
        <v>450</v>
      </c>
      <c r="C168" s="395" t="s">
        <v>456</v>
      </c>
      <c r="D168" s="396" t="s">
        <v>457</v>
      </c>
      <c r="E168" s="395" t="s">
        <v>453</v>
      </c>
      <c r="F168" s="396" t="s">
        <v>454</v>
      </c>
      <c r="G168" s="395" t="s">
        <v>479</v>
      </c>
      <c r="H168" s="395">
        <v>144285</v>
      </c>
      <c r="I168" s="395">
        <v>44285</v>
      </c>
      <c r="J168" s="395" t="s">
        <v>749</v>
      </c>
      <c r="K168" s="395" t="s">
        <v>750</v>
      </c>
      <c r="L168" s="397">
        <v>155.07499999999999</v>
      </c>
      <c r="M168" s="397">
        <v>6</v>
      </c>
      <c r="N168" s="398">
        <v>925.84</v>
      </c>
    </row>
    <row r="169" spans="1:14" ht="14.4" customHeight="1" x14ac:dyDescent="0.3">
      <c r="A169" s="393" t="s">
        <v>448</v>
      </c>
      <c r="B169" s="394" t="s">
        <v>450</v>
      </c>
      <c r="C169" s="395" t="s">
        <v>456</v>
      </c>
      <c r="D169" s="396" t="s">
        <v>457</v>
      </c>
      <c r="E169" s="395" t="s">
        <v>453</v>
      </c>
      <c r="F169" s="396" t="s">
        <v>454</v>
      </c>
      <c r="G169" s="395" t="s">
        <v>479</v>
      </c>
      <c r="H169" s="395">
        <v>148261</v>
      </c>
      <c r="I169" s="395">
        <v>48261</v>
      </c>
      <c r="J169" s="395" t="s">
        <v>742</v>
      </c>
      <c r="K169" s="395" t="s">
        <v>751</v>
      </c>
      <c r="L169" s="397">
        <v>46.0235179289229</v>
      </c>
      <c r="M169" s="397">
        <v>11</v>
      </c>
      <c r="N169" s="398">
        <v>502.46336142394421</v>
      </c>
    </row>
    <row r="170" spans="1:14" ht="14.4" customHeight="1" x14ac:dyDescent="0.3">
      <c r="A170" s="393" t="s">
        <v>448</v>
      </c>
      <c r="B170" s="394" t="s">
        <v>450</v>
      </c>
      <c r="C170" s="395" t="s">
        <v>456</v>
      </c>
      <c r="D170" s="396" t="s">
        <v>457</v>
      </c>
      <c r="E170" s="395" t="s">
        <v>453</v>
      </c>
      <c r="F170" s="396" t="s">
        <v>454</v>
      </c>
      <c r="G170" s="395" t="s">
        <v>701</v>
      </c>
      <c r="H170" s="395">
        <v>105951</v>
      </c>
      <c r="I170" s="395">
        <v>5951</v>
      </c>
      <c r="J170" s="395" t="s">
        <v>752</v>
      </c>
      <c r="K170" s="395" t="s">
        <v>753</v>
      </c>
      <c r="L170" s="397">
        <v>272.44164548184955</v>
      </c>
      <c r="M170" s="397">
        <v>26</v>
      </c>
      <c r="N170" s="398">
        <v>6982.781454260914</v>
      </c>
    </row>
    <row r="171" spans="1:14" ht="14.4" customHeight="1" x14ac:dyDescent="0.3">
      <c r="A171" s="393" t="s">
        <v>448</v>
      </c>
      <c r="B171" s="394" t="s">
        <v>450</v>
      </c>
      <c r="C171" s="395" t="s">
        <v>456</v>
      </c>
      <c r="D171" s="396" t="s">
        <v>457</v>
      </c>
      <c r="E171" s="395" t="s">
        <v>453</v>
      </c>
      <c r="F171" s="396" t="s">
        <v>454</v>
      </c>
      <c r="G171" s="395" t="s">
        <v>701</v>
      </c>
      <c r="H171" s="395">
        <v>116600</v>
      </c>
      <c r="I171" s="395">
        <v>16600</v>
      </c>
      <c r="J171" s="395" t="s">
        <v>754</v>
      </c>
      <c r="K171" s="395" t="s">
        <v>755</v>
      </c>
      <c r="L171" s="397">
        <v>59.251247458811008</v>
      </c>
      <c r="M171" s="397">
        <v>16</v>
      </c>
      <c r="N171" s="398">
        <v>877.01995934097602</v>
      </c>
    </row>
    <row r="172" spans="1:14" ht="14.4" customHeight="1" x14ac:dyDescent="0.3">
      <c r="A172" s="393" t="s">
        <v>448</v>
      </c>
      <c r="B172" s="394" t="s">
        <v>450</v>
      </c>
      <c r="C172" s="395" t="s">
        <v>456</v>
      </c>
      <c r="D172" s="396" t="s">
        <v>457</v>
      </c>
      <c r="E172" s="395" t="s">
        <v>453</v>
      </c>
      <c r="F172" s="396" t="s">
        <v>454</v>
      </c>
      <c r="G172" s="395" t="s">
        <v>701</v>
      </c>
      <c r="H172" s="395">
        <v>132546</v>
      </c>
      <c r="I172" s="395">
        <v>32546</v>
      </c>
      <c r="J172" s="395" t="s">
        <v>756</v>
      </c>
      <c r="K172" s="395" t="s">
        <v>757</v>
      </c>
      <c r="L172" s="397">
        <v>311.29797024747336</v>
      </c>
      <c r="M172" s="397">
        <v>8</v>
      </c>
      <c r="N172" s="398">
        <v>2479.3678444221241</v>
      </c>
    </row>
    <row r="173" spans="1:14" ht="14.4" customHeight="1" x14ac:dyDescent="0.3">
      <c r="A173" s="393" t="s">
        <v>448</v>
      </c>
      <c r="B173" s="394" t="s">
        <v>450</v>
      </c>
      <c r="C173" s="395" t="s">
        <v>456</v>
      </c>
      <c r="D173" s="396" t="s">
        <v>457</v>
      </c>
      <c r="E173" s="395" t="s">
        <v>453</v>
      </c>
      <c r="F173" s="396" t="s">
        <v>454</v>
      </c>
      <c r="G173" s="395" t="s">
        <v>701</v>
      </c>
      <c r="H173" s="395">
        <v>145010</v>
      </c>
      <c r="I173" s="395">
        <v>45010</v>
      </c>
      <c r="J173" s="395" t="s">
        <v>758</v>
      </c>
      <c r="K173" s="395" t="s">
        <v>759</v>
      </c>
      <c r="L173" s="397">
        <v>164.67</v>
      </c>
      <c r="M173" s="397">
        <v>2</v>
      </c>
      <c r="N173" s="398">
        <v>329.34</v>
      </c>
    </row>
    <row r="174" spans="1:14" ht="14.4" customHeight="1" x14ac:dyDescent="0.3">
      <c r="A174" s="393" t="s">
        <v>448</v>
      </c>
      <c r="B174" s="394" t="s">
        <v>450</v>
      </c>
      <c r="C174" s="395" t="s">
        <v>456</v>
      </c>
      <c r="D174" s="396" t="s">
        <v>457</v>
      </c>
      <c r="E174" s="395" t="s">
        <v>453</v>
      </c>
      <c r="F174" s="396" t="s">
        <v>454</v>
      </c>
      <c r="G174" s="395" t="s">
        <v>701</v>
      </c>
      <c r="H174" s="395">
        <v>172972</v>
      </c>
      <c r="I174" s="395">
        <v>72972</v>
      </c>
      <c r="J174" s="395" t="s">
        <v>760</v>
      </c>
      <c r="K174" s="395" t="s">
        <v>761</v>
      </c>
      <c r="L174" s="397">
        <v>226.1726333297114</v>
      </c>
      <c r="M174" s="397">
        <v>34</v>
      </c>
      <c r="N174" s="398">
        <v>7688.4539512138526</v>
      </c>
    </row>
    <row r="175" spans="1:14" ht="14.4" customHeight="1" x14ac:dyDescent="0.3">
      <c r="A175" s="393" t="s">
        <v>448</v>
      </c>
      <c r="B175" s="394" t="s">
        <v>450</v>
      </c>
      <c r="C175" s="395" t="s">
        <v>460</v>
      </c>
      <c r="D175" s="396" t="s">
        <v>461</v>
      </c>
      <c r="E175" s="395" t="s">
        <v>451</v>
      </c>
      <c r="F175" s="396" t="s">
        <v>452</v>
      </c>
      <c r="G175" s="395"/>
      <c r="H175" s="395">
        <v>130187</v>
      </c>
      <c r="I175" s="395">
        <v>30187</v>
      </c>
      <c r="J175" s="395" t="s">
        <v>468</v>
      </c>
      <c r="K175" s="395" t="s">
        <v>469</v>
      </c>
      <c r="L175" s="397">
        <v>108.27</v>
      </c>
      <c r="M175" s="397">
        <v>3</v>
      </c>
      <c r="N175" s="398">
        <v>324.81</v>
      </c>
    </row>
    <row r="176" spans="1:14" ht="14.4" customHeight="1" x14ac:dyDescent="0.3">
      <c r="A176" s="393" t="s">
        <v>448</v>
      </c>
      <c r="B176" s="394" t="s">
        <v>450</v>
      </c>
      <c r="C176" s="395" t="s">
        <v>460</v>
      </c>
      <c r="D176" s="396" t="s">
        <v>461</v>
      </c>
      <c r="E176" s="395" t="s">
        <v>451</v>
      </c>
      <c r="F176" s="396" t="s">
        <v>452</v>
      </c>
      <c r="G176" s="395"/>
      <c r="H176" s="395">
        <v>131739</v>
      </c>
      <c r="I176" s="395">
        <v>31739</v>
      </c>
      <c r="J176" s="395" t="s">
        <v>470</v>
      </c>
      <c r="K176" s="395"/>
      <c r="L176" s="397">
        <v>78.464900421443758</v>
      </c>
      <c r="M176" s="397">
        <v>50</v>
      </c>
      <c r="N176" s="398">
        <v>3953.9984067431001</v>
      </c>
    </row>
    <row r="177" spans="1:14" ht="14.4" customHeight="1" x14ac:dyDescent="0.3">
      <c r="A177" s="393" t="s">
        <v>448</v>
      </c>
      <c r="B177" s="394" t="s">
        <v>450</v>
      </c>
      <c r="C177" s="395" t="s">
        <v>460</v>
      </c>
      <c r="D177" s="396" t="s">
        <v>461</v>
      </c>
      <c r="E177" s="395" t="s">
        <v>451</v>
      </c>
      <c r="F177" s="396" t="s">
        <v>452</v>
      </c>
      <c r="G177" s="395"/>
      <c r="H177" s="395">
        <v>848396</v>
      </c>
      <c r="I177" s="395">
        <v>145184</v>
      </c>
      <c r="J177" s="395" t="s">
        <v>475</v>
      </c>
      <c r="K177" s="395" t="s">
        <v>762</v>
      </c>
      <c r="L177" s="397">
        <v>171.91993251775801</v>
      </c>
      <c r="M177" s="397">
        <v>2</v>
      </c>
      <c r="N177" s="398">
        <v>343.83986503551603</v>
      </c>
    </row>
    <row r="178" spans="1:14" ht="14.4" customHeight="1" x14ac:dyDescent="0.3">
      <c r="A178" s="393" t="s">
        <v>448</v>
      </c>
      <c r="B178" s="394" t="s">
        <v>450</v>
      </c>
      <c r="C178" s="395" t="s">
        <v>460</v>
      </c>
      <c r="D178" s="396" t="s">
        <v>461</v>
      </c>
      <c r="E178" s="395" t="s">
        <v>451</v>
      </c>
      <c r="F178" s="396" t="s">
        <v>452</v>
      </c>
      <c r="G178" s="395" t="s">
        <v>479</v>
      </c>
      <c r="H178" s="395">
        <v>31915</v>
      </c>
      <c r="I178" s="395">
        <v>31915</v>
      </c>
      <c r="J178" s="395" t="s">
        <v>480</v>
      </c>
      <c r="K178" s="395" t="s">
        <v>481</v>
      </c>
      <c r="L178" s="397">
        <v>181.59</v>
      </c>
      <c r="M178" s="397">
        <v>1</v>
      </c>
      <c r="N178" s="398">
        <v>181.59</v>
      </c>
    </row>
    <row r="179" spans="1:14" ht="14.4" customHeight="1" x14ac:dyDescent="0.3">
      <c r="A179" s="393" t="s">
        <v>448</v>
      </c>
      <c r="B179" s="394" t="s">
        <v>450</v>
      </c>
      <c r="C179" s="395" t="s">
        <v>460</v>
      </c>
      <c r="D179" s="396" t="s">
        <v>461</v>
      </c>
      <c r="E179" s="395" t="s">
        <v>451</v>
      </c>
      <c r="F179" s="396" t="s">
        <v>452</v>
      </c>
      <c r="G179" s="395" t="s">
        <v>479</v>
      </c>
      <c r="H179" s="395">
        <v>51366</v>
      </c>
      <c r="I179" s="395">
        <v>51366</v>
      </c>
      <c r="J179" s="395" t="s">
        <v>484</v>
      </c>
      <c r="K179" s="395" t="s">
        <v>485</v>
      </c>
      <c r="L179" s="397">
        <v>259.44089633860096</v>
      </c>
      <c r="M179" s="397">
        <v>6</v>
      </c>
      <c r="N179" s="398">
        <v>1556.645378031606</v>
      </c>
    </row>
    <row r="180" spans="1:14" ht="14.4" customHeight="1" x14ac:dyDescent="0.3">
      <c r="A180" s="393" t="s">
        <v>448</v>
      </c>
      <c r="B180" s="394" t="s">
        <v>450</v>
      </c>
      <c r="C180" s="395" t="s">
        <v>460</v>
      </c>
      <c r="D180" s="396" t="s">
        <v>461</v>
      </c>
      <c r="E180" s="395" t="s">
        <v>451</v>
      </c>
      <c r="F180" s="396" t="s">
        <v>452</v>
      </c>
      <c r="G180" s="395" t="s">
        <v>479</v>
      </c>
      <c r="H180" s="395">
        <v>51367</v>
      </c>
      <c r="I180" s="395">
        <v>51367</v>
      </c>
      <c r="J180" s="395" t="s">
        <v>484</v>
      </c>
      <c r="K180" s="395" t="s">
        <v>486</v>
      </c>
      <c r="L180" s="397">
        <v>145.94</v>
      </c>
      <c r="M180" s="397">
        <v>3</v>
      </c>
      <c r="N180" s="398">
        <v>437.82</v>
      </c>
    </row>
    <row r="181" spans="1:14" ht="14.4" customHeight="1" x14ac:dyDescent="0.3">
      <c r="A181" s="393" t="s">
        <v>448</v>
      </c>
      <c r="B181" s="394" t="s">
        <v>450</v>
      </c>
      <c r="C181" s="395" t="s">
        <v>460</v>
      </c>
      <c r="D181" s="396" t="s">
        <v>461</v>
      </c>
      <c r="E181" s="395" t="s">
        <v>451</v>
      </c>
      <c r="F181" s="396" t="s">
        <v>452</v>
      </c>
      <c r="G181" s="395" t="s">
        <v>479</v>
      </c>
      <c r="H181" s="395">
        <v>100269</v>
      </c>
      <c r="I181" s="395">
        <v>269</v>
      </c>
      <c r="J181" s="395" t="s">
        <v>763</v>
      </c>
      <c r="K181" s="395" t="s">
        <v>512</v>
      </c>
      <c r="L181" s="397">
        <v>53.650097664148298</v>
      </c>
      <c r="M181" s="397">
        <v>2</v>
      </c>
      <c r="N181" s="398">
        <v>107.3001953282966</v>
      </c>
    </row>
    <row r="182" spans="1:14" ht="14.4" customHeight="1" x14ac:dyDescent="0.3">
      <c r="A182" s="393" t="s">
        <v>448</v>
      </c>
      <c r="B182" s="394" t="s">
        <v>450</v>
      </c>
      <c r="C182" s="395" t="s">
        <v>460</v>
      </c>
      <c r="D182" s="396" t="s">
        <v>461</v>
      </c>
      <c r="E182" s="395" t="s">
        <v>451</v>
      </c>
      <c r="F182" s="396" t="s">
        <v>452</v>
      </c>
      <c r="G182" s="395" t="s">
        <v>479</v>
      </c>
      <c r="H182" s="395">
        <v>100407</v>
      </c>
      <c r="I182" s="395">
        <v>407</v>
      </c>
      <c r="J182" s="395" t="s">
        <v>764</v>
      </c>
      <c r="K182" s="395" t="s">
        <v>765</v>
      </c>
      <c r="L182" s="397">
        <v>182.26385285006899</v>
      </c>
      <c r="M182" s="397">
        <v>6</v>
      </c>
      <c r="N182" s="398">
        <v>1093.583117100414</v>
      </c>
    </row>
    <row r="183" spans="1:14" ht="14.4" customHeight="1" x14ac:dyDescent="0.3">
      <c r="A183" s="393" t="s">
        <v>448</v>
      </c>
      <c r="B183" s="394" t="s">
        <v>450</v>
      </c>
      <c r="C183" s="395" t="s">
        <v>460</v>
      </c>
      <c r="D183" s="396" t="s">
        <v>461</v>
      </c>
      <c r="E183" s="395" t="s">
        <v>451</v>
      </c>
      <c r="F183" s="396" t="s">
        <v>452</v>
      </c>
      <c r="G183" s="395" t="s">
        <v>479</v>
      </c>
      <c r="H183" s="395">
        <v>100499</v>
      </c>
      <c r="I183" s="395">
        <v>499</v>
      </c>
      <c r="J183" s="395" t="s">
        <v>493</v>
      </c>
      <c r="K183" s="395" t="s">
        <v>495</v>
      </c>
      <c r="L183" s="397">
        <v>98.94999999999996</v>
      </c>
      <c r="M183" s="397">
        <v>10</v>
      </c>
      <c r="N183" s="398">
        <v>989.49999999999977</v>
      </c>
    </row>
    <row r="184" spans="1:14" ht="14.4" customHeight="1" x14ac:dyDescent="0.3">
      <c r="A184" s="393" t="s">
        <v>448</v>
      </c>
      <c r="B184" s="394" t="s">
        <v>450</v>
      </c>
      <c r="C184" s="395" t="s">
        <v>460</v>
      </c>
      <c r="D184" s="396" t="s">
        <v>461</v>
      </c>
      <c r="E184" s="395" t="s">
        <v>451</v>
      </c>
      <c r="F184" s="396" t="s">
        <v>452</v>
      </c>
      <c r="G184" s="395" t="s">
        <v>479</v>
      </c>
      <c r="H184" s="395">
        <v>100502</v>
      </c>
      <c r="I184" s="395">
        <v>502</v>
      </c>
      <c r="J184" s="395" t="s">
        <v>496</v>
      </c>
      <c r="K184" s="395" t="s">
        <v>497</v>
      </c>
      <c r="L184" s="397">
        <v>163.45479810310201</v>
      </c>
      <c r="M184" s="397">
        <v>20</v>
      </c>
      <c r="N184" s="398">
        <v>3269.0959620620401</v>
      </c>
    </row>
    <row r="185" spans="1:14" ht="14.4" customHeight="1" x14ac:dyDescent="0.3">
      <c r="A185" s="393" t="s">
        <v>448</v>
      </c>
      <c r="B185" s="394" t="s">
        <v>450</v>
      </c>
      <c r="C185" s="395" t="s">
        <v>460</v>
      </c>
      <c r="D185" s="396" t="s">
        <v>461</v>
      </c>
      <c r="E185" s="395" t="s">
        <v>451</v>
      </c>
      <c r="F185" s="396" t="s">
        <v>452</v>
      </c>
      <c r="G185" s="395" t="s">
        <v>479</v>
      </c>
      <c r="H185" s="395">
        <v>100610</v>
      </c>
      <c r="I185" s="395">
        <v>610</v>
      </c>
      <c r="J185" s="395" t="s">
        <v>502</v>
      </c>
      <c r="K185" s="395" t="s">
        <v>503</v>
      </c>
      <c r="L185" s="397">
        <v>63.38</v>
      </c>
      <c r="M185" s="397">
        <v>10</v>
      </c>
      <c r="N185" s="398">
        <v>633.80000000000007</v>
      </c>
    </row>
    <row r="186" spans="1:14" ht="14.4" customHeight="1" x14ac:dyDescent="0.3">
      <c r="A186" s="393" t="s">
        <v>448</v>
      </c>
      <c r="B186" s="394" t="s">
        <v>450</v>
      </c>
      <c r="C186" s="395" t="s">
        <v>460</v>
      </c>
      <c r="D186" s="396" t="s">
        <v>461</v>
      </c>
      <c r="E186" s="395" t="s">
        <v>451</v>
      </c>
      <c r="F186" s="396" t="s">
        <v>452</v>
      </c>
      <c r="G186" s="395" t="s">
        <v>479</v>
      </c>
      <c r="H186" s="395">
        <v>102133</v>
      </c>
      <c r="I186" s="395">
        <v>2133</v>
      </c>
      <c r="J186" s="395" t="s">
        <v>507</v>
      </c>
      <c r="K186" s="395" t="s">
        <v>508</v>
      </c>
      <c r="L186" s="397">
        <v>27.42</v>
      </c>
      <c r="M186" s="397">
        <v>6</v>
      </c>
      <c r="N186" s="398">
        <v>164.52000000000004</v>
      </c>
    </row>
    <row r="187" spans="1:14" ht="14.4" customHeight="1" x14ac:dyDescent="0.3">
      <c r="A187" s="393" t="s">
        <v>448</v>
      </c>
      <c r="B187" s="394" t="s">
        <v>450</v>
      </c>
      <c r="C187" s="395" t="s">
        <v>460</v>
      </c>
      <c r="D187" s="396" t="s">
        <v>461</v>
      </c>
      <c r="E187" s="395" t="s">
        <v>451</v>
      </c>
      <c r="F187" s="396" t="s">
        <v>452</v>
      </c>
      <c r="G187" s="395" t="s">
        <v>479</v>
      </c>
      <c r="H187" s="395">
        <v>103688</v>
      </c>
      <c r="I187" s="395">
        <v>3688</v>
      </c>
      <c r="J187" s="395" t="s">
        <v>519</v>
      </c>
      <c r="K187" s="395" t="s">
        <v>520</v>
      </c>
      <c r="L187" s="397">
        <v>59.199955962250101</v>
      </c>
      <c r="M187" s="397">
        <v>4</v>
      </c>
      <c r="N187" s="398">
        <v>236.7998238490004</v>
      </c>
    </row>
    <row r="188" spans="1:14" ht="14.4" customHeight="1" x14ac:dyDescent="0.3">
      <c r="A188" s="393" t="s">
        <v>448</v>
      </c>
      <c r="B188" s="394" t="s">
        <v>450</v>
      </c>
      <c r="C188" s="395" t="s">
        <v>460</v>
      </c>
      <c r="D188" s="396" t="s">
        <v>461</v>
      </c>
      <c r="E188" s="395" t="s">
        <v>451</v>
      </c>
      <c r="F188" s="396" t="s">
        <v>452</v>
      </c>
      <c r="G188" s="395" t="s">
        <v>479</v>
      </c>
      <c r="H188" s="395">
        <v>104071</v>
      </c>
      <c r="I188" s="395">
        <v>4071</v>
      </c>
      <c r="J188" s="395" t="s">
        <v>514</v>
      </c>
      <c r="K188" s="395" t="s">
        <v>521</v>
      </c>
      <c r="L188" s="397">
        <v>148.21</v>
      </c>
      <c r="M188" s="397">
        <v>2</v>
      </c>
      <c r="N188" s="398">
        <v>296.42</v>
      </c>
    </row>
    <row r="189" spans="1:14" ht="14.4" customHeight="1" x14ac:dyDescent="0.3">
      <c r="A189" s="393" t="s">
        <v>448</v>
      </c>
      <c r="B189" s="394" t="s">
        <v>450</v>
      </c>
      <c r="C189" s="395" t="s">
        <v>460</v>
      </c>
      <c r="D189" s="396" t="s">
        <v>461</v>
      </c>
      <c r="E189" s="395" t="s">
        <v>451</v>
      </c>
      <c r="F189" s="396" t="s">
        <v>452</v>
      </c>
      <c r="G189" s="395" t="s">
        <v>479</v>
      </c>
      <c r="H189" s="395">
        <v>107981</v>
      </c>
      <c r="I189" s="395">
        <v>7981</v>
      </c>
      <c r="J189" s="395" t="s">
        <v>522</v>
      </c>
      <c r="K189" s="395" t="s">
        <v>523</v>
      </c>
      <c r="L189" s="397">
        <v>60.350005479604832</v>
      </c>
      <c r="M189" s="397">
        <v>30</v>
      </c>
      <c r="N189" s="398">
        <v>1810.5002191841932</v>
      </c>
    </row>
    <row r="190" spans="1:14" ht="14.4" customHeight="1" x14ac:dyDescent="0.3">
      <c r="A190" s="393" t="s">
        <v>448</v>
      </c>
      <c r="B190" s="394" t="s">
        <v>450</v>
      </c>
      <c r="C190" s="395" t="s">
        <v>460</v>
      </c>
      <c r="D190" s="396" t="s">
        <v>461</v>
      </c>
      <c r="E190" s="395" t="s">
        <v>451</v>
      </c>
      <c r="F190" s="396" t="s">
        <v>452</v>
      </c>
      <c r="G190" s="395" t="s">
        <v>479</v>
      </c>
      <c r="H190" s="395">
        <v>110086</v>
      </c>
      <c r="I190" s="395">
        <v>10086</v>
      </c>
      <c r="J190" s="395" t="s">
        <v>526</v>
      </c>
      <c r="K190" s="395" t="s">
        <v>527</v>
      </c>
      <c r="L190" s="397">
        <v>1665.2</v>
      </c>
      <c r="M190" s="397">
        <v>1</v>
      </c>
      <c r="N190" s="398">
        <v>1665.2</v>
      </c>
    </row>
    <row r="191" spans="1:14" ht="14.4" customHeight="1" x14ac:dyDescent="0.3">
      <c r="A191" s="393" t="s">
        <v>448</v>
      </c>
      <c r="B191" s="394" t="s">
        <v>450</v>
      </c>
      <c r="C191" s="395" t="s">
        <v>460</v>
      </c>
      <c r="D191" s="396" t="s">
        <v>461</v>
      </c>
      <c r="E191" s="395" t="s">
        <v>451</v>
      </c>
      <c r="F191" s="396" t="s">
        <v>452</v>
      </c>
      <c r="G191" s="395" t="s">
        <v>479</v>
      </c>
      <c r="H191" s="395">
        <v>111671</v>
      </c>
      <c r="I191" s="395">
        <v>11671</v>
      </c>
      <c r="J191" s="395" t="s">
        <v>530</v>
      </c>
      <c r="K191" s="395" t="s">
        <v>531</v>
      </c>
      <c r="L191" s="397">
        <v>260</v>
      </c>
      <c r="M191" s="397">
        <v>4</v>
      </c>
      <c r="N191" s="398">
        <v>1040</v>
      </c>
    </row>
    <row r="192" spans="1:14" ht="14.4" customHeight="1" x14ac:dyDescent="0.3">
      <c r="A192" s="393" t="s">
        <v>448</v>
      </c>
      <c r="B192" s="394" t="s">
        <v>450</v>
      </c>
      <c r="C192" s="395" t="s">
        <v>460</v>
      </c>
      <c r="D192" s="396" t="s">
        <v>461</v>
      </c>
      <c r="E192" s="395" t="s">
        <v>451</v>
      </c>
      <c r="F192" s="396" t="s">
        <v>452</v>
      </c>
      <c r="G192" s="395" t="s">
        <v>479</v>
      </c>
      <c r="H192" s="395">
        <v>114075</v>
      </c>
      <c r="I192" s="395">
        <v>14075</v>
      </c>
      <c r="J192" s="395" t="s">
        <v>766</v>
      </c>
      <c r="K192" s="395" t="s">
        <v>767</v>
      </c>
      <c r="L192" s="397">
        <v>295.26</v>
      </c>
      <c r="M192" s="397">
        <v>3</v>
      </c>
      <c r="N192" s="398">
        <v>885.78</v>
      </c>
    </row>
    <row r="193" spans="1:14" ht="14.4" customHeight="1" x14ac:dyDescent="0.3">
      <c r="A193" s="393" t="s">
        <v>448</v>
      </c>
      <c r="B193" s="394" t="s">
        <v>450</v>
      </c>
      <c r="C193" s="395" t="s">
        <v>460</v>
      </c>
      <c r="D193" s="396" t="s">
        <v>461</v>
      </c>
      <c r="E193" s="395" t="s">
        <v>451</v>
      </c>
      <c r="F193" s="396" t="s">
        <v>452</v>
      </c>
      <c r="G193" s="395" t="s">
        <v>479</v>
      </c>
      <c r="H193" s="395">
        <v>123700</v>
      </c>
      <c r="I193" s="395">
        <v>23700</v>
      </c>
      <c r="J193" s="395" t="s">
        <v>540</v>
      </c>
      <c r="K193" s="395" t="s">
        <v>541</v>
      </c>
      <c r="L193" s="397">
        <v>622.13499999999999</v>
      </c>
      <c r="M193" s="397">
        <v>4</v>
      </c>
      <c r="N193" s="398">
        <v>2488.54</v>
      </c>
    </row>
    <row r="194" spans="1:14" ht="14.4" customHeight="1" x14ac:dyDescent="0.3">
      <c r="A194" s="393" t="s">
        <v>448</v>
      </c>
      <c r="B194" s="394" t="s">
        <v>450</v>
      </c>
      <c r="C194" s="395" t="s">
        <v>460</v>
      </c>
      <c r="D194" s="396" t="s">
        <v>461</v>
      </c>
      <c r="E194" s="395" t="s">
        <v>451</v>
      </c>
      <c r="F194" s="396" t="s">
        <v>452</v>
      </c>
      <c r="G194" s="395" t="s">
        <v>479</v>
      </c>
      <c r="H194" s="395">
        <v>124067</v>
      </c>
      <c r="I194" s="395">
        <v>124067</v>
      </c>
      <c r="J194" s="395" t="s">
        <v>542</v>
      </c>
      <c r="K194" s="395" t="s">
        <v>543</v>
      </c>
      <c r="L194" s="397">
        <v>37.97</v>
      </c>
      <c r="M194" s="397">
        <v>70</v>
      </c>
      <c r="N194" s="398">
        <v>2657.8999999999996</v>
      </c>
    </row>
    <row r="195" spans="1:14" ht="14.4" customHeight="1" x14ac:dyDescent="0.3">
      <c r="A195" s="393" t="s">
        <v>448</v>
      </c>
      <c r="B195" s="394" t="s">
        <v>450</v>
      </c>
      <c r="C195" s="395" t="s">
        <v>460</v>
      </c>
      <c r="D195" s="396" t="s">
        <v>461</v>
      </c>
      <c r="E195" s="395" t="s">
        <v>451</v>
      </c>
      <c r="F195" s="396" t="s">
        <v>452</v>
      </c>
      <c r="G195" s="395" t="s">
        <v>479</v>
      </c>
      <c r="H195" s="395">
        <v>125366</v>
      </c>
      <c r="I195" s="395">
        <v>25366</v>
      </c>
      <c r="J195" s="395" t="s">
        <v>544</v>
      </c>
      <c r="K195" s="395" t="s">
        <v>546</v>
      </c>
      <c r="L195" s="397">
        <v>317.56694918341731</v>
      </c>
      <c r="M195" s="397">
        <v>6</v>
      </c>
      <c r="N195" s="398">
        <v>2143.6925244025811</v>
      </c>
    </row>
    <row r="196" spans="1:14" ht="14.4" customHeight="1" x14ac:dyDescent="0.3">
      <c r="A196" s="393" t="s">
        <v>448</v>
      </c>
      <c r="B196" s="394" t="s">
        <v>450</v>
      </c>
      <c r="C196" s="395" t="s">
        <v>460</v>
      </c>
      <c r="D196" s="396" t="s">
        <v>461</v>
      </c>
      <c r="E196" s="395" t="s">
        <v>451</v>
      </c>
      <c r="F196" s="396" t="s">
        <v>452</v>
      </c>
      <c r="G196" s="395" t="s">
        <v>479</v>
      </c>
      <c r="H196" s="395">
        <v>126329</v>
      </c>
      <c r="I196" s="395">
        <v>26329</v>
      </c>
      <c r="J196" s="395" t="s">
        <v>547</v>
      </c>
      <c r="K196" s="395" t="s">
        <v>548</v>
      </c>
      <c r="L196" s="397">
        <v>125.91</v>
      </c>
      <c r="M196" s="397">
        <v>2</v>
      </c>
      <c r="N196" s="398">
        <v>251.82</v>
      </c>
    </row>
    <row r="197" spans="1:14" ht="14.4" customHeight="1" x14ac:dyDescent="0.3">
      <c r="A197" s="393" t="s">
        <v>448</v>
      </c>
      <c r="B197" s="394" t="s">
        <v>450</v>
      </c>
      <c r="C197" s="395" t="s">
        <v>460</v>
      </c>
      <c r="D197" s="396" t="s">
        <v>461</v>
      </c>
      <c r="E197" s="395" t="s">
        <v>451</v>
      </c>
      <c r="F197" s="396" t="s">
        <v>452</v>
      </c>
      <c r="G197" s="395" t="s">
        <v>479</v>
      </c>
      <c r="H197" s="395">
        <v>127899</v>
      </c>
      <c r="I197" s="395">
        <v>27899</v>
      </c>
      <c r="J197" s="395" t="s">
        <v>549</v>
      </c>
      <c r="K197" s="395" t="s">
        <v>550</v>
      </c>
      <c r="L197" s="397">
        <v>337.85</v>
      </c>
      <c r="M197" s="397">
        <v>1</v>
      </c>
      <c r="N197" s="398">
        <v>337.85</v>
      </c>
    </row>
    <row r="198" spans="1:14" ht="14.4" customHeight="1" x14ac:dyDescent="0.3">
      <c r="A198" s="393" t="s">
        <v>448</v>
      </c>
      <c r="B198" s="394" t="s">
        <v>450</v>
      </c>
      <c r="C198" s="395" t="s">
        <v>460</v>
      </c>
      <c r="D198" s="396" t="s">
        <v>461</v>
      </c>
      <c r="E198" s="395" t="s">
        <v>451</v>
      </c>
      <c r="F198" s="396" t="s">
        <v>452</v>
      </c>
      <c r="G198" s="395" t="s">
        <v>479</v>
      </c>
      <c r="H198" s="395">
        <v>128816</v>
      </c>
      <c r="I198" s="395">
        <v>28816</v>
      </c>
      <c r="J198" s="395" t="s">
        <v>549</v>
      </c>
      <c r="K198" s="395" t="s">
        <v>551</v>
      </c>
      <c r="L198" s="397">
        <v>126.032083314548</v>
      </c>
      <c r="M198" s="397">
        <v>3</v>
      </c>
      <c r="N198" s="398">
        <v>378.09624994364401</v>
      </c>
    </row>
    <row r="199" spans="1:14" ht="14.4" customHeight="1" x14ac:dyDescent="0.3">
      <c r="A199" s="393" t="s">
        <v>448</v>
      </c>
      <c r="B199" s="394" t="s">
        <v>450</v>
      </c>
      <c r="C199" s="395" t="s">
        <v>460</v>
      </c>
      <c r="D199" s="396" t="s">
        <v>461</v>
      </c>
      <c r="E199" s="395" t="s">
        <v>451</v>
      </c>
      <c r="F199" s="396" t="s">
        <v>452</v>
      </c>
      <c r="G199" s="395" t="s">
        <v>479</v>
      </c>
      <c r="H199" s="395">
        <v>131215</v>
      </c>
      <c r="I199" s="395">
        <v>31215</v>
      </c>
      <c r="J199" s="395" t="s">
        <v>554</v>
      </c>
      <c r="K199" s="395" t="s">
        <v>555</v>
      </c>
      <c r="L199" s="397">
        <v>55.685000000000002</v>
      </c>
      <c r="M199" s="397">
        <v>3</v>
      </c>
      <c r="N199" s="398">
        <v>166.73</v>
      </c>
    </row>
    <row r="200" spans="1:14" ht="14.4" customHeight="1" x14ac:dyDescent="0.3">
      <c r="A200" s="393" t="s">
        <v>448</v>
      </c>
      <c r="B200" s="394" t="s">
        <v>450</v>
      </c>
      <c r="C200" s="395" t="s">
        <v>460</v>
      </c>
      <c r="D200" s="396" t="s">
        <v>461</v>
      </c>
      <c r="E200" s="395" t="s">
        <v>451</v>
      </c>
      <c r="F200" s="396" t="s">
        <v>452</v>
      </c>
      <c r="G200" s="395" t="s">
        <v>479</v>
      </c>
      <c r="H200" s="395">
        <v>154539</v>
      </c>
      <c r="I200" s="395">
        <v>54539</v>
      </c>
      <c r="J200" s="395" t="s">
        <v>572</v>
      </c>
      <c r="K200" s="395" t="s">
        <v>573</v>
      </c>
      <c r="L200" s="397">
        <v>63.23555311253962</v>
      </c>
      <c r="M200" s="397">
        <v>20</v>
      </c>
      <c r="N200" s="398">
        <v>1261.7695040724202</v>
      </c>
    </row>
    <row r="201" spans="1:14" ht="14.4" customHeight="1" x14ac:dyDescent="0.3">
      <c r="A201" s="393" t="s">
        <v>448</v>
      </c>
      <c r="B201" s="394" t="s">
        <v>450</v>
      </c>
      <c r="C201" s="395" t="s">
        <v>460</v>
      </c>
      <c r="D201" s="396" t="s">
        <v>461</v>
      </c>
      <c r="E201" s="395" t="s">
        <v>451</v>
      </c>
      <c r="F201" s="396" t="s">
        <v>452</v>
      </c>
      <c r="G201" s="395" t="s">
        <v>479</v>
      </c>
      <c r="H201" s="395">
        <v>154815</v>
      </c>
      <c r="I201" s="395">
        <v>154815</v>
      </c>
      <c r="J201" s="395" t="s">
        <v>574</v>
      </c>
      <c r="K201" s="395" t="s">
        <v>575</v>
      </c>
      <c r="L201" s="397">
        <v>113.62</v>
      </c>
      <c r="M201" s="397">
        <v>20</v>
      </c>
      <c r="N201" s="398">
        <v>2272.4</v>
      </c>
    </row>
    <row r="202" spans="1:14" ht="14.4" customHeight="1" x14ac:dyDescent="0.3">
      <c r="A202" s="393" t="s">
        <v>448</v>
      </c>
      <c r="B202" s="394" t="s">
        <v>450</v>
      </c>
      <c r="C202" s="395" t="s">
        <v>460</v>
      </c>
      <c r="D202" s="396" t="s">
        <v>461</v>
      </c>
      <c r="E202" s="395" t="s">
        <v>451</v>
      </c>
      <c r="F202" s="396" t="s">
        <v>452</v>
      </c>
      <c r="G202" s="395" t="s">
        <v>479</v>
      </c>
      <c r="H202" s="395">
        <v>155824</v>
      </c>
      <c r="I202" s="395">
        <v>55824</v>
      </c>
      <c r="J202" s="395" t="s">
        <v>522</v>
      </c>
      <c r="K202" s="395" t="s">
        <v>577</v>
      </c>
      <c r="L202" s="397">
        <v>60.350021918419301</v>
      </c>
      <c r="M202" s="397">
        <v>10</v>
      </c>
      <c r="N202" s="398">
        <v>603.50021918419304</v>
      </c>
    </row>
    <row r="203" spans="1:14" ht="14.4" customHeight="1" x14ac:dyDescent="0.3">
      <c r="A203" s="393" t="s">
        <v>448</v>
      </c>
      <c r="B203" s="394" t="s">
        <v>450</v>
      </c>
      <c r="C203" s="395" t="s">
        <v>460</v>
      </c>
      <c r="D203" s="396" t="s">
        <v>461</v>
      </c>
      <c r="E203" s="395" t="s">
        <v>451</v>
      </c>
      <c r="F203" s="396" t="s">
        <v>452</v>
      </c>
      <c r="G203" s="395" t="s">
        <v>479</v>
      </c>
      <c r="H203" s="395">
        <v>156992</v>
      </c>
      <c r="I203" s="395">
        <v>56992</v>
      </c>
      <c r="J203" s="395" t="s">
        <v>581</v>
      </c>
      <c r="K203" s="395" t="s">
        <v>582</v>
      </c>
      <c r="L203" s="397">
        <v>57.979507992296597</v>
      </c>
      <c r="M203" s="397">
        <v>3</v>
      </c>
      <c r="N203" s="398">
        <v>173.9385239768898</v>
      </c>
    </row>
    <row r="204" spans="1:14" ht="14.4" customHeight="1" x14ac:dyDescent="0.3">
      <c r="A204" s="393" t="s">
        <v>448</v>
      </c>
      <c r="B204" s="394" t="s">
        <v>450</v>
      </c>
      <c r="C204" s="395" t="s">
        <v>460</v>
      </c>
      <c r="D204" s="396" t="s">
        <v>461</v>
      </c>
      <c r="E204" s="395" t="s">
        <v>451</v>
      </c>
      <c r="F204" s="396" t="s">
        <v>452</v>
      </c>
      <c r="G204" s="395" t="s">
        <v>479</v>
      </c>
      <c r="H204" s="395">
        <v>156993</v>
      </c>
      <c r="I204" s="395">
        <v>56993</v>
      </c>
      <c r="J204" s="395" t="s">
        <v>583</v>
      </c>
      <c r="K204" s="395" t="s">
        <v>584</v>
      </c>
      <c r="L204" s="397">
        <v>57.989817516184402</v>
      </c>
      <c r="M204" s="397">
        <v>3</v>
      </c>
      <c r="N204" s="398">
        <v>173.96945254855319</v>
      </c>
    </row>
    <row r="205" spans="1:14" ht="14.4" customHeight="1" x14ac:dyDescent="0.3">
      <c r="A205" s="393" t="s">
        <v>448</v>
      </c>
      <c r="B205" s="394" t="s">
        <v>450</v>
      </c>
      <c r="C205" s="395" t="s">
        <v>460</v>
      </c>
      <c r="D205" s="396" t="s">
        <v>461</v>
      </c>
      <c r="E205" s="395" t="s">
        <v>451</v>
      </c>
      <c r="F205" s="396" t="s">
        <v>452</v>
      </c>
      <c r="G205" s="395" t="s">
        <v>479</v>
      </c>
      <c r="H205" s="395">
        <v>157351</v>
      </c>
      <c r="I205" s="395">
        <v>57351</v>
      </c>
      <c r="J205" s="395" t="s">
        <v>585</v>
      </c>
      <c r="K205" s="395" t="s">
        <v>586</v>
      </c>
      <c r="L205" s="397">
        <v>47.360003633829102</v>
      </c>
      <c r="M205" s="397">
        <v>10</v>
      </c>
      <c r="N205" s="398">
        <v>473.60003633829103</v>
      </c>
    </row>
    <row r="206" spans="1:14" ht="14.4" customHeight="1" x14ac:dyDescent="0.3">
      <c r="A206" s="393" t="s">
        <v>448</v>
      </c>
      <c r="B206" s="394" t="s">
        <v>450</v>
      </c>
      <c r="C206" s="395" t="s">
        <v>460</v>
      </c>
      <c r="D206" s="396" t="s">
        <v>461</v>
      </c>
      <c r="E206" s="395" t="s">
        <v>451</v>
      </c>
      <c r="F206" s="396" t="s">
        <v>452</v>
      </c>
      <c r="G206" s="395" t="s">
        <v>479</v>
      </c>
      <c r="H206" s="395">
        <v>158249</v>
      </c>
      <c r="I206" s="395">
        <v>58249</v>
      </c>
      <c r="J206" s="395" t="s">
        <v>591</v>
      </c>
      <c r="K206" s="395"/>
      <c r="L206" s="397">
        <v>183.31323251011625</v>
      </c>
      <c r="M206" s="397">
        <v>8</v>
      </c>
      <c r="N206" s="398">
        <v>1466.8858600809299</v>
      </c>
    </row>
    <row r="207" spans="1:14" ht="14.4" customHeight="1" x14ac:dyDescent="0.3">
      <c r="A207" s="393" t="s">
        <v>448</v>
      </c>
      <c r="B207" s="394" t="s">
        <v>450</v>
      </c>
      <c r="C207" s="395" t="s">
        <v>460</v>
      </c>
      <c r="D207" s="396" t="s">
        <v>461</v>
      </c>
      <c r="E207" s="395" t="s">
        <v>451</v>
      </c>
      <c r="F207" s="396" t="s">
        <v>452</v>
      </c>
      <c r="G207" s="395" t="s">
        <v>479</v>
      </c>
      <c r="H207" s="395">
        <v>167547</v>
      </c>
      <c r="I207" s="395">
        <v>67547</v>
      </c>
      <c r="J207" s="395" t="s">
        <v>604</v>
      </c>
      <c r="K207" s="395" t="s">
        <v>605</v>
      </c>
      <c r="L207" s="397">
        <v>49.700813320786999</v>
      </c>
      <c r="M207" s="397">
        <v>10</v>
      </c>
      <c r="N207" s="398">
        <v>497.00813320787</v>
      </c>
    </row>
    <row r="208" spans="1:14" ht="14.4" customHeight="1" x14ac:dyDescent="0.3">
      <c r="A208" s="393" t="s">
        <v>448</v>
      </c>
      <c r="B208" s="394" t="s">
        <v>450</v>
      </c>
      <c r="C208" s="395" t="s">
        <v>460</v>
      </c>
      <c r="D208" s="396" t="s">
        <v>461</v>
      </c>
      <c r="E208" s="395" t="s">
        <v>451</v>
      </c>
      <c r="F208" s="396" t="s">
        <v>452</v>
      </c>
      <c r="G208" s="395" t="s">
        <v>479</v>
      </c>
      <c r="H208" s="395">
        <v>169671</v>
      </c>
      <c r="I208" s="395">
        <v>69671</v>
      </c>
      <c r="J208" s="395" t="s">
        <v>608</v>
      </c>
      <c r="K208" s="395" t="s">
        <v>609</v>
      </c>
      <c r="L208" s="397">
        <v>111.58</v>
      </c>
      <c r="M208" s="397">
        <v>12</v>
      </c>
      <c r="N208" s="398">
        <v>1338.96</v>
      </c>
    </row>
    <row r="209" spans="1:14" ht="14.4" customHeight="1" x14ac:dyDescent="0.3">
      <c r="A209" s="393" t="s">
        <v>448</v>
      </c>
      <c r="B209" s="394" t="s">
        <v>450</v>
      </c>
      <c r="C209" s="395" t="s">
        <v>460</v>
      </c>
      <c r="D209" s="396" t="s">
        <v>461</v>
      </c>
      <c r="E209" s="395" t="s">
        <v>451</v>
      </c>
      <c r="F209" s="396" t="s">
        <v>452</v>
      </c>
      <c r="G209" s="395" t="s">
        <v>479</v>
      </c>
      <c r="H209" s="395">
        <v>175285</v>
      </c>
      <c r="I209" s="395">
        <v>75285</v>
      </c>
      <c r="J209" s="395" t="s">
        <v>768</v>
      </c>
      <c r="K209" s="395" t="s">
        <v>769</v>
      </c>
      <c r="L209" s="397">
        <v>107.85</v>
      </c>
      <c r="M209" s="397">
        <v>1</v>
      </c>
      <c r="N209" s="398">
        <v>107.85</v>
      </c>
    </row>
    <row r="210" spans="1:14" ht="14.4" customHeight="1" x14ac:dyDescent="0.3">
      <c r="A210" s="393" t="s">
        <v>448</v>
      </c>
      <c r="B210" s="394" t="s">
        <v>450</v>
      </c>
      <c r="C210" s="395" t="s">
        <v>460</v>
      </c>
      <c r="D210" s="396" t="s">
        <v>461</v>
      </c>
      <c r="E210" s="395" t="s">
        <v>451</v>
      </c>
      <c r="F210" s="396" t="s">
        <v>452</v>
      </c>
      <c r="G210" s="395" t="s">
        <v>479</v>
      </c>
      <c r="H210" s="395">
        <v>184090</v>
      </c>
      <c r="I210" s="395">
        <v>84090</v>
      </c>
      <c r="J210" s="395" t="s">
        <v>614</v>
      </c>
      <c r="K210" s="395" t="s">
        <v>615</v>
      </c>
      <c r="L210" s="397">
        <v>63.15</v>
      </c>
      <c r="M210" s="397">
        <v>6</v>
      </c>
      <c r="N210" s="398">
        <v>378.9</v>
      </c>
    </row>
    <row r="211" spans="1:14" ht="14.4" customHeight="1" x14ac:dyDescent="0.3">
      <c r="A211" s="393" t="s">
        <v>448</v>
      </c>
      <c r="B211" s="394" t="s">
        <v>450</v>
      </c>
      <c r="C211" s="395" t="s">
        <v>460</v>
      </c>
      <c r="D211" s="396" t="s">
        <v>461</v>
      </c>
      <c r="E211" s="395" t="s">
        <v>451</v>
      </c>
      <c r="F211" s="396" t="s">
        <v>452</v>
      </c>
      <c r="G211" s="395" t="s">
        <v>479</v>
      </c>
      <c r="H211" s="395">
        <v>185470</v>
      </c>
      <c r="I211" s="395">
        <v>85470</v>
      </c>
      <c r="J211" s="395" t="s">
        <v>770</v>
      </c>
      <c r="K211" s="395" t="s">
        <v>771</v>
      </c>
      <c r="L211" s="397">
        <v>137.46</v>
      </c>
      <c r="M211" s="397">
        <v>1</v>
      </c>
      <c r="N211" s="398">
        <v>137.46</v>
      </c>
    </row>
    <row r="212" spans="1:14" ht="14.4" customHeight="1" x14ac:dyDescent="0.3">
      <c r="A212" s="393" t="s">
        <v>448</v>
      </c>
      <c r="B212" s="394" t="s">
        <v>450</v>
      </c>
      <c r="C212" s="395" t="s">
        <v>460</v>
      </c>
      <c r="D212" s="396" t="s">
        <v>461</v>
      </c>
      <c r="E212" s="395" t="s">
        <v>451</v>
      </c>
      <c r="F212" s="396" t="s">
        <v>452</v>
      </c>
      <c r="G212" s="395" t="s">
        <v>479</v>
      </c>
      <c r="H212" s="395">
        <v>188217</v>
      </c>
      <c r="I212" s="395">
        <v>88217</v>
      </c>
      <c r="J212" s="395" t="s">
        <v>622</v>
      </c>
      <c r="K212" s="395" t="s">
        <v>623</v>
      </c>
      <c r="L212" s="397">
        <v>120.68666666666667</v>
      </c>
      <c r="M212" s="397">
        <v>12</v>
      </c>
      <c r="N212" s="398">
        <v>1457.62</v>
      </c>
    </row>
    <row r="213" spans="1:14" ht="14.4" customHeight="1" x14ac:dyDescent="0.3">
      <c r="A213" s="393" t="s">
        <v>448</v>
      </c>
      <c r="B213" s="394" t="s">
        <v>450</v>
      </c>
      <c r="C213" s="395" t="s">
        <v>460</v>
      </c>
      <c r="D213" s="396" t="s">
        <v>461</v>
      </c>
      <c r="E213" s="395" t="s">
        <v>451</v>
      </c>
      <c r="F213" s="396" t="s">
        <v>452</v>
      </c>
      <c r="G213" s="395" t="s">
        <v>479</v>
      </c>
      <c r="H213" s="395">
        <v>190763</v>
      </c>
      <c r="I213" s="395">
        <v>90763</v>
      </c>
      <c r="J213" s="395" t="s">
        <v>629</v>
      </c>
      <c r="K213" s="395" t="s">
        <v>630</v>
      </c>
      <c r="L213" s="397">
        <v>430.20274778586725</v>
      </c>
      <c r="M213" s="397">
        <v>4</v>
      </c>
      <c r="N213" s="398">
        <v>1720.810991143469</v>
      </c>
    </row>
    <row r="214" spans="1:14" ht="14.4" customHeight="1" x14ac:dyDescent="0.3">
      <c r="A214" s="393" t="s">
        <v>448</v>
      </c>
      <c r="B214" s="394" t="s">
        <v>450</v>
      </c>
      <c r="C214" s="395" t="s">
        <v>460</v>
      </c>
      <c r="D214" s="396" t="s">
        <v>461</v>
      </c>
      <c r="E214" s="395" t="s">
        <v>451</v>
      </c>
      <c r="F214" s="396" t="s">
        <v>452</v>
      </c>
      <c r="G214" s="395" t="s">
        <v>479</v>
      </c>
      <c r="H214" s="395">
        <v>191836</v>
      </c>
      <c r="I214" s="395">
        <v>91836</v>
      </c>
      <c r="J214" s="395" t="s">
        <v>631</v>
      </c>
      <c r="K214" s="395" t="s">
        <v>632</v>
      </c>
      <c r="L214" s="397">
        <v>46.55</v>
      </c>
      <c r="M214" s="397">
        <v>10</v>
      </c>
      <c r="N214" s="398">
        <v>465.5</v>
      </c>
    </row>
    <row r="215" spans="1:14" ht="14.4" customHeight="1" x14ac:dyDescent="0.3">
      <c r="A215" s="393" t="s">
        <v>448</v>
      </c>
      <c r="B215" s="394" t="s">
        <v>450</v>
      </c>
      <c r="C215" s="395" t="s">
        <v>460</v>
      </c>
      <c r="D215" s="396" t="s">
        <v>461</v>
      </c>
      <c r="E215" s="395" t="s">
        <v>451</v>
      </c>
      <c r="F215" s="396" t="s">
        <v>452</v>
      </c>
      <c r="G215" s="395" t="s">
        <v>479</v>
      </c>
      <c r="H215" s="395">
        <v>192729</v>
      </c>
      <c r="I215" s="395">
        <v>92729</v>
      </c>
      <c r="J215" s="395" t="s">
        <v>772</v>
      </c>
      <c r="K215" s="395" t="s">
        <v>773</v>
      </c>
      <c r="L215" s="397">
        <v>47.359250009897501</v>
      </c>
      <c r="M215" s="397">
        <v>10</v>
      </c>
      <c r="N215" s="398">
        <v>473.59250009897499</v>
      </c>
    </row>
    <row r="216" spans="1:14" ht="14.4" customHeight="1" x14ac:dyDescent="0.3">
      <c r="A216" s="393" t="s">
        <v>448</v>
      </c>
      <c r="B216" s="394" t="s">
        <v>450</v>
      </c>
      <c r="C216" s="395" t="s">
        <v>460</v>
      </c>
      <c r="D216" s="396" t="s">
        <v>461</v>
      </c>
      <c r="E216" s="395" t="s">
        <v>451</v>
      </c>
      <c r="F216" s="396" t="s">
        <v>452</v>
      </c>
      <c r="G216" s="395" t="s">
        <v>479</v>
      </c>
      <c r="H216" s="395">
        <v>192853</v>
      </c>
      <c r="I216" s="395">
        <v>192853</v>
      </c>
      <c r="J216" s="395" t="s">
        <v>528</v>
      </c>
      <c r="K216" s="395" t="s">
        <v>633</v>
      </c>
      <c r="L216" s="397">
        <v>106.98</v>
      </c>
      <c r="M216" s="397">
        <v>2</v>
      </c>
      <c r="N216" s="398">
        <v>213.96</v>
      </c>
    </row>
    <row r="217" spans="1:14" ht="14.4" customHeight="1" x14ac:dyDescent="0.3">
      <c r="A217" s="393" t="s">
        <v>448</v>
      </c>
      <c r="B217" s="394" t="s">
        <v>450</v>
      </c>
      <c r="C217" s="395" t="s">
        <v>460</v>
      </c>
      <c r="D217" s="396" t="s">
        <v>461</v>
      </c>
      <c r="E217" s="395" t="s">
        <v>451</v>
      </c>
      <c r="F217" s="396" t="s">
        <v>452</v>
      </c>
      <c r="G217" s="395" t="s">
        <v>479</v>
      </c>
      <c r="H217" s="395">
        <v>193582</v>
      </c>
      <c r="I217" s="395">
        <v>93582</v>
      </c>
      <c r="J217" s="395" t="s">
        <v>637</v>
      </c>
      <c r="K217" s="395" t="s">
        <v>638</v>
      </c>
      <c r="L217" s="397">
        <v>75.540055394075949</v>
      </c>
      <c r="M217" s="397">
        <v>3</v>
      </c>
      <c r="N217" s="398">
        <v>226.62022157630383</v>
      </c>
    </row>
    <row r="218" spans="1:14" ht="14.4" customHeight="1" x14ac:dyDescent="0.3">
      <c r="A218" s="393" t="s">
        <v>448</v>
      </c>
      <c r="B218" s="394" t="s">
        <v>450</v>
      </c>
      <c r="C218" s="395" t="s">
        <v>460</v>
      </c>
      <c r="D218" s="396" t="s">
        <v>461</v>
      </c>
      <c r="E218" s="395" t="s">
        <v>451</v>
      </c>
      <c r="F218" s="396" t="s">
        <v>452</v>
      </c>
      <c r="G218" s="395" t="s">
        <v>479</v>
      </c>
      <c r="H218" s="395">
        <v>193746</v>
      </c>
      <c r="I218" s="395">
        <v>93746</v>
      </c>
      <c r="J218" s="395" t="s">
        <v>643</v>
      </c>
      <c r="K218" s="395" t="s">
        <v>644</v>
      </c>
      <c r="L218" s="397">
        <v>367.72</v>
      </c>
      <c r="M218" s="397">
        <v>2</v>
      </c>
      <c r="N218" s="398">
        <v>735.44</v>
      </c>
    </row>
    <row r="219" spans="1:14" ht="14.4" customHeight="1" x14ac:dyDescent="0.3">
      <c r="A219" s="393" t="s">
        <v>448</v>
      </c>
      <c r="B219" s="394" t="s">
        <v>450</v>
      </c>
      <c r="C219" s="395" t="s">
        <v>460</v>
      </c>
      <c r="D219" s="396" t="s">
        <v>461</v>
      </c>
      <c r="E219" s="395" t="s">
        <v>451</v>
      </c>
      <c r="F219" s="396" t="s">
        <v>452</v>
      </c>
      <c r="G219" s="395" t="s">
        <v>479</v>
      </c>
      <c r="H219" s="395">
        <v>196610</v>
      </c>
      <c r="I219" s="395">
        <v>96610</v>
      </c>
      <c r="J219" s="395" t="s">
        <v>652</v>
      </c>
      <c r="K219" s="395" t="s">
        <v>653</v>
      </c>
      <c r="L219" s="397">
        <v>54.65</v>
      </c>
      <c r="M219" s="397">
        <v>5</v>
      </c>
      <c r="N219" s="398">
        <v>273.25</v>
      </c>
    </row>
    <row r="220" spans="1:14" ht="14.4" customHeight="1" x14ac:dyDescent="0.3">
      <c r="A220" s="393" t="s">
        <v>448</v>
      </c>
      <c r="B220" s="394" t="s">
        <v>450</v>
      </c>
      <c r="C220" s="395" t="s">
        <v>460</v>
      </c>
      <c r="D220" s="396" t="s">
        <v>461</v>
      </c>
      <c r="E220" s="395" t="s">
        <v>451</v>
      </c>
      <c r="F220" s="396" t="s">
        <v>452</v>
      </c>
      <c r="G220" s="395" t="s">
        <v>479</v>
      </c>
      <c r="H220" s="395">
        <v>198169</v>
      </c>
      <c r="I220" s="395">
        <v>98169</v>
      </c>
      <c r="J220" s="395" t="s">
        <v>558</v>
      </c>
      <c r="K220" s="395" t="s">
        <v>658</v>
      </c>
      <c r="L220" s="397">
        <v>92.75800000000001</v>
      </c>
      <c r="M220" s="397">
        <v>18</v>
      </c>
      <c r="N220" s="398">
        <v>1670.5199999999998</v>
      </c>
    </row>
    <row r="221" spans="1:14" ht="14.4" customHeight="1" x14ac:dyDescent="0.3">
      <c r="A221" s="393" t="s">
        <v>448</v>
      </c>
      <c r="B221" s="394" t="s">
        <v>450</v>
      </c>
      <c r="C221" s="395" t="s">
        <v>460</v>
      </c>
      <c r="D221" s="396" t="s">
        <v>461</v>
      </c>
      <c r="E221" s="395" t="s">
        <v>451</v>
      </c>
      <c r="F221" s="396" t="s">
        <v>452</v>
      </c>
      <c r="G221" s="395" t="s">
        <v>479</v>
      </c>
      <c r="H221" s="395">
        <v>798615</v>
      </c>
      <c r="I221" s="395">
        <v>0</v>
      </c>
      <c r="J221" s="395" t="s">
        <v>774</v>
      </c>
      <c r="K221" s="395"/>
      <c r="L221" s="397">
        <v>105.05</v>
      </c>
      <c r="M221" s="397">
        <v>2</v>
      </c>
      <c r="N221" s="398">
        <v>210.1</v>
      </c>
    </row>
    <row r="222" spans="1:14" ht="14.4" customHeight="1" x14ac:dyDescent="0.3">
      <c r="A222" s="393" t="s">
        <v>448</v>
      </c>
      <c r="B222" s="394" t="s">
        <v>450</v>
      </c>
      <c r="C222" s="395" t="s">
        <v>460</v>
      </c>
      <c r="D222" s="396" t="s">
        <v>461</v>
      </c>
      <c r="E222" s="395" t="s">
        <v>451</v>
      </c>
      <c r="F222" s="396" t="s">
        <v>452</v>
      </c>
      <c r="G222" s="395" t="s">
        <v>479</v>
      </c>
      <c r="H222" s="395">
        <v>845369</v>
      </c>
      <c r="I222" s="395">
        <v>107987</v>
      </c>
      <c r="J222" s="395" t="s">
        <v>667</v>
      </c>
      <c r="K222" s="395" t="s">
        <v>668</v>
      </c>
      <c r="L222" s="397">
        <v>110.00347560206934</v>
      </c>
      <c r="M222" s="397">
        <v>30</v>
      </c>
      <c r="N222" s="398">
        <v>3300.1042680620803</v>
      </c>
    </row>
    <row r="223" spans="1:14" ht="14.4" customHeight="1" x14ac:dyDescent="0.3">
      <c r="A223" s="393" t="s">
        <v>448</v>
      </c>
      <c r="B223" s="394" t="s">
        <v>450</v>
      </c>
      <c r="C223" s="395" t="s">
        <v>460</v>
      </c>
      <c r="D223" s="396" t="s">
        <v>461</v>
      </c>
      <c r="E223" s="395" t="s">
        <v>451</v>
      </c>
      <c r="F223" s="396" t="s">
        <v>452</v>
      </c>
      <c r="G223" s="395" t="s">
        <v>479</v>
      </c>
      <c r="H223" s="395">
        <v>847713</v>
      </c>
      <c r="I223" s="395">
        <v>125526</v>
      </c>
      <c r="J223" s="395" t="s">
        <v>674</v>
      </c>
      <c r="K223" s="395" t="s">
        <v>675</v>
      </c>
      <c r="L223" s="397">
        <v>71.059288591447398</v>
      </c>
      <c r="M223" s="397">
        <v>4</v>
      </c>
      <c r="N223" s="398">
        <v>284.23715436578959</v>
      </c>
    </row>
    <row r="224" spans="1:14" ht="14.4" customHeight="1" x14ac:dyDescent="0.3">
      <c r="A224" s="393" t="s">
        <v>448</v>
      </c>
      <c r="B224" s="394" t="s">
        <v>450</v>
      </c>
      <c r="C224" s="395" t="s">
        <v>460</v>
      </c>
      <c r="D224" s="396" t="s">
        <v>461</v>
      </c>
      <c r="E224" s="395" t="s">
        <v>451</v>
      </c>
      <c r="F224" s="396" t="s">
        <v>452</v>
      </c>
      <c r="G224" s="395" t="s">
        <v>479</v>
      </c>
      <c r="H224" s="395">
        <v>848626</v>
      </c>
      <c r="I224" s="395">
        <v>107944</v>
      </c>
      <c r="J224" s="395" t="s">
        <v>676</v>
      </c>
      <c r="K224" s="395" t="s">
        <v>677</v>
      </c>
      <c r="L224" s="397">
        <v>119.45499999999998</v>
      </c>
      <c r="M224" s="397">
        <v>36</v>
      </c>
      <c r="N224" s="398">
        <v>4299.92</v>
      </c>
    </row>
    <row r="225" spans="1:14" ht="14.4" customHeight="1" x14ac:dyDescent="0.3">
      <c r="A225" s="393" t="s">
        <v>448</v>
      </c>
      <c r="B225" s="394" t="s">
        <v>450</v>
      </c>
      <c r="C225" s="395" t="s">
        <v>460</v>
      </c>
      <c r="D225" s="396" t="s">
        <v>461</v>
      </c>
      <c r="E225" s="395" t="s">
        <v>451</v>
      </c>
      <c r="F225" s="396" t="s">
        <v>452</v>
      </c>
      <c r="G225" s="395" t="s">
        <v>479</v>
      </c>
      <c r="H225" s="395">
        <v>920200</v>
      </c>
      <c r="I225" s="395">
        <v>0</v>
      </c>
      <c r="J225" s="395" t="s">
        <v>695</v>
      </c>
      <c r="K225" s="395"/>
      <c r="L225" s="397">
        <v>265.25136581629096</v>
      </c>
      <c r="M225" s="397">
        <v>5</v>
      </c>
      <c r="N225" s="398">
        <v>1327.0311867498358</v>
      </c>
    </row>
    <row r="226" spans="1:14" ht="14.4" customHeight="1" x14ac:dyDescent="0.3">
      <c r="A226" s="393" t="s">
        <v>448</v>
      </c>
      <c r="B226" s="394" t="s">
        <v>450</v>
      </c>
      <c r="C226" s="395" t="s">
        <v>460</v>
      </c>
      <c r="D226" s="396" t="s">
        <v>461</v>
      </c>
      <c r="E226" s="395" t="s">
        <v>451</v>
      </c>
      <c r="F226" s="396" t="s">
        <v>452</v>
      </c>
      <c r="G226" s="395" t="s">
        <v>479</v>
      </c>
      <c r="H226" s="395">
        <v>920365</v>
      </c>
      <c r="I226" s="395">
        <v>0</v>
      </c>
      <c r="J226" s="395" t="s">
        <v>696</v>
      </c>
      <c r="K226" s="395"/>
      <c r="L226" s="397">
        <v>147.107332834272</v>
      </c>
      <c r="M226" s="397">
        <v>1</v>
      </c>
      <c r="N226" s="398">
        <v>147.107332834272</v>
      </c>
    </row>
    <row r="227" spans="1:14" ht="14.4" customHeight="1" x14ac:dyDescent="0.3">
      <c r="A227" s="393" t="s">
        <v>448</v>
      </c>
      <c r="B227" s="394" t="s">
        <v>450</v>
      </c>
      <c r="C227" s="395" t="s">
        <v>460</v>
      </c>
      <c r="D227" s="396" t="s">
        <v>461</v>
      </c>
      <c r="E227" s="395" t="s">
        <v>451</v>
      </c>
      <c r="F227" s="396" t="s">
        <v>452</v>
      </c>
      <c r="G227" s="395" t="s">
        <v>479</v>
      </c>
      <c r="H227" s="395">
        <v>921459</v>
      </c>
      <c r="I227" s="395">
        <v>0</v>
      </c>
      <c r="J227" s="395" t="s">
        <v>698</v>
      </c>
      <c r="K227" s="395"/>
      <c r="L227" s="397">
        <v>289.00996881888199</v>
      </c>
      <c r="M227" s="397">
        <v>1</v>
      </c>
      <c r="N227" s="398">
        <v>289.00996881888199</v>
      </c>
    </row>
    <row r="228" spans="1:14" ht="14.4" customHeight="1" x14ac:dyDescent="0.3">
      <c r="A228" s="393" t="s">
        <v>448</v>
      </c>
      <c r="B228" s="394" t="s">
        <v>450</v>
      </c>
      <c r="C228" s="395" t="s">
        <v>460</v>
      </c>
      <c r="D228" s="396" t="s">
        <v>461</v>
      </c>
      <c r="E228" s="395" t="s">
        <v>451</v>
      </c>
      <c r="F228" s="396" t="s">
        <v>452</v>
      </c>
      <c r="G228" s="395" t="s">
        <v>479</v>
      </c>
      <c r="H228" s="395">
        <v>987481</v>
      </c>
      <c r="I228" s="395">
        <v>169737</v>
      </c>
      <c r="J228" s="395" t="s">
        <v>775</v>
      </c>
      <c r="K228" s="395" t="s">
        <v>776</v>
      </c>
      <c r="L228" s="397">
        <v>191.61</v>
      </c>
      <c r="M228" s="397">
        <v>1</v>
      </c>
      <c r="N228" s="398">
        <v>191.61</v>
      </c>
    </row>
    <row r="229" spans="1:14" ht="14.4" customHeight="1" x14ac:dyDescent="0.3">
      <c r="A229" s="393" t="s">
        <v>448</v>
      </c>
      <c r="B229" s="394" t="s">
        <v>450</v>
      </c>
      <c r="C229" s="395" t="s">
        <v>460</v>
      </c>
      <c r="D229" s="396" t="s">
        <v>461</v>
      </c>
      <c r="E229" s="395" t="s">
        <v>451</v>
      </c>
      <c r="F229" s="396" t="s">
        <v>452</v>
      </c>
      <c r="G229" s="395" t="s">
        <v>701</v>
      </c>
      <c r="H229" s="395">
        <v>104062</v>
      </c>
      <c r="I229" s="395">
        <v>4062</v>
      </c>
      <c r="J229" s="395" t="s">
        <v>777</v>
      </c>
      <c r="K229" s="395" t="s">
        <v>653</v>
      </c>
      <c r="L229" s="397">
        <v>150.94</v>
      </c>
      <c r="M229" s="397">
        <v>1</v>
      </c>
      <c r="N229" s="398">
        <v>150.94</v>
      </c>
    </row>
    <row r="230" spans="1:14" ht="14.4" customHeight="1" x14ac:dyDescent="0.3">
      <c r="A230" s="393" t="s">
        <v>448</v>
      </c>
      <c r="B230" s="394" t="s">
        <v>450</v>
      </c>
      <c r="C230" s="395" t="s">
        <v>460</v>
      </c>
      <c r="D230" s="396" t="s">
        <v>461</v>
      </c>
      <c r="E230" s="395" t="s">
        <v>451</v>
      </c>
      <c r="F230" s="396" t="s">
        <v>452</v>
      </c>
      <c r="G230" s="395" t="s">
        <v>701</v>
      </c>
      <c r="H230" s="395">
        <v>132058</v>
      </c>
      <c r="I230" s="395">
        <v>32058</v>
      </c>
      <c r="J230" s="395" t="s">
        <v>708</v>
      </c>
      <c r="K230" s="395" t="s">
        <v>709</v>
      </c>
      <c r="L230" s="397">
        <v>356.5</v>
      </c>
      <c r="M230" s="397">
        <v>1</v>
      </c>
      <c r="N230" s="398">
        <v>356.5</v>
      </c>
    </row>
    <row r="231" spans="1:14" ht="14.4" customHeight="1" x14ac:dyDescent="0.3">
      <c r="A231" s="393" t="s">
        <v>448</v>
      </c>
      <c r="B231" s="394" t="s">
        <v>450</v>
      </c>
      <c r="C231" s="395" t="s">
        <v>460</v>
      </c>
      <c r="D231" s="396" t="s">
        <v>461</v>
      </c>
      <c r="E231" s="395" t="s">
        <v>451</v>
      </c>
      <c r="F231" s="396" t="s">
        <v>452</v>
      </c>
      <c r="G231" s="395" t="s">
        <v>701</v>
      </c>
      <c r="H231" s="395">
        <v>132059</v>
      </c>
      <c r="I231" s="395">
        <v>32059</v>
      </c>
      <c r="J231" s="395" t="s">
        <v>708</v>
      </c>
      <c r="K231" s="395" t="s">
        <v>710</v>
      </c>
      <c r="L231" s="397">
        <v>413.99999750184935</v>
      </c>
      <c r="M231" s="397">
        <v>3</v>
      </c>
      <c r="N231" s="398">
        <v>1241.9999925055481</v>
      </c>
    </row>
    <row r="232" spans="1:14" ht="14.4" customHeight="1" x14ac:dyDescent="0.3">
      <c r="A232" s="393" t="s">
        <v>448</v>
      </c>
      <c r="B232" s="394" t="s">
        <v>450</v>
      </c>
      <c r="C232" s="395" t="s">
        <v>460</v>
      </c>
      <c r="D232" s="396" t="s">
        <v>461</v>
      </c>
      <c r="E232" s="395" t="s">
        <v>451</v>
      </c>
      <c r="F232" s="396" t="s">
        <v>452</v>
      </c>
      <c r="G232" s="395" t="s">
        <v>701</v>
      </c>
      <c r="H232" s="395">
        <v>132061</v>
      </c>
      <c r="I232" s="395">
        <v>32061</v>
      </c>
      <c r="J232" s="395" t="s">
        <v>708</v>
      </c>
      <c r="K232" s="395" t="s">
        <v>711</v>
      </c>
      <c r="L232" s="397">
        <v>492.19857613117949</v>
      </c>
      <c r="M232" s="397">
        <v>2</v>
      </c>
      <c r="N232" s="398">
        <v>984.39715226235899</v>
      </c>
    </row>
    <row r="233" spans="1:14" ht="14.4" customHeight="1" x14ac:dyDescent="0.3">
      <c r="A233" s="393" t="s">
        <v>448</v>
      </c>
      <c r="B233" s="394" t="s">
        <v>450</v>
      </c>
      <c r="C233" s="395" t="s">
        <v>460</v>
      </c>
      <c r="D233" s="396" t="s">
        <v>461</v>
      </c>
      <c r="E233" s="395" t="s">
        <v>451</v>
      </c>
      <c r="F233" s="396" t="s">
        <v>452</v>
      </c>
      <c r="G233" s="395" t="s">
        <v>701</v>
      </c>
      <c r="H233" s="395">
        <v>132063</v>
      </c>
      <c r="I233" s="395">
        <v>32063</v>
      </c>
      <c r="J233" s="395" t="s">
        <v>708</v>
      </c>
      <c r="K233" s="395" t="s">
        <v>712</v>
      </c>
      <c r="L233" s="397">
        <v>943</v>
      </c>
      <c r="M233" s="397">
        <v>1</v>
      </c>
      <c r="N233" s="398">
        <v>943</v>
      </c>
    </row>
    <row r="234" spans="1:14" ht="14.4" customHeight="1" x14ac:dyDescent="0.3">
      <c r="A234" s="393" t="s">
        <v>448</v>
      </c>
      <c r="B234" s="394" t="s">
        <v>450</v>
      </c>
      <c r="C234" s="395" t="s">
        <v>460</v>
      </c>
      <c r="D234" s="396" t="s">
        <v>461</v>
      </c>
      <c r="E234" s="395" t="s">
        <v>451</v>
      </c>
      <c r="F234" s="396" t="s">
        <v>452</v>
      </c>
      <c r="G234" s="395" t="s">
        <v>701</v>
      </c>
      <c r="H234" s="395">
        <v>132087</v>
      </c>
      <c r="I234" s="395">
        <v>32087</v>
      </c>
      <c r="J234" s="395" t="s">
        <v>714</v>
      </c>
      <c r="K234" s="395" t="s">
        <v>715</v>
      </c>
      <c r="L234" s="397">
        <v>61.47</v>
      </c>
      <c r="M234" s="397">
        <v>10</v>
      </c>
      <c r="N234" s="398">
        <v>614.70000000000005</v>
      </c>
    </row>
    <row r="235" spans="1:14" ht="14.4" customHeight="1" x14ac:dyDescent="0.3">
      <c r="A235" s="393" t="s">
        <v>448</v>
      </c>
      <c r="B235" s="394" t="s">
        <v>450</v>
      </c>
      <c r="C235" s="395" t="s">
        <v>460</v>
      </c>
      <c r="D235" s="396" t="s">
        <v>461</v>
      </c>
      <c r="E235" s="395" t="s">
        <v>451</v>
      </c>
      <c r="F235" s="396" t="s">
        <v>452</v>
      </c>
      <c r="G235" s="395" t="s">
        <v>701</v>
      </c>
      <c r="H235" s="395">
        <v>132090</v>
      </c>
      <c r="I235" s="395">
        <v>32090</v>
      </c>
      <c r="J235" s="395" t="s">
        <v>716</v>
      </c>
      <c r="K235" s="395" t="s">
        <v>717</v>
      </c>
      <c r="L235" s="397">
        <v>58.650000000000006</v>
      </c>
      <c r="M235" s="397">
        <v>10</v>
      </c>
      <c r="N235" s="398">
        <v>586.96</v>
      </c>
    </row>
    <row r="236" spans="1:14" ht="14.4" customHeight="1" x14ac:dyDescent="0.3">
      <c r="A236" s="393" t="s">
        <v>448</v>
      </c>
      <c r="B236" s="394" t="s">
        <v>450</v>
      </c>
      <c r="C236" s="395" t="s">
        <v>460</v>
      </c>
      <c r="D236" s="396" t="s">
        <v>461</v>
      </c>
      <c r="E236" s="395" t="s">
        <v>451</v>
      </c>
      <c r="F236" s="396" t="s">
        <v>452</v>
      </c>
      <c r="G236" s="395" t="s">
        <v>701</v>
      </c>
      <c r="H236" s="395">
        <v>850010</v>
      </c>
      <c r="I236" s="395">
        <v>149543</v>
      </c>
      <c r="J236" s="395" t="s">
        <v>738</v>
      </c>
      <c r="K236" s="395" t="s">
        <v>739</v>
      </c>
      <c r="L236" s="397">
        <v>315.64000853951796</v>
      </c>
      <c r="M236" s="397">
        <v>5</v>
      </c>
      <c r="N236" s="398">
        <v>1578.2000256185538</v>
      </c>
    </row>
    <row r="237" spans="1:14" ht="14.4" customHeight="1" x14ac:dyDescent="0.3">
      <c r="A237" s="393" t="s">
        <v>448</v>
      </c>
      <c r="B237" s="394" t="s">
        <v>450</v>
      </c>
      <c r="C237" s="395" t="s">
        <v>460</v>
      </c>
      <c r="D237" s="396" t="s">
        <v>461</v>
      </c>
      <c r="E237" s="395" t="s">
        <v>453</v>
      </c>
      <c r="F237" s="396" t="s">
        <v>454</v>
      </c>
      <c r="G237" s="395" t="s">
        <v>479</v>
      </c>
      <c r="H237" s="395">
        <v>101066</v>
      </c>
      <c r="I237" s="395">
        <v>1066</v>
      </c>
      <c r="J237" s="395" t="s">
        <v>742</v>
      </c>
      <c r="K237" s="395" t="s">
        <v>743</v>
      </c>
      <c r="L237" s="397">
        <v>37.770000000000003</v>
      </c>
      <c r="M237" s="397">
        <v>6</v>
      </c>
      <c r="N237" s="398">
        <v>226.62</v>
      </c>
    </row>
    <row r="238" spans="1:14" ht="14.4" customHeight="1" x14ac:dyDescent="0.3">
      <c r="A238" s="393" t="s">
        <v>448</v>
      </c>
      <c r="B238" s="394" t="s">
        <v>450</v>
      </c>
      <c r="C238" s="395" t="s">
        <v>462</v>
      </c>
      <c r="D238" s="396" t="s">
        <v>463</v>
      </c>
      <c r="E238" s="395" t="s">
        <v>451</v>
      </c>
      <c r="F238" s="396" t="s">
        <v>452</v>
      </c>
      <c r="G238" s="395"/>
      <c r="H238" s="395">
        <v>131739</v>
      </c>
      <c r="I238" s="395">
        <v>31739</v>
      </c>
      <c r="J238" s="395" t="s">
        <v>470</v>
      </c>
      <c r="K238" s="395"/>
      <c r="L238" s="397">
        <v>81.53992285037225</v>
      </c>
      <c r="M238" s="397">
        <v>30</v>
      </c>
      <c r="N238" s="398">
        <v>2446.1978398104229</v>
      </c>
    </row>
    <row r="239" spans="1:14" ht="14.4" customHeight="1" x14ac:dyDescent="0.3">
      <c r="A239" s="393" t="s">
        <v>448</v>
      </c>
      <c r="B239" s="394" t="s">
        <v>450</v>
      </c>
      <c r="C239" s="395" t="s">
        <v>462</v>
      </c>
      <c r="D239" s="396" t="s">
        <v>463</v>
      </c>
      <c r="E239" s="395" t="s">
        <v>451</v>
      </c>
      <c r="F239" s="396" t="s">
        <v>452</v>
      </c>
      <c r="G239" s="395" t="s">
        <v>479</v>
      </c>
      <c r="H239" s="395">
        <v>51366</v>
      </c>
      <c r="I239" s="395">
        <v>51366</v>
      </c>
      <c r="J239" s="395" t="s">
        <v>484</v>
      </c>
      <c r="K239" s="395" t="s">
        <v>485</v>
      </c>
      <c r="L239" s="397">
        <v>259.44259740259747</v>
      </c>
      <c r="M239" s="397">
        <v>9</v>
      </c>
      <c r="N239" s="398">
        <v>2334.9807792207803</v>
      </c>
    </row>
    <row r="240" spans="1:14" ht="14.4" customHeight="1" x14ac:dyDescent="0.3">
      <c r="A240" s="393" t="s">
        <v>448</v>
      </c>
      <c r="B240" s="394" t="s">
        <v>450</v>
      </c>
      <c r="C240" s="395" t="s">
        <v>462</v>
      </c>
      <c r="D240" s="396" t="s">
        <v>463</v>
      </c>
      <c r="E240" s="395" t="s">
        <v>451</v>
      </c>
      <c r="F240" s="396" t="s">
        <v>452</v>
      </c>
      <c r="G240" s="395" t="s">
        <v>479</v>
      </c>
      <c r="H240" s="395">
        <v>51367</v>
      </c>
      <c r="I240" s="395">
        <v>51367</v>
      </c>
      <c r="J240" s="395" t="s">
        <v>484</v>
      </c>
      <c r="K240" s="395" t="s">
        <v>486</v>
      </c>
      <c r="L240" s="397">
        <v>145.94</v>
      </c>
      <c r="M240" s="397">
        <v>7</v>
      </c>
      <c r="N240" s="398">
        <v>1021.5799999999999</v>
      </c>
    </row>
    <row r="241" spans="1:14" ht="14.4" customHeight="1" x14ac:dyDescent="0.3">
      <c r="A241" s="393" t="s">
        <v>448</v>
      </c>
      <c r="B241" s="394" t="s">
        <v>450</v>
      </c>
      <c r="C241" s="395" t="s">
        <v>462</v>
      </c>
      <c r="D241" s="396" t="s">
        <v>463</v>
      </c>
      <c r="E241" s="395" t="s">
        <v>451</v>
      </c>
      <c r="F241" s="396" t="s">
        <v>452</v>
      </c>
      <c r="G241" s="395" t="s">
        <v>479</v>
      </c>
      <c r="H241" s="395">
        <v>51383</v>
      </c>
      <c r="I241" s="395">
        <v>51383</v>
      </c>
      <c r="J241" s="395" t="s">
        <v>484</v>
      </c>
      <c r="K241" s="395" t="s">
        <v>487</v>
      </c>
      <c r="L241" s="397">
        <v>152.49</v>
      </c>
      <c r="M241" s="397">
        <v>3</v>
      </c>
      <c r="N241" s="398">
        <v>457.47</v>
      </c>
    </row>
    <row r="242" spans="1:14" ht="14.4" customHeight="1" x14ac:dyDescent="0.3">
      <c r="A242" s="393" t="s">
        <v>448</v>
      </c>
      <c r="B242" s="394" t="s">
        <v>450</v>
      </c>
      <c r="C242" s="395" t="s">
        <v>462</v>
      </c>
      <c r="D242" s="396" t="s">
        <v>463</v>
      </c>
      <c r="E242" s="395" t="s">
        <v>451</v>
      </c>
      <c r="F242" s="396" t="s">
        <v>452</v>
      </c>
      <c r="G242" s="395" t="s">
        <v>479</v>
      </c>
      <c r="H242" s="395">
        <v>100499</v>
      </c>
      <c r="I242" s="395">
        <v>499</v>
      </c>
      <c r="J242" s="395" t="s">
        <v>493</v>
      </c>
      <c r="K242" s="395" t="s">
        <v>495</v>
      </c>
      <c r="L242" s="397">
        <v>98.42</v>
      </c>
      <c r="M242" s="397">
        <v>10</v>
      </c>
      <c r="N242" s="398">
        <v>984.2</v>
      </c>
    </row>
    <row r="243" spans="1:14" ht="14.4" customHeight="1" x14ac:dyDescent="0.3">
      <c r="A243" s="393" t="s">
        <v>448</v>
      </c>
      <c r="B243" s="394" t="s">
        <v>450</v>
      </c>
      <c r="C243" s="395" t="s">
        <v>462</v>
      </c>
      <c r="D243" s="396" t="s">
        <v>463</v>
      </c>
      <c r="E243" s="395" t="s">
        <v>451</v>
      </c>
      <c r="F243" s="396" t="s">
        <v>452</v>
      </c>
      <c r="G243" s="395" t="s">
        <v>479</v>
      </c>
      <c r="H243" s="395">
        <v>100502</v>
      </c>
      <c r="I243" s="395">
        <v>502</v>
      </c>
      <c r="J243" s="395" t="s">
        <v>496</v>
      </c>
      <c r="K243" s="395" t="s">
        <v>497</v>
      </c>
      <c r="L243" s="397">
        <v>164.75166666666664</v>
      </c>
      <c r="M243" s="397">
        <v>85</v>
      </c>
      <c r="N243" s="398">
        <v>13971.19</v>
      </c>
    </row>
    <row r="244" spans="1:14" ht="14.4" customHeight="1" x14ac:dyDescent="0.3">
      <c r="A244" s="393" t="s">
        <v>448</v>
      </c>
      <c r="B244" s="394" t="s">
        <v>450</v>
      </c>
      <c r="C244" s="395" t="s">
        <v>462</v>
      </c>
      <c r="D244" s="396" t="s">
        <v>463</v>
      </c>
      <c r="E244" s="395" t="s">
        <v>451</v>
      </c>
      <c r="F244" s="396" t="s">
        <v>452</v>
      </c>
      <c r="G244" s="395" t="s">
        <v>479</v>
      </c>
      <c r="H244" s="395">
        <v>100610</v>
      </c>
      <c r="I244" s="395">
        <v>610</v>
      </c>
      <c r="J244" s="395" t="s">
        <v>502</v>
      </c>
      <c r="K244" s="395" t="s">
        <v>503</v>
      </c>
      <c r="L244" s="397">
        <v>63.04</v>
      </c>
      <c r="M244" s="397">
        <v>6</v>
      </c>
      <c r="N244" s="398">
        <v>378.24</v>
      </c>
    </row>
    <row r="245" spans="1:14" ht="14.4" customHeight="1" x14ac:dyDescent="0.3">
      <c r="A245" s="393" t="s">
        <v>448</v>
      </c>
      <c r="B245" s="394" t="s">
        <v>450</v>
      </c>
      <c r="C245" s="395" t="s">
        <v>462</v>
      </c>
      <c r="D245" s="396" t="s">
        <v>463</v>
      </c>
      <c r="E245" s="395" t="s">
        <v>451</v>
      </c>
      <c r="F245" s="396" t="s">
        <v>452</v>
      </c>
      <c r="G245" s="395" t="s">
        <v>479</v>
      </c>
      <c r="H245" s="395">
        <v>100802</v>
      </c>
      <c r="I245" s="395">
        <v>802</v>
      </c>
      <c r="J245" s="395" t="s">
        <v>505</v>
      </c>
      <c r="K245" s="395" t="s">
        <v>506</v>
      </c>
      <c r="L245" s="397">
        <v>60.84</v>
      </c>
      <c r="M245" s="397">
        <v>6</v>
      </c>
      <c r="N245" s="398">
        <v>365.04</v>
      </c>
    </row>
    <row r="246" spans="1:14" ht="14.4" customHeight="1" x14ac:dyDescent="0.3">
      <c r="A246" s="393" t="s">
        <v>448</v>
      </c>
      <c r="B246" s="394" t="s">
        <v>450</v>
      </c>
      <c r="C246" s="395" t="s">
        <v>462</v>
      </c>
      <c r="D246" s="396" t="s">
        <v>463</v>
      </c>
      <c r="E246" s="395" t="s">
        <v>451</v>
      </c>
      <c r="F246" s="396" t="s">
        <v>452</v>
      </c>
      <c r="G246" s="395" t="s">
        <v>479</v>
      </c>
      <c r="H246" s="395">
        <v>102477</v>
      </c>
      <c r="I246" s="395">
        <v>2477</v>
      </c>
      <c r="J246" s="395" t="s">
        <v>511</v>
      </c>
      <c r="K246" s="395" t="s">
        <v>512</v>
      </c>
      <c r="L246" s="397">
        <v>42.369617521461301</v>
      </c>
      <c r="M246" s="397">
        <v>6</v>
      </c>
      <c r="N246" s="398">
        <v>254.21770512876782</v>
      </c>
    </row>
    <row r="247" spans="1:14" ht="14.4" customHeight="1" x14ac:dyDescent="0.3">
      <c r="A247" s="393" t="s">
        <v>448</v>
      </c>
      <c r="B247" s="394" t="s">
        <v>450</v>
      </c>
      <c r="C247" s="395" t="s">
        <v>462</v>
      </c>
      <c r="D247" s="396" t="s">
        <v>463</v>
      </c>
      <c r="E247" s="395" t="s">
        <v>451</v>
      </c>
      <c r="F247" s="396" t="s">
        <v>452</v>
      </c>
      <c r="G247" s="395" t="s">
        <v>479</v>
      </c>
      <c r="H247" s="395">
        <v>102478</v>
      </c>
      <c r="I247" s="395">
        <v>2478</v>
      </c>
      <c r="J247" s="395" t="s">
        <v>511</v>
      </c>
      <c r="K247" s="395" t="s">
        <v>513</v>
      </c>
      <c r="L247" s="397">
        <v>81.849261131262793</v>
      </c>
      <c r="M247" s="397">
        <v>4</v>
      </c>
      <c r="N247" s="398">
        <v>327.39704452505117</v>
      </c>
    </row>
    <row r="248" spans="1:14" ht="14.4" customHeight="1" x14ac:dyDescent="0.3">
      <c r="A248" s="393" t="s">
        <v>448</v>
      </c>
      <c r="B248" s="394" t="s">
        <v>450</v>
      </c>
      <c r="C248" s="395" t="s">
        <v>462</v>
      </c>
      <c r="D248" s="396" t="s">
        <v>463</v>
      </c>
      <c r="E248" s="395" t="s">
        <v>451</v>
      </c>
      <c r="F248" s="396" t="s">
        <v>452</v>
      </c>
      <c r="G248" s="395" t="s">
        <v>479</v>
      </c>
      <c r="H248" s="395">
        <v>102684</v>
      </c>
      <c r="I248" s="395">
        <v>2684</v>
      </c>
      <c r="J248" s="395" t="s">
        <v>496</v>
      </c>
      <c r="K248" s="395" t="s">
        <v>518</v>
      </c>
      <c r="L248" s="397">
        <v>44.993333333333339</v>
      </c>
      <c r="M248" s="397">
        <v>40</v>
      </c>
      <c r="N248" s="398">
        <v>1799.2000000000003</v>
      </c>
    </row>
    <row r="249" spans="1:14" ht="14.4" customHeight="1" x14ac:dyDescent="0.3">
      <c r="A249" s="393" t="s">
        <v>448</v>
      </c>
      <c r="B249" s="394" t="s">
        <v>450</v>
      </c>
      <c r="C249" s="395" t="s">
        <v>462</v>
      </c>
      <c r="D249" s="396" t="s">
        <v>463</v>
      </c>
      <c r="E249" s="395" t="s">
        <v>451</v>
      </c>
      <c r="F249" s="396" t="s">
        <v>452</v>
      </c>
      <c r="G249" s="395" t="s">
        <v>479</v>
      </c>
      <c r="H249" s="395">
        <v>107981</v>
      </c>
      <c r="I249" s="395">
        <v>7981</v>
      </c>
      <c r="J249" s="395" t="s">
        <v>522</v>
      </c>
      <c r="K249" s="395" t="s">
        <v>523</v>
      </c>
      <c r="L249" s="397">
        <v>60.350012597082802</v>
      </c>
      <c r="M249" s="397">
        <v>30</v>
      </c>
      <c r="N249" s="398">
        <v>1810.5005038833121</v>
      </c>
    </row>
    <row r="250" spans="1:14" ht="14.4" customHeight="1" x14ac:dyDescent="0.3">
      <c r="A250" s="393" t="s">
        <v>448</v>
      </c>
      <c r="B250" s="394" t="s">
        <v>450</v>
      </c>
      <c r="C250" s="395" t="s">
        <v>462</v>
      </c>
      <c r="D250" s="396" t="s">
        <v>463</v>
      </c>
      <c r="E250" s="395" t="s">
        <v>451</v>
      </c>
      <c r="F250" s="396" t="s">
        <v>452</v>
      </c>
      <c r="G250" s="395" t="s">
        <v>479</v>
      </c>
      <c r="H250" s="395">
        <v>110086</v>
      </c>
      <c r="I250" s="395">
        <v>10086</v>
      </c>
      <c r="J250" s="395" t="s">
        <v>526</v>
      </c>
      <c r="K250" s="395" t="s">
        <v>527</v>
      </c>
      <c r="L250" s="397">
        <v>1665.1999687019602</v>
      </c>
      <c r="M250" s="397">
        <v>1.9999999999999991</v>
      </c>
      <c r="N250" s="398">
        <v>3330.3999436635268</v>
      </c>
    </row>
    <row r="251" spans="1:14" ht="14.4" customHeight="1" x14ac:dyDescent="0.3">
      <c r="A251" s="393" t="s">
        <v>448</v>
      </c>
      <c r="B251" s="394" t="s">
        <v>450</v>
      </c>
      <c r="C251" s="395" t="s">
        <v>462</v>
      </c>
      <c r="D251" s="396" t="s">
        <v>463</v>
      </c>
      <c r="E251" s="395" t="s">
        <v>451</v>
      </c>
      <c r="F251" s="396" t="s">
        <v>452</v>
      </c>
      <c r="G251" s="395" t="s">
        <v>479</v>
      </c>
      <c r="H251" s="395">
        <v>111671</v>
      </c>
      <c r="I251" s="395">
        <v>11671</v>
      </c>
      <c r="J251" s="395" t="s">
        <v>530</v>
      </c>
      <c r="K251" s="395" t="s">
        <v>531</v>
      </c>
      <c r="L251" s="397">
        <v>296.8</v>
      </c>
      <c r="M251" s="397">
        <v>6</v>
      </c>
      <c r="N251" s="398">
        <v>1707.2</v>
      </c>
    </row>
    <row r="252" spans="1:14" ht="14.4" customHeight="1" x14ac:dyDescent="0.3">
      <c r="A252" s="393" t="s">
        <v>448</v>
      </c>
      <c r="B252" s="394" t="s">
        <v>450</v>
      </c>
      <c r="C252" s="395" t="s">
        <v>462</v>
      </c>
      <c r="D252" s="396" t="s">
        <v>463</v>
      </c>
      <c r="E252" s="395" t="s">
        <v>451</v>
      </c>
      <c r="F252" s="396" t="s">
        <v>452</v>
      </c>
      <c r="G252" s="395" t="s">
        <v>479</v>
      </c>
      <c r="H252" s="395">
        <v>123700</v>
      </c>
      <c r="I252" s="395">
        <v>23700</v>
      </c>
      <c r="J252" s="395" t="s">
        <v>540</v>
      </c>
      <c r="K252" s="395" t="s">
        <v>541</v>
      </c>
      <c r="L252" s="397">
        <v>571.05999999999995</v>
      </c>
      <c r="M252" s="397">
        <v>1</v>
      </c>
      <c r="N252" s="398">
        <v>571.05999999999995</v>
      </c>
    </row>
    <row r="253" spans="1:14" ht="14.4" customHeight="1" x14ac:dyDescent="0.3">
      <c r="A253" s="393" t="s">
        <v>448</v>
      </c>
      <c r="B253" s="394" t="s">
        <v>450</v>
      </c>
      <c r="C253" s="395" t="s">
        <v>462</v>
      </c>
      <c r="D253" s="396" t="s">
        <v>463</v>
      </c>
      <c r="E253" s="395" t="s">
        <v>451</v>
      </c>
      <c r="F253" s="396" t="s">
        <v>452</v>
      </c>
      <c r="G253" s="395" t="s">
        <v>479</v>
      </c>
      <c r="H253" s="395">
        <v>140122</v>
      </c>
      <c r="I253" s="395">
        <v>40122</v>
      </c>
      <c r="J253" s="395" t="s">
        <v>557</v>
      </c>
      <c r="K253" s="395" t="s">
        <v>543</v>
      </c>
      <c r="L253" s="397">
        <v>38.53</v>
      </c>
      <c r="M253" s="397">
        <v>30</v>
      </c>
      <c r="N253" s="398">
        <v>1155.9000000000001</v>
      </c>
    </row>
    <row r="254" spans="1:14" ht="14.4" customHeight="1" x14ac:dyDescent="0.3">
      <c r="A254" s="393" t="s">
        <v>448</v>
      </c>
      <c r="B254" s="394" t="s">
        <v>450</v>
      </c>
      <c r="C254" s="395" t="s">
        <v>462</v>
      </c>
      <c r="D254" s="396" t="s">
        <v>463</v>
      </c>
      <c r="E254" s="395" t="s">
        <v>451</v>
      </c>
      <c r="F254" s="396" t="s">
        <v>452</v>
      </c>
      <c r="G254" s="395" t="s">
        <v>479</v>
      </c>
      <c r="H254" s="395">
        <v>147193</v>
      </c>
      <c r="I254" s="395">
        <v>47193</v>
      </c>
      <c r="J254" s="395" t="s">
        <v>562</v>
      </c>
      <c r="K254" s="395" t="s">
        <v>563</v>
      </c>
      <c r="L254" s="397">
        <v>342.55939082934498</v>
      </c>
      <c r="M254" s="397">
        <v>1</v>
      </c>
      <c r="N254" s="398">
        <v>342.55939082934498</v>
      </c>
    </row>
    <row r="255" spans="1:14" ht="14.4" customHeight="1" x14ac:dyDescent="0.3">
      <c r="A255" s="393" t="s">
        <v>448</v>
      </c>
      <c r="B255" s="394" t="s">
        <v>450</v>
      </c>
      <c r="C255" s="395" t="s">
        <v>462</v>
      </c>
      <c r="D255" s="396" t="s">
        <v>463</v>
      </c>
      <c r="E255" s="395" t="s">
        <v>451</v>
      </c>
      <c r="F255" s="396" t="s">
        <v>452</v>
      </c>
      <c r="G255" s="395" t="s">
        <v>479</v>
      </c>
      <c r="H255" s="395">
        <v>154539</v>
      </c>
      <c r="I255" s="395">
        <v>54539</v>
      </c>
      <c r="J255" s="395" t="s">
        <v>572</v>
      </c>
      <c r="K255" s="395" t="s">
        <v>573</v>
      </c>
      <c r="L255" s="397">
        <v>63.510110591567468</v>
      </c>
      <c r="M255" s="397">
        <v>30</v>
      </c>
      <c r="N255" s="398">
        <v>1905.3003317747025</v>
      </c>
    </row>
    <row r="256" spans="1:14" ht="14.4" customHeight="1" x14ac:dyDescent="0.3">
      <c r="A256" s="393" t="s">
        <v>448</v>
      </c>
      <c r="B256" s="394" t="s">
        <v>450</v>
      </c>
      <c r="C256" s="395" t="s">
        <v>462</v>
      </c>
      <c r="D256" s="396" t="s">
        <v>463</v>
      </c>
      <c r="E256" s="395" t="s">
        <v>451</v>
      </c>
      <c r="F256" s="396" t="s">
        <v>452</v>
      </c>
      <c r="G256" s="395" t="s">
        <v>479</v>
      </c>
      <c r="H256" s="395">
        <v>154815</v>
      </c>
      <c r="I256" s="395">
        <v>154815</v>
      </c>
      <c r="J256" s="395" t="s">
        <v>574</v>
      </c>
      <c r="K256" s="395" t="s">
        <v>575</v>
      </c>
      <c r="L256" s="397">
        <v>114.51428714936529</v>
      </c>
      <c r="M256" s="397">
        <v>60</v>
      </c>
      <c r="N256" s="398">
        <v>6872.0001004555706</v>
      </c>
    </row>
    <row r="257" spans="1:14" ht="14.4" customHeight="1" x14ac:dyDescent="0.3">
      <c r="A257" s="393" t="s">
        <v>448</v>
      </c>
      <c r="B257" s="394" t="s">
        <v>450</v>
      </c>
      <c r="C257" s="395" t="s">
        <v>462</v>
      </c>
      <c r="D257" s="396" t="s">
        <v>463</v>
      </c>
      <c r="E257" s="395" t="s">
        <v>451</v>
      </c>
      <c r="F257" s="396" t="s">
        <v>452</v>
      </c>
      <c r="G257" s="395" t="s">
        <v>479</v>
      </c>
      <c r="H257" s="395">
        <v>155824</v>
      </c>
      <c r="I257" s="395">
        <v>55824</v>
      </c>
      <c r="J257" s="395" t="s">
        <v>522</v>
      </c>
      <c r="K257" s="395" t="s">
        <v>577</v>
      </c>
      <c r="L257" s="397">
        <v>60.35</v>
      </c>
      <c r="M257" s="397">
        <v>3</v>
      </c>
      <c r="N257" s="398">
        <v>181.05</v>
      </c>
    </row>
    <row r="258" spans="1:14" ht="14.4" customHeight="1" x14ac:dyDescent="0.3">
      <c r="A258" s="393" t="s">
        <v>448</v>
      </c>
      <c r="B258" s="394" t="s">
        <v>450</v>
      </c>
      <c r="C258" s="395" t="s">
        <v>462</v>
      </c>
      <c r="D258" s="396" t="s">
        <v>463</v>
      </c>
      <c r="E258" s="395" t="s">
        <v>451</v>
      </c>
      <c r="F258" s="396" t="s">
        <v>452</v>
      </c>
      <c r="G258" s="395" t="s">
        <v>479</v>
      </c>
      <c r="H258" s="395">
        <v>155947</v>
      </c>
      <c r="I258" s="395">
        <v>55947</v>
      </c>
      <c r="J258" s="395" t="s">
        <v>580</v>
      </c>
      <c r="K258" s="395"/>
      <c r="L258" s="397">
        <v>100.31</v>
      </c>
      <c r="M258" s="397">
        <v>1</v>
      </c>
      <c r="N258" s="398">
        <v>100.31</v>
      </c>
    </row>
    <row r="259" spans="1:14" ht="14.4" customHeight="1" x14ac:dyDescent="0.3">
      <c r="A259" s="393" t="s">
        <v>448</v>
      </c>
      <c r="B259" s="394" t="s">
        <v>450</v>
      </c>
      <c r="C259" s="395" t="s">
        <v>462</v>
      </c>
      <c r="D259" s="396" t="s">
        <v>463</v>
      </c>
      <c r="E259" s="395" t="s">
        <v>451</v>
      </c>
      <c r="F259" s="396" t="s">
        <v>452</v>
      </c>
      <c r="G259" s="395" t="s">
        <v>479</v>
      </c>
      <c r="H259" s="395">
        <v>157351</v>
      </c>
      <c r="I259" s="395">
        <v>57351</v>
      </c>
      <c r="J259" s="395" t="s">
        <v>585</v>
      </c>
      <c r="K259" s="395" t="s">
        <v>586</v>
      </c>
      <c r="L259" s="397">
        <v>42.164999567620853</v>
      </c>
      <c r="M259" s="397">
        <v>10</v>
      </c>
      <c r="N259" s="398">
        <v>444.06999394669191</v>
      </c>
    </row>
    <row r="260" spans="1:14" ht="14.4" customHeight="1" x14ac:dyDescent="0.3">
      <c r="A260" s="393" t="s">
        <v>448</v>
      </c>
      <c r="B260" s="394" t="s">
        <v>450</v>
      </c>
      <c r="C260" s="395" t="s">
        <v>462</v>
      </c>
      <c r="D260" s="396" t="s">
        <v>463</v>
      </c>
      <c r="E260" s="395" t="s">
        <v>451</v>
      </c>
      <c r="F260" s="396" t="s">
        <v>452</v>
      </c>
      <c r="G260" s="395" t="s">
        <v>479</v>
      </c>
      <c r="H260" s="395">
        <v>162320</v>
      </c>
      <c r="I260" s="395">
        <v>62320</v>
      </c>
      <c r="J260" s="395" t="s">
        <v>598</v>
      </c>
      <c r="K260" s="395" t="s">
        <v>599</v>
      </c>
      <c r="L260" s="397">
        <v>75.163333786292171</v>
      </c>
      <c r="M260" s="397">
        <v>22</v>
      </c>
      <c r="N260" s="398">
        <v>1652.980008153259</v>
      </c>
    </row>
    <row r="261" spans="1:14" ht="14.4" customHeight="1" x14ac:dyDescent="0.3">
      <c r="A261" s="393" t="s">
        <v>448</v>
      </c>
      <c r="B261" s="394" t="s">
        <v>450</v>
      </c>
      <c r="C261" s="395" t="s">
        <v>462</v>
      </c>
      <c r="D261" s="396" t="s">
        <v>463</v>
      </c>
      <c r="E261" s="395" t="s">
        <v>451</v>
      </c>
      <c r="F261" s="396" t="s">
        <v>452</v>
      </c>
      <c r="G261" s="395" t="s">
        <v>479</v>
      </c>
      <c r="H261" s="395">
        <v>167547</v>
      </c>
      <c r="I261" s="395">
        <v>67547</v>
      </c>
      <c r="J261" s="395" t="s">
        <v>604</v>
      </c>
      <c r="K261" s="395" t="s">
        <v>605</v>
      </c>
      <c r="L261" s="397">
        <v>49.700037121826099</v>
      </c>
      <c r="M261" s="397">
        <v>10</v>
      </c>
      <c r="N261" s="398">
        <v>497.00037121826097</v>
      </c>
    </row>
    <row r="262" spans="1:14" ht="14.4" customHeight="1" x14ac:dyDescent="0.3">
      <c r="A262" s="393" t="s">
        <v>448</v>
      </c>
      <c r="B262" s="394" t="s">
        <v>450</v>
      </c>
      <c r="C262" s="395" t="s">
        <v>462</v>
      </c>
      <c r="D262" s="396" t="s">
        <v>463</v>
      </c>
      <c r="E262" s="395" t="s">
        <v>451</v>
      </c>
      <c r="F262" s="396" t="s">
        <v>452</v>
      </c>
      <c r="G262" s="395" t="s">
        <v>479</v>
      </c>
      <c r="H262" s="395">
        <v>169671</v>
      </c>
      <c r="I262" s="395">
        <v>69671</v>
      </c>
      <c r="J262" s="395" t="s">
        <v>608</v>
      </c>
      <c r="K262" s="395" t="s">
        <v>609</v>
      </c>
      <c r="L262" s="397">
        <v>111.58</v>
      </c>
      <c r="M262" s="397">
        <v>12</v>
      </c>
      <c r="N262" s="398">
        <v>1338.96</v>
      </c>
    </row>
    <row r="263" spans="1:14" ht="14.4" customHeight="1" x14ac:dyDescent="0.3">
      <c r="A263" s="393" t="s">
        <v>448</v>
      </c>
      <c r="B263" s="394" t="s">
        <v>450</v>
      </c>
      <c r="C263" s="395" t="s">
        <v>462</v>
      </c>
      <c r="D263" s="396" t="s">
        <v>463</v>
      </c>
      <c r="E263" s="395" t="s">
        <v>451</v>
      </c>
      <c r="F263" s="396" t="s">
        <v>452</v>
      </c>
      <c r="G263" s="395" t="s">
        <v>479</v>
      </c>
      <c r="H263" s="395">
        <v>185733</v>
      </c>
      <c r="I263" s="395">
        <v>85733</v>
      </c>
      <c r="J263" s="395" t="s">
        <v>618</v>
      </c>
      <c r="K263" s="395" t="s">
        <v>619</v>
      </c>
      <c r="L263" s="397">
        <v>593.34771579358096</v>
      </c>
      <c r="M263" s="397">
        <v>1</v>
      </c>
      <c r="N263" s="398">
        <v>593.34771579358096</v>
      </c>
    </row>
    <row r="264" spans="1:14" ht="14.4" customHeight="1" x14ac:dyDescent="0.3">
      <c r="A264" s="393" t="s">
        <v>448</v>
      </c>
      <c r="B264" s="394" t="s">
        <v>450</v>
      </c>
      <c r="C264" s="395" t="s">
        <v>462</v>
      </c>
      <c r="D264" s="396" t="s">
        <v>463</v>
      </c>
      <c r="E264" s="395" t="s">
        <v>451</v>
      </c>
      <c r="F264" s="396" t="s">
        <v>452</v>
      </c>
      <c r="G264" s="395" t="s">
        <v>479</v>
      </c>
      <c r="H264" s="395">
        <v>196610</v>
      </c>
      <c r="I264" s="395">
        <v>96610</v>
      </c>
      <c r="J264" s="395" t="s">
        <v>652</v>
      </c>
      <c r="K264" s="395" t="s">
        <v>653</v>
      </c>
      <c r="L264" s="397">
        <v>54.576667020708697</v>
      </c>
      <c r="M264" s="397">
        <v>11</v>
      </c>
      <c r="N264" s="398">
        <v>600.49000424850442</v>
      </c>
    </row>
    <row r="265" spans="1:14" ht="14.4" customHeight="1" x14ac:dyDescent="0.3">
      <c r="A265" s="393" t="s">
        <v>448</v>
      </c>
      <c r="B265" s="394" t="s">
        <v>450</v>
      </c>
      <c r="C265" s="395" t="s">
        <v>462</v>
      </c>
      <c r="D265" s="396" t="s">
        <v>463</v>
      </c>
      <c r="E265" s="395" t="s">
        <v>451</v>
      </c>
      <c r="F265" s="396" t="s">
        <v>452</v>
      </c>
      <c r="G265" s="395" t="s">
        <v>479</v>
      </c>
      <c r="H265" s="395">
        <v>198169</v>
      </c>
      <c r="I265" s="395">
        <v>98169</v>
      </c>
      <c r="J265" s="395" t="s">
        <v>558</v>
      </c>
      <c r="K265" s="395" t="s">
        <v>658</v>
      </c>
      <c r="L265" s="397">
        <v>92.860129621644745</v>
      </c>
      <c r="M265" s="397">
        <v>10</v>
      </c>
      <c r="N265" s="398">
        <v>928.60129621644751</v>
      </c>
    </row>
    <row r="266" spans="1:14" ht="14.4" customHeight="1" x14ac:dyDescent="0.3">
      <c r="A266" s="393" t="s">
        <v>448</v>
      </c>
      <c r="B266" s="394" t="s">
        <v>450</v>
      </c>
      <c r="C266" s="395" t="s">
        <v>462</v>
      </c>
      <c r="D266" s="396" t="s">
        <v>463</v>
      </c>
      <c r="E266" s="395" t="s">
        <v>451</v>
      </c>
      <c r="F266" s="396" t="s">
        <v>452</v>
      </c>
      <c r="G266" s="395" t="s">
        <v>479</v>
      </c>
      <c r="H266" s="395">
        <v>500355</v>
      </c>
      <c r="I266" s="395">
        <v>0</v>
      </c>
      <c r="J266" s="395" t="s">
        <v>660</v>
      </c>
      <c r="K266" s="395"/>
      <c r="L266" s="397">
        <v>101.464336043733</v>
      </c>
      <c r="M266" s="397">
        <v>3</v>
      </c>
      <c r="N266" s="398">
        <v>304.393008131199</v>
      </c>
    </row>
    <row r="267" spans="1:14" ht="14.4" customHeight="1" x14ac:dyDescent="0.3">
      <c r="A267" s="393" t="s">
        <v>448</v>
      </c>
      <c r="B267" s="394" t="s">
        <v>450</v>
      </c>
      <c r="C267" s="395" t="s">
        <v>462</v>
      </c>
      <c r="D267" s="396" t="s">
        <v>463</v>
      </c>
      <c r="E267" s="395" t="s">
        <v>451</v>
      </c>
      <c r="F267" s="396" t="s">
        <v>452</v>
      </c>
      <c r="G267" s="395" t="s">
        <v>479</v>
      </c>
      <c r="H267" s="395">
        <v>500979</v>
      </c>
      <c r="I267" s="395">
        <v>0</v>
      </c>
      <c r="J267" s="395" t="s">
        <v>661</v>
      </c>
      <c r="K267" s="395"/>
      <c r="L267" s="397">
        <v>71.481048455840195</v>
      </c>
      <c r="M267" s="397">
        <v>6</v>
      </c>
      <c r="N267" s="398">
        <v>428.88629073504114</v>
      </c>
    </row>
    <row r="268" spans="1:14" ht="14.4" customHeight="1" x14ac:dyDescent="0.3">
      <c r="A268" s="393" t="s">
        <v>448</v>
      </c>
      <c r="B268" s="394" t="s">
        <v>450</v>
      </c>
      <c r="C268" s="395" t="s">
        <v>462</v>
      </c>
      <c r="D268" s="396" t="s">
        <v>463</v>
      </c>
      <c r="E268" s="395" t="s">
        <v>451</v>
      </c>
      <c r="F268" s="396" t="s">
        <v>452</v>
      </c>
      <c r="G268" s="395" t="s">
        <v>479</v>
      </c>
      <c r="H268" s="395">
        <v>703722</v>
      </c>
      <c r="I268" s="395">
        <v>0</v>
      </c>
      <c r="J268" s="395" t="s">
        <v>778</v>
      </c>
      <c r="K268" s="395"/>
      <c r="L268" s="397">
        <v>146.11000263882801</v>
      </c>
      <c r="M268" s="397">
        <v>1</v>
      </c>
      <c r="N268" s="398">
        <v>146.11000263882801</v>
      </c>
    </row>
    <row r="269" spans="1:14" ht="14.4" customHeight="1" x14ac:dyDescent="0.3">
      <c r="A269" s="393" t="s">
        <v>448</v>
      </c>
      <c r="B269" s="394" t="s">
        <v>450</v>
      </c>
      <c r="C269" s="395" t="s">
        <v>462</v>
      </c>
      <c r="D269" s="396" t="s">
        <v>463</v>
      </c>
      <c r="E269" s="395" t="s">
        <v>451</v>
      </c>
      <c r="F269" s="396" t="s">
        <v>452</v>
      </c>
      <c r="G269" s="395" t="s">
        <v>479</v>
      </c>
      <c r="H269" s="395">
        <v>841577</v>
      </c>
      <c r="I269" s="395">
        <v>0</v>
      </c>
      <c r="J269" s="395" t="s">
        <v>779</v>
      </c>
      <c r="K269" s="395"/>
      <c r="L269" s="397">
        <v>216.840046148086</v>
      </c>
      <c r="M269" s="397">
        <v>1</v>
      </c>
      <c r="N269" s="398">
        <v>216.840046148086</v>
      </c>
    </row>
    <row r="270" spans="1:14" ht="14.4" customHeight="1" x14ac:dyDescent="0.3">
      <c r="A270" s="393" t="s">
        <v>448</v>
      </c>
      <c r="B270" s="394" t="s">
        <v>450</v>
      </c>
      <c r="C270" s="395" t="s">
        <v>462</v>
      </c>
      <c r="D270" s="396" t="s">
        <v>463</v>
      </c>
      <c r="E270" s="395" t="s">
        <v>451</v>
      </c>
      <c r="F270" s="396" t="s">
        <v>452</v>
      </c>
      <c r="G270" s="395" t="s">
        <v>479</v>
      </c>
      <c r="H270" s="395">
        <v>842230</v>
      </c>
      <c r="I270" s="395">
        <v>0</v>
      </c>
      <c r="J270" s="395" t="s">
        <v>780</v>
      </c>
      <c r="K270" s="395"/>
      <c r="L270" s="397">
        <v>39.234999999999999</v>
      </c>
      <c r="M270" s="397">
        <v>8</v>
      </c>
      <c r="N270" s="398">
        <v>314.19</v>
      </c>
    </row>
    <row r="271" spans="1:14" ht="14.4" customHeight="1" x14ac:dyDescent="0.3">
      <c r="A271" s="393" t="s">
        <v>448</v>
      </c>
      <c r="B271" s="394" t="s">
        <v>450</v>
      </c>
      <c r="C271" s="395" t="s">
        <v>462</v>
      </c>
      <c r="D271" s="396" t="s">
        <v>463</v>
      </c>
      <c r="E271" s="395" t="s">
        <v>451</v>
      </c>
      <c r="F271" s="396" t="s">
        <v>452</v>
      </c>
      <c r="G271" s="395" t="s">
        <v>479</v>
      </c>
      <c r="H271" s="395">
        <v>845369</v>
      </c>
      <c r="I271" s="395">
        <v>107987</v>
      </c>
      <c r="J271" s="395" t="s">
        <v>667</v>
      </c>
      <c r="K271" s="395" t="s">
        <v>668</v>
      </c>
      <c r="L271" s="397">
        <v>110.26713920136366</v>
      </c>
      <c r="M271" s="397">
        <v>20</v>
      </c>
      <c r="N271" s="398">
        <v>2210.2399232286371</v>
      </c>
    </row>
    <row r="272" spans="1:14" ht="14.4" customHeight="1" x14ac:dyDescent="0.3">
      <c r="A272" s="393" t="s">
        <v>448</v>
      </c>
      <c r="B272" s="394" t="s">
        <v>450</v>
      </c>
      <c r="C272" s="395" t="s">
        <v>462</v>
      </c>
      <c r="D272" s="396" t="s">
        <v>463</v>
      </c>
      <c r="E272" s="395" t="s">
        <v>451</v>
      </c>
      <c r="F272" s="396" t="s">
        <v>452</v>
      </c>
      <c r="G272" s="395" t="s">
        <v>479</v>
      </c>
      <c r="H272" s="395">
        <v>846758</v>
      </c>
      <c r="I272" s="395">
        <v>103387</v>
      </c>
      <c r="J272" s="395" t="s">
        <v>781</v>
      </c>
      <c r="K272" s="395" t="s">
        <v>782</v>
      </c>
      <c r="L272" s="397">
        <v>42.644925367257848</v>
      </c>
      <c r="M272" s="397">
        <v>6</v>
      </c>
      <c r="N272" s="398">
        <v>255.28992170399607</v>
      </c>
    </row>
    <row r="273" spans="1:14" ht="14.4" customHeight="1" x14ac:dyDescent="0.3">
      <c r="A273" s="393" t="s">
        <v>448</v>
      </c>
      <c r="B273" s="394" t="s">
        <v>450</v>
      </c>
      <c r="C273" s="395" t="s">
        <v>462</v>
      </c>
      <c r="D273" s="396" t="s">
        <v>463</v>
      </c>
      <c r="E273" s="395" t="s">
        <v>451</v>
      </c>
      <c r="F273" s="396" t="s">
        <v>452</v>
      </c>
      <c r="G273" s="395" t="s">
        <v>479</v>
      </c>
      <c r="H273" s="395">
        <v>847132</v>
      </c>
      <c r="I273" s="395">
        <v>137238</v>
      </c>
      <c r="J273" s="395" t="s">
        <v>783</v>
      </c>
      <c r="K273" s="395" t="s">
        <v>784</v>
      </c>
      <c r="L273" s="397">
        <v>667.46937497758404</v>
      </c>
      <c r="M273" s="397">
        <v>1</v>
      </c>
      <c r="N273" s="398">
        <v>667.46937497758404</v>
      </c>
    </row>
    <row r="274" spans="1:14" ht="14.4" customHeight="1" x14ac:dyDescent="0.3">
      <c r="A274" s="393" t="s">
        <v>448</v>
      </c>
      <c r="B274" s="394" t="s">
        <v>450</v>
      </c>
      <c r="C274" s="395" t="s">
        <v>462</v>
      </c>
      <c r="D274" s="396" t="s">
        <v>463</v>
      </c>
      <c r="E274" s="395" t="s">
        <v>451</v>
      </c>
      <c r="F274" s="396" t="s">
        <v>452</v>
      </c>
      <c r="G274" s="395" t="s">
        <v>479</v>
      </c>
      <c r="H274" s="395">
        <v>847713</v>
      </c>
      <c r="I274" s="395">
        <v>125526</v>
      </c>
      <c r="J274" s="395" t="s">
        <v>674</v>
      </c>
      <c r="K274" s="395" t="s">
        <v>675</v>
      </c>
      <c r="L274" s="397">
        <v>70.03</v>
      </c>
      <c r="M274" s="397">
        <v>4</v>
      </c>
      <c r="N274" s="398">
        <v>280.12</v>
      </c>
    </row>
    <row r="275" spans="1:14" ht="14.4" customHeight="1" x14ac:dyDescent="0.3">
      <c r="A275" s="393" t="s">
        <v>448</v>
      </c>
      <c r="B275" s="394" t="s">
        <v>450</v>
      </c>
      <c r="C275" s="395" t="s">
        <v>462</v>
      </c>
      <c r="D275" s="396" t="s">
        <v>463</v>
      </c>
      <c r="E275" s="395" t="s">
        <v>451</v>
      </c>
      <c r="F275" s="396" t="s">
        <v>452</v>
      </c>
      <c r="G275" s="395" t="s">
        <v>479</v>
      </c>
      <c r="H275" s="395">
        <v>848626</v>
      </c>
      <c r="I275" s="395">
        <v>107944</v>
      </c>
      <c r="J275" s="395" t="s">
        <v>676</v>
      </c>
      <c r="K275" s="395" t="s">
        <v>677</v>
      </c>
      <c r="L275" s="397">
        <v>119.48339933196422</v>
      </c>
      <c r="M275" s="397">
        <v>35</v>
      </c>
      <c r="N275" s="398">
        <v>4181.727194655713</v>
      </c>
    </row>
    <row r="276" spans="1:14" ht="14.4" customHeight="1" x14ac:dyDescent="0.3">
      <c r="A276" s="393" t="s">
        <v>448</v>
      </c>
      <c r="B276" s="394" t="s">
        <v>450</v>
      </c>
      <c r="C276" s="395" t="s">
        <v>462</v>
      </c>
      <c r="D276" s="396" t="s">
        <v>463</v>
      </c>
      <c r="E276" s="395" t="s">
        <v>451</v>
      </c>
      <c r="F276" s="396" t="s">
        <v>452</v>
      </c>
      <c r="G276" s="395" t="s">
        <v>479</v>
      </c>
      <c r="H276" s="395">
        <v>900014</v>
      </c>
      <c r="I276" s="395">
        <v>0</v>
      </c>
      <c r="J276" s="395" t="s">
        <v>785</v>
      </c>
      <c r="K276" s="395"/>
      <c r="L276" s="397">
        <v>109.26768025901637</v>
      </c>
      <c r="M276" s="397">
        <v>18</v>
      </c>
      <c r="N276" s="398">
        <v>1745.9921309457659</v>
      </c>
    </row>
    <row r="277" spans="1:14" ht="14.4" customHeight="1" x14ac:dyDescent="0.3">
      <c r="A277" s="393" t="s">
        <v>448</v>
      </c>
      <c r="B277" s="394" t="s">
        <v>450</v>
      </c>
      <c r="C277" s="395" t="s">
        <v>462</v>
      </c>
      <c r="D277" s="396" t="s">
        <v>463</v>
      </c>
      <c r="E277" s="395" t="s">
        <v>451</v>
      </c>
      <c r="F277" s="396" t="s">
        <v>452</v>
      </c>
      <c r="G277" s="395" t="s">
        <v>479</v>
      </c>
      <c r="H277" s="395">
        <v>900873</v>
      </c>
      <c r="I277" s="395">
        <v>0</v>
      </c>
      <c r="J277" s="395" t="s">
        <v>689</v>
      </c>
      <c r="K277" s="395"/>
      <c r="L277" s="397">
        <v>49.759954107181599</v>
      </c>
      <c r="M277" s="397">
        <v>16</v>
      </c>
      <c r="N277" s="398">
        <v>800.16515543834919</v>
      </c>
    </row>
    <row r="278" spans="1:14" ht="14.4" customHeight="1" x14ac:dyDescent="0.3">
      <c r="A278" s="393" t="s">
        <v>448</v>
      </c>
      <c r="B278" s="394" t="s">
        <v>450</v>
      </c>
      <c r="C278" s="395" t="s">
        <v>462</v>
      </c>
      <c r="D278" s="396" t="s">
        <v>463</v>
      </c>
      <c r="E278" s="395" t="s">
        <v>451</v>
      </c>
      <c r="F278" s="396" t="s">
        <v>452</v>
      </c>
      <c r="G278" s="395" t="s">
        <v>479</v>
      </c>
      <c r="H278" s="395">
        <v>900881</v>
      </c>
      <c r="I278" s="395">
        <v>0</v>
      </c>
      <c r="J278" s="395" t="s">
        <v>690</v>
      </c>
      <c r="K278" s="395"/>
      <c r="L278" s="397">
        <v>109.89372251022215</v>
      </c>
      <c r="M278" s="397">
        <v>36</v>
      </c>
      <c r="N278" s="398">
        <v>3843.2422101246984</v>
      </c>
    </row>
    <row r="279" spans="1:14" ht="14.4" customHeight="1" x14ac:dyDescent="0.3">
      <c r="A279" s="393" t="s">
        <v>448</v>
      </c>
      <c r="B279" s="394" t="s">
        <v>450</v>
      </c>
      <c r="C279" s="395" t="s">
        <v>462</v>
      </c>
      <c r="D279" s="396" t="s">
        <v>463</v>
      </c>
      <c r="E279" s="395" t="s">
        <v>451</v>
      </c>
      <c r="F279" s="396" t="s">
        <v>452</v>
      </c>
      <c r="G279" s="395" t="s">
        <v>479</v>
      </c>
      <c r="H279" s="395">
        <v>920200</v>
      </c>
      <c r="I279" s="395">
        <v>0</v>
      </c>
      <c r="J279" s="395" t="s">
        <v>695</v>
      </c>
      <c r="K279" s="395"/>
      <c r="L279" s="397">
        <v>264.47699999999998</v>
      </c>
      <c r="M279" s="397">
        <v>4</v>
      </c>
      <c r="N279" s="398">
        <v>1057.9079999999999</v>
      </c>
    </row>
    <row r="280" spans="1:14" ht="14.4" customHeight="1" x14ac:dyDescent="0.3">
      <c r="A280" s="393" t="s">
        <v>448</v>
      </c>
      <c r="B280" s="394" t="s">
        <v>450</v>
      </c>
      <c r="C280" s="395" t="s">
        <v>462</v>
      </c>
      <c r="D280" s="396" t="s">
        <v>463</v>
      </c>
      <c r="E280" s="395" t="s">
        <v>451</v>
      </c>
      <c r="F280" s="396" t="s">
        <v>452</v>
      </c>
      <c r="G280" s="395" t="s">
        <v>479</v>
      </c>
      <c r="H280" s="395">
        <v>920365</v>
      </c>
      <c r="I280" s="395">
        <v>0</v>
      </c>
      <c r="J280" s="395" t="s">
        <v>696</v>
      </c>
      <c r="K280" s="395"/>
      <c r="L280" s="397">
        <v>122.964975100738</v>
      </c>
      <c r="M280" s="397">
        <v>7</v>
      </c>
      <c r="N280" s="398">
        <v>849.969180768358</v>
      </c>
    </row>
    <row r="281" spans="1:14" ht="14.4" customHeight="1" x14ac:dyDescent="0.3">
      <c r="A281" s="393" t="s">
        <v>448</v>
      </c>
      <c r="B281" s="394" t="s">
        <v>450</v>
      </c>
      <c r="C281" s="395" t="s">
        <v>462</v>
      </c>
      <c r="D281" s="396" t="s">
        <v>463</v>
      </c>
      <c r="E281" s="395" t="s">
        <v>451</v>
      </c>
      <c r="F281" s="396" t="s">
        <v>452</v>
      </c>
      <c r="G281" s="395" t="s">
        <v>479</v>
      </c>
      <c r="H281" s="395">
        <v>920377</v>
      </c>
      <c r="I281" s="395">
        <v>0</v>
      </c>
      <c r="J281" s="395" t="s">
        <v>786</v>
      </c>
      <c r="K281" s="395"/>
      <c r="L281" s="397">
        <v>104.808143675224</v>
      </c>
      <c r="M281" s="397">
        <v>6</v>
      </c>
      <c r="N281" s="398">
        <v>628.84886205134399</v>
      </c>
    </row>
    <row r="282" spans="1:14" ht="14.4" customHeight="1" x14ac:dyDescent="0.3">
      <c r="A282" s="393" t="s">
        <v>448</v>
      </c>
      <c r="B282" s="394" t="s">
        <v>450</v>
      </c>
      <c r="C282" s="395" t="s">
        <v>462</v>
      </c>
      <c r="D282" s="396" t="s">
        <v>463</v>
      </c>
      <c r="E282" s="395" t="s">
        <v>451</v>
      </c>
      <c r="F282" s="396" t="s">
        <v>452</v>
      </c>
      <c r="G282" s="395" t="s">
        <v>479</v>
      </c>
      <c r="H282" s="395">
        <v>921284</v>
      </c>
      <c r="I282" s="395">
        <v>0</v>
      </c>
      <c r="J282" s="395" t="s">
        <v>787</v>
      </c>
      <c r="K282" s="395"/>
      <c r="L282" s="397">
        <v>121.972386564784</v>
      </c>
      <c r="M282" s="397">
        <v>1</v>
      </c>
      <c r="N282" s="398">
        <v>121.972386564784</v>
      </c>
    </row>
    <row r="283" spans="1:14" ht="14.4" customHeight="1" x14ac:dyDescent="0.3">
      <c r="A283" s="393" t="s">
        <v>448</v>
      </c>
      <c r="B283" s="394" t="s">
        <v>450</v>
      </c>
      <c r="C283" s="395" t="s">
        <v>462</v>
      </c>
      <c r="D283" s="396" t="s">
        <v>463</v>
      </c>
      <c r="E283" s="395" t="s">
        <v>451</v>
      </c>
      <c r="F283" s="396" t="s">
        <v>452</v>
      </c>
      <c r="G283" s="395" t="s">
        <v>479</v>
      </c>
      <c r="H283" s="395">
        <v>921459</v>
      </c>
      <c r="I283" s="395">
        <v>0</v>
      </c>
      <c r="J283" s="395" t="s">
        <v>698</v>
      </c>
      <c r="K283" s="395"/>
      <c r="L283" s="397">
        <v>280.64452739750902</v>
      </c>
      <c r="M283" s="397">
        <v>1</v>
      </c>
      <c r="N283" s="398">
        <v>280.64452739750902</v>
      </c>
    </row>
    <row r="284" spans="1:14" ht="14.4" customHeight="1" x14ac:dyDescent="0.3">
      <c r="A284" s="393" t="s">
        <v>448</v>
      </c>
      <c r="B284" s="394" t="s">
        <v>450</v>
      </c>
      <c r="C284" s="395" t="s">
        <v>462</v>
      </c>
      <c r="D284" s="396" t="s">
        <v>463</v>
      </c>
      <c r="E284" s="395" t="s">
        <v>451</v>
      </c>
      <c r="F284" s="396" t="s">
        <v>452</v>
      </c>
      <c r="G284" s="395" t="s">
        <v>479</v>
      </c>
      <c r="H284" s="395">
        <v>921566</v>
      </c>
      <c r="I284" s="395">
        <v>0</v>
      </c>
      <c r="J284" s="395" t="s">
        <v>788</v>
      </c>
      <c r="K284" s="395"/>
      <c r="L284" s="397">
        <v>289.49909840930098</v>
      </c>
      <c r="M284" s="397">
        <v>10</v>
      </c>
      <c r="N284" s="398">
        <v>2894.99098409301</v>
      </c>
    </row>
    <row r="285" spans="1:14" ht="14.4" customHeight="1" x14ac:dyDescent="0.3">
      <c r="A285" s="393" t="s">
        <v>448</v>
      </c>
      <c r="B285" s="394" t="s">
        <v>450</v>
      </c>
      <c r="C285" s="395" t="s">
        <v>462</v>
      </c>
      <c r="D285" s="396" t="s">
        <v>463</v>
      </c>
      <c r="E285" s="395" t="s">
        <v>451</v>
      </c>
      <c r="F285" s="396" t="s">
        <v>452</v>
      </c>
      <c r="G285" s="395" t="s">
        <v>479</v>
      </c>
      <c r="H285" s="395">
        <v>987464</v>
      </c>
      <c r="I285" s="395">
        <v>0</v>
      </c>
      <c r="J285" s="395" t="s">
        <v>789</v>
      </c>
      <c r="K285" s="395"/>
      <c r="L285" s="397">
        <v>168.35</v>
      </c>
      <c r="M285" s="397">
        <v>3</v>
      </c>
      <c r="N285" s="398">
        <v>505.04999999999995</v>
      </c>
    </row>
    <row r="286" spans="1:14" ht="14.4" customHeight="1" x14ac:dyDescent="0.3">
      <c r="A286" s="393" t="s">
        <v>448</v>
      </c>
      <c r="B286" s="394" t="s">
        <v>450</v>
      </c>
      <c r="C286" s="395" t="s">
        <v>462</v>
      </c>
      <c r="D286" s="396" t="s">
        <v>463</v>
      </c>
      <c r="E286" s="395" t="s">
        <v>451</v>
      </c>
      <c r="F286" s="396" t="s">
        <v>452</v>
      </c>
      <c r="G286" s="395" t="s">
        <v>701</v>
      </c>
      <c r="H286" s="395">
        <v>132059</v>
      </c>
      <c r="I286" s="395">
        <v>32059</v>
      </c>
      <c r="J286" s="395" t="s">
        <v>708</v>
      </c>
      <c r="K286" s="395" t="s">
        <v>710</v>
      </c>
      <c r="L286" s="397">
        <v>414.000031765313</v>
      </c>
      <c r="M286" s="397">
        <v>1</v>
      </c>
      <c r="N286" s="398">
        <v>414.000031765313</v>
      </c>
    </row>
    <row r="287" spans="1:14" ht="14.4" customHeight="1" x14ac:dyDescent="0.3">
      <c r="A287" s="393" t="s">
        <v>448</v>
      </c>
      <c r="B287" s="394" t="s">
        <v>450</v>
      </c>
      <c r="C287" s="395" t="s">
        <v>462</v>
      </c>
      <c r="D287" s="396" t="s">
        <v>463</v>
      </c>
      <c r="E287" s="395" t="s">
        <v>451</v>
      </c>
      <c r="F287" s="396" t="s">
        <v>452</v>
      </c>
      <c r="G287" s="395" t="s">
        <v>701</v>
      </c>
      <c r="H287" s="395">
        <v>132061</v>
      </c>
      <c r="I287" s="395">
        <v>32061</v>
      </c>
      <c r="J287" s="395" t="s">
        <v>708</v>
      </c>
      <c r="K287" s="395" t="s">
        <v>711</v>
      </c>
      <c r="L287" s="397">
        <v>492.2</v>
      </c>
      <c r="M287" s="397">
        <v>1</v>
      </c>
      <c r="N287" s="398">
        <v>492.2</v>
      </c>
    </row>
    <row r="288" spans="1:14" ht="14.4" customHeight="1" x14ac:dyDescent="0.3">
      <c r="A288" s="393" t="s">
        <v>448</v>
      </c>
      <c r="B288" s="394" t="s">
        <v>450</v>
      </c>
      <c r="C288" s="395" t="s">
        <v>462</v>
      </c>
      <c r="D288" s="396" t="s">
        <v>463</v>
      </c>
      <c r="E288" s="395" t="s">
        <v>451</v>
      </c>
      <c r="F288" s="396" t="s">
        <v>452</v>
      </c>
      <c r="G288" s="395" t="s">
        <v>701</v>
      </c>
      <c r="H288" s="395">
        <v>149531</v>
      </c>
      <c r="I288" s="395">
        <v>49531</v>
      </c>
      <c r="J288" s="395" t="s">
        <v>722</v>
      </c>
      <c r="K288" s="395" t="s">
        <v>723</v>
      </c>
      <c r="L288" s="397">
        <v>71.05</v>
      </c>
      <c r="M288" s="397">
        <v>40</v>
      </c>
      <c r="N288" s="398">
        <v>2842</v>
      </c>
    </row>
    <row r="289" spans="1:14" ht="14.4" customHeight="1" x14ac:dyDescent="0.3">
      <c r="A289" s="393" t="s">
        <v>448</v>
      </c>
      <c r="B289" s="394" t="s">
        <v>450</v>
      </c>
      <c r="C289" s="395" t="s">
        <v>462</v>
      </c>
      <c r="D289" s="396" t="s">
        <v>463</v>
      </c>
      <c r="E289" s="395" t="s">
        <v>451</v>
      </c>
      <c r="F289" s="396" t="s">
        <v>452</v>
      </c>
      <c r="G289" s="395" t="s">
        <v>701</v>
      </c>
      <c r="H289" s="395">
        <v>844377</v>
      </c>
      <c r="I289" s="395">
        <v>102684</v>
      </c>
      <c r="J289" s="395" t="s">
        <v>790</v>
      </c>
      <c r="K289" s="395" t="s">
        <v>791</v>
      </c>
      <c r="L289" s="397">
        <v>103.35013722457199</v>
      </c>
      <c r="M289" s="397">
        <v>2</v>
      </c>
      <c r="N289" s="398">
        <v>206.70027444914399</v>
      </c>
    </row>
    <row r="290" spans="1:14" ht="14.4" customHeight="1" x14ac:dyDescent="0.3">
      <c r="A290" s="393" t="s">
        <v>448</v>
      </c>
      <c r="B290" s="394" t="s">
        <v>450</v>
      </c>
      <c r="C290" s="395" t="s">
        <v>462</v>
      </c>
      <c r="D290" s="396" t="s">
        <v>463</v>
      </c>
      <c r="E290" s="395" t="s">
        <v>453</v>
      </c>
      <c r="F290" s="396" t="s">
        <v>454</v>
      </c>
      <c r="G290" s="395" t="s">
        <v>479</v>
      </c>
      <c r="H290" s="395">
        <v>101066</v>
      </c>
      <c r="I290" s="395">
        <v>1066</v>
      </c>
      <c r="J290" s="395" t="s">
        <v>742</v>
      </c>
      <c r="K290" s="395" t="s">
        <v>743</v>
      </c>
      <c r="L290" s="397">
        <v>37.730000000000004</v>
      </c>
      <c r="M290" s="397">
        <v>6</v>
      </c>
      <c r="N290" s="398">
        <v>226.38</v>
      </c>
    </row>
    <row r="291" spans="1:14" ht="14.4" customHeight="1" x14ac:dyDescent="0.3">
      <c r="A291" s="393" t="s">
        <v>448</v>
      </c>
      <c r="B291" s="394" t="s">
        <v>450</v>
      </c>
      <c r="C291" s="395" t="s">
        <v>462</v>
      </c>
      <c r="D291" s="396" t="s">
        <v>463</v>
      </c>
      <c r="E291" s="395" t="s">
        <v>453</v>
      </c>
      <c r="F291" s="396" t="s">
        <v>454</v>
      </c>
      <c r="G291" s="395" t="s">
        <v>479</v>
      </c>
      <c r="H291" s="395">
        <v>148261</v>
      </c>
      <c r="I291" s="395">
        <v>48261</v>
      </c>
      <c r="J291" s="395" t="s">
        <v>742</v>
      </c>
      <c r="K291" s="395" t="s">
        <v>751</v>
      </c>
      <c r="L291" s="397">
        <v>46.630119819167099</v>
      </c>
      <c r="M291" s="397">
        <v>2</v>
      </c>
      <c r="N291" s="398">
        <v>93.260239638334198</v>
      </c>
    </row>
    <row r="292" spans="1:14" ht="14.4" customHeight="1" x14ac:dyDescent="0.3">
      <c r="A292" s="393" t="s">
        <v>448</v>
      </c>
      <c r="B292" s="394" t="s">
        <v>450</v>
      </c>
      <c r="C292" s="395" t="s">
        <v>464</v>
      </c>
      <c r="D292" s="396" t="s">
        <v>465</v>
      </c>
      <c r="E292" s="395" t="s">
        <v>451</v>
      </c>
      <c r="F292" s="396" t="s">
        <v>452</v>
      </c>
      <c r="G292" s="395"/>
      <c r="H292" s="395">
        <v>122106</v>
      </c>
      <c r="I292" s="395">
        <v>22106</v>
      </c>
      <c r="J292" s="395" t="s">
        <v>792</v>
      </c>
      <c r="K292" s="395" t="s">
        <v>791</v>
      </c>
      <c r="L292" s="397">
        <v>125.19</v>
      </c>
      <c r="M292" s="397">
        <v>2</v>
      </c>
      <c r="N292" s="398">
        <v>250.38</v>
      </c>
    </row>
    <row r="293" spans="1:14" ht="14.4" customHeight="1" x14ac:dyDescent="0.3">
      <c r="A293" s="393" t="s">
        <v>448</v>
      </c>
      <c r="B293" s="394" t="s">
        <v>450</v>
      </c>
      <c r="C293" s="395" t="s">
        <v>464</v>
      </c>
      <c r="D293" s="396" t="s">
        <v>465</v>
      </c>
      <c r="E293" s="395" t="s">
        <v>451</v>
      </c>
      <c r="F293" s="396" t="s">
        <v>452</v>
      </c>
      <c r="G293" s="395"/>
      <c r="H293" s="395">
        <v>126554</v>
      </c>
      <c r="I293" s="395">
        <v>26554</v>
      </c>
      <c r="J293" s="395" t="s">
        <v>466</v>
      </c>
      <c r="K293" s="395" t="s">
        <v>467</v>
      </c>
      <c r="L293" s="397">
        <v>195.19712773195999</v>
      </c>
      <c r="M293" s="397">
        <v>6</v>
      </c>
      <c r="N293" s="398">
        <v>1171.17076639176</v>
      </c>
    </row>
    <row r="294" spans="1:14" ht="14.4" customHeight="1" x14ac:dyDescent="0.3">
      <c r="A294" s="393" t="s">
        <v>448</v>
      </c>
      <c r="B294" s="394" t="s">
        <v>450</v>
      </c>
      <c r="C294" s="395" t="s">
        <v>464</v>
      </c>
      <c r="D294" s="396" t="s">
        <v>465</v>
      </c>
      <c r="E294" s="395" t="s">
        <v>451</v>
      </c>
      <c r="F294" s="396" t="s">
        <v>452</v>
      </c>
      <c r="G294" s="395"/>
      <c r="H294" s="395">
        <v>131739</v>
      </c>
      <c r="I294" s="395">
        <v>31739</v>
      </c>
      <c r="J294" s="395" t="s">
        <v>470</v>
      </c>
      <c r="K294" s="395"/>
      <c r="L294" s="397">
        <v>78.607898609324138</v>
      </c>
      <c r="M294" s="397">
        <v>82</v>
      </c>
      <c r="N294" s="398">
        <v>6437.2268890637442</v>
      </c>
    </row>
    <row r="295" spans="1:14" ht="14.4" customHeight="1" x14ac:dyDescent="0.3">
      <c r="A295" s="393" t="s">
        <v>448</v>
      </c>
      <c r="B295" s="394" t="s">
        <v>450</v>
      </c>
      <c r="C295" s="395" t="s">
        <v>464</v>
      </c>
      <c r="D295" s="396" t="s">
        <v>465</v>
      </c>
      <c r="E295" s="395" t="s">
        <v>451</v>
      </c>
      <c r="F295" s="396" t="s">
        <v>452</v>
      </c>
      <c r="G295" s="395"/>
      <c r="H295" s="395">
        <v>146980</v>
      </c>
      <c r="I295" s="395">
        <v>46980</v>
      </c>
      <c r="J295" s="395" t="s">
        <v>471</v>
      </c>
      <c r="K295" s="395" t="s">
        <v>793</v>
      </c>
      <c r="L295" s="397">
        <v>218.51</v>
      </c>
      <c r="M295" s="397">
        <v>1</v>
      </c>
      <c r="N295" s="398">
        <v>218.51</v>
      </c>
    </row>
    <row r="296" spans="1:14" ht="14.4" customHeight="1" x14ac:dyDescent="0.3">
      <c r="A296" s="393" t="s">
        <v>448</v>
      </c>
      <c r="B296" s="394" t="s">
        <v>450</v>
      </c>
      <c r="C296" s="395" t="s">
        <v>464</v>
      </c>
      <c r="D296" s="396" t="s">
        <v>465</v>
      </c>
      <c r="E296" s="395" t="s">
        <v>451</v>
      </c>
      <c r="F296" s="396" t="s">
        <v>452</v>
      </c>
      <c r="G296" s="395"/>
      <c r="H296" s="395">
        <v>185526</v>
      </c>
      <c r="I296" s="395">
        <v>85526</v>
      </c>
      <c r="J296" s="395" t="s">
        <v>794</v>
      </c>
      <c r="K296" s="395" t="s">
        <v>795</v>
      </c>
      <c r="L296" s="397">
        <v>260.72801898713533</v>
      </c>
      <c r="M296" s="397">
        <v>76</v>
      </c>
      <c r="N296" s="398">
        <v>19815.318705126083</v>
      </c>
    </row>
    <row r="297" spans="1:14" ht="14.4" customHeight="1" x14ac:dyDescent="0.3">
      <c r="A297" s="393" t="s">
        <v>448</v>
      </c>
      <c r="B297" s="394" t="s">
        <v>450</v>
      </c>
      <c r="C297" s="395" t="s">
        <v>464</v>
      </c>
      <c r="D297" s="396" t="s">
        <v>465</v>
      </c>
      <c r="E297" s="395" t="s">
        <v>451</v>
      </c>
      <c r="F297" s="396" t="s">
        <v>452</v>
      </c>
      <c r="G297" s="395"/>
      <c r="H297" s="395">
        <v>199575</v>
      </c>
      <c r="I297" s="395">
        <v>99575</v>
      </c>
      <c r="J297" s="395" t="s">
        <v>796</v>
      </c>
      <c r="K297" s="395" t="s">
        <v>797</v>
      </c>
      <c r="L297" s="397">
        <v>122.879574097676</v>
      </c>
      <c r="M297" s="397">
        <v>5</v>
      </c>
      <c r="N297" s="398">
        <v>614.39787048838002</v>
      </c>
    </row>
    <row r="298" spans="1:14" ht="14.4" customHeight="1" x14ac:dyDescent="0.3">
      <c r="A298" s="393" t="s">
        <v>448</v>
      </c>
      <c r="B298" s="394" t="s">
        <v>450</v>
      </c>
      <c r="C298" s="395" t="s">
        <v>464</v>
      </c>
      <c r="D298" s="396" t="s">
        <v>465</v>
      </c>
      <c r="E298" s="395" t="s">
        <v>451</v>
      </c>
      <c r="F298" s="396" t="s">
        <v>452</v>
      </c>
      <c r="G298" s="395"/>
      <c r="H298" s="395">
        <v>849767</v>
      </c>
      <c r="I298" s="395">
        <v>162012</v>
      </c>
      <c r="J298" s="395" t="s">
        <v>798</v>
      </c>
      <c r="K298" s="395" t="s">
        <v>799</v>
      </c>
      <c r="L298" s="397">
        <v>597.54</v>
      </c>
      <c r="M298" s="397">
        <v>2</v>
      </c>
      <c r="N298" s="398">
        <v>1195.08</v>
      </c>
    </row>
    <row r="299" spans="1:14" ht="14.4" customHeight="1" x14ac:dyDescent="0.3">
      <c r="A299" s="393" t="s">
        <v>448</v>
      </c>
      <c r="B299" s="394" t="s">
        <v>450</v>
      </c>
      <c r="C299" s="395" t="s">
        <v>464</v>
      </c>
      <c r="D299" s="396" t="s">
        <v>465</v>
      </c>
      <c r="E299" s="395" t="s">
        <v>451</v>
      </c>
      <c r="F299" s="396" t="s">
        <v>452</v>
      </c>
      <c r="G299" s="395"/>
      <c r="H299" s="395">
        <v>849831</v>
      </c>
      <c r="I299" s="395">
        <v>162008</v>
      </c>
      <c r="J299" s="395" t="s">
        <v>798</v>
      </c>
      <c r="K299" s="395" t="s">
        <v>800</v>
      </c>
      <c r="L299" s="397">
        <v>198.785</v>
      </c>
      <c r="M299" s="397">
        <v>3</v>
      </c>
      <c r="N299" s="398">
        <v>596.36</v>
      </c>
    </row>
    <row r="300" spans="1:14" ht="14.4" customHeight="1" x14ac:dyDescent="0.3">
      <c r="A300" s="393" t="s">
        <v>448</v>
      </c>
      <c r="B300" s="394" t="s">
        <v>450</v>
      </c>
      <c r="C300" s="395" t="s">
        <v>464</v>
      </c>
      <c r="D300" s="396" t="s">
        <v>465</v>
      </c>
      <c r="E300" s="395" t="s">
        <v>451</v>
      </c>
      <c r="F300" s="396" t="s">
        <v>452</v>
      </c>
      <c r="G300" s="395" t="s">
        <v>479</v>
      </c>
      <c r="H300" s="395">
        <v>31915</v>
      </c>
      <c r="I300" s="395">
        <v>31915</v>
      </c>
      <c r="J300" s="395" t="s">
        <v>480</v>
      </c>
      <c r="K300" s="395" t="s">
        <v>481</v>
      </c>
      <c r="L300" s="397">
        <v>181.58999703839399</v>
      </c>
      <c r="M300" s="397">
        <v>3</v>
      </c>
      <c r="N300" s="398">
        <v>544.76999111518194</v>
      </c>
    </row>
    <row r="301" spans="1:14" ht="14.4" customHeight="1" x14ac:dyDescent="0.3">
      <c r="A301" s="393" t="s">
        <v>448</v>
      </c>
      <c r="B301" s="394" t="s">
        <v>450</v>
      </c>
      <c r="C301" s="395" t="s">
        <v>464</v>
      </c>
      <c r="D301" s="396" t="s">
        <v>465</v>
      </c>
      <c r="E301" s="395" t="s">
        <v>451</v>
      </c>
      <c r="F301" s="396" t="s">
        <v>452</v>
      </c>
      <c r="G301" s="395" t="s">
        <v>479</v>
      </c>
      <c r="H301" s="395">
        <v>47244</v>
      </c>
      <c r="I301" s="395">
        <v>47244</v>
      </c>
      <c r="J301" s="395" t="s">
        <v>482</v>
      </c>
      <c r="K301" s="395" t="s">
        <v>481</v>
      </c>
      <c r="L301" s="397">
        <v>162.15</v>
      </c>
      <c r="M301" s="397">
        <v>3</v>
      </c>
      <c r="N301" s="398">
        <v>486.45000000000005</v>
      </c>
    </row>
    <row r="302" spans="1:14" ht="14.4" customHeight="1" x14ac:dyDescent="0.3">
      <c r="A302" s="393" t="s">
        <v>448</v>
      </c>
      <c r="B302" s="394" t="s">
        <v>450</v>
      </c>
      <c r="C302" s="395" t="s">
        <v>464</v>
      </c>
      <c r="D302" s="396" t="s">
        <v>465</v>
      </c>
      <c r="E302" s="395" t="s">
        <v>451</v>
      </c>
      <c r="F302" s="396" t="s">
        <v>452</v>
      </c>
      <c r="G302" s="395" t="s">
        <v>479</v>
      </c>
      <c r="H302" s="395">
        <v>51366</v>
      </c>
      <c r="I302" s="395">
        <v>51366</v>
      </c>
      <c r="J302" s="395" t="s">
        <v>484</v>
      </c>
      <c r="K302" s="395" t="s">
        <v>485</v>
      </c>
      <c r="L302" s="397">
        <v>259.44</v>
      </c>
      <c r="M302" s="397">
        <v>1</v>
      </c>
      <c r="N302" s="398">
        <v>259.44</v>
      </c>
    </row>
    <row r="303" spans="1:14" ht="14.4" customHeight="1" x14ac:dyDescent="0.3">
      <c r="A303" s="393" t="s">
        <v>448</v>
      </c>
      <c r="B303" s="394" t="s">
        <v>450</v>
      </c>
      <c r="C303" s="395" t="s">
        <v>464</v>
      </c>
      <c r="D303" s="396" t="s">
        <v>465</v>
      </c>
      <c r="E303" s="395" t="s">
        <v>451</v>
      </c>
      <c r="F303" s="396" t="s">
        <v>452</v>
      </c>
      <c r="G303" s="395" t="s">
        <v>479</v>
      </c>
      <c r="H303" s="395">
        <v>51383</v>
      </c>
      <c r="I303" s="395">
        <v>51383</v>
      </c>
      <c r="J303" s="395" t="s">
        <v>484</v>
      </c>
      <c r="K303" s="395" t="s">
        <v>487</v>
      </c>
      <c r="L303" s="397">
        <v>152.48992975930159</v>
      </c>
      <c r="M303" s="397">
        <v>88</v>
      </c>
      <c r="N303" s="398">
        <v>13419.113889059241</v>
      </c>
    </row>
    <row r="304" spans="1:14" ht="14.4" customHeight="1" x14ac:dyDescent="0.3">
      <c r="A304" s="393" t="s">
        <v>448</v>
      </c>
      <c r="B304" s="394" t="s">
        <v>450</v>
      </c>
      <c r="C304" s="395" t="s">
        <v>464</v>
      </c>
      <c r="D304" s="396" t="s">
        <v>465</v>
      </c>
      <c r="E304" s="395" t="s">
        <v>451</v>
      </c>
      <c r="F304" s="396" t="s">
        <v>452</v>
      </c>
      <c r="G304" s="395" t="s">
        <v>479</v>
      </c>
      <c r="H304" s="395">
        <v>58880</v>
      </c>
      <c r="I304" s="395">
        <v>58880</v>
      </c>
      <c r="J304" s="395" t="s">
        <v>801</v>
      </c>
      <c r="K304" s="395" t="s">
        <v>802</v>
      </c>
      <c r="L304" s="397">
        <v>48.779811160820202</v>
      </c>
      <c r="M304" s="397">
        <v>1</v>
      </c>
      <c r="N304" s="398">
        <v>48.779811160820202</v>
      </c>
    </row>
    <row r="305" spans="1:14" ht="14.4" customHeight="1" x14ac:dyDescent="0.3">
      <c r="A305" s="393" t="s">
        <v>448</v>
      </c>
      <c r="B305" s="394" t="s">
        <v>450</v>
      </c>
      <c r="C305" s="395" t="s">
        <v>464</v>
      </c>
      <c r="D305" s="396" t="s">
        <v>465</v>
      </c>
      <c r="E305" s="395" t="s">
        <v>451</v>
      </c>
      <c r="F305" s="396" t="s">
        <v>452</v>
      </c>
      <c r="G305" s="395" t="s">
        <v>479</v>
      </c>
      <c r="H305" s="395">
        <v>100362</v>
      </c>
      <c r="I305" s="395">
        <v>362</v>
      </c>
      <c r="J305" s="395" t="s">
        <v>489</v>
      </c>
      <c r="K305" s="395" t="s">
        <v>490</v>
      </c>
      <c r="L305" s="397">
        <v>84.561179087756841</v>
      </c>
      <c r="M305" s="397">
        <v>80</v>
      </c>
      <c r="N305" s="398">
        <v>6762.416596212327</v>
      </c>
    </row>
    <row r="306" spans="1:14" ht="14.4" customHeight="1" x14ac:dyDescent="0.3">
      <c r="A306" s="393" t="s">
        <v>448</v>
      </c>
      <c r="B306" s="394" t="s">
        <v>450</v>
      </c>
      <c r="C306" s="395" t="s">
        <v>464</v>
      </c>
      <c r="D306" s="396" t="s">
        <v>465</v>
      </c>
      <c r="E306" s="395" t="s">
        <v>451</v>
      </c>
      <c r="F306" s="396" t="s">
        <v>452</v>
      </c>
      <c r="G306" s="395" t="s">
        <v>479</v>
      </c>
      <c r="H306" s="395">
        <v>100394</v>
      </c>
      <c r="I306" s="395">
        <v>394</v>
      </c>
      <c r="J306" s="395" t="s">
        <v>803</v>
      </c>
      <c r="K306" s="395" t="s">
        <v>804</v>
      </c>
      <c r="L306" s="397">
        <v>64.386666666666656</v>
      </c>
      <c r="M306" s="397">
        <v>12</v>
      </c>
      <c r="N306" s="398">
        <v>773.87</v>
      </c>
    </row>
    <row r="307" spans="1:14" ht="14.4" customHeight="1" x14ac:dyDescent="0.3">
      <c r="A307" s="393" t="s">
        <v>448</v>
      </c>
      <c r="B307" s="394" t="s">
        <v>450</v>
      </c>
      <c r="C307" s="395" t="s">
        <v>464</v>
      </c>
      <c r="D307" s="396" t="s">
        <v>465</v>
      </c>
      <c r="E307" s="395" t="s">
        <v>451</v>
      </c>
      <c r="F307" s="396" t="s">
        <v>452</v>
      </c>
      <c r="G307" s="395" t="s">
        <v>479</v>
      </c>
      <c r="H307" s="395">
        <v>100407</v>
      </c>
      <c r="I307" s="395">
        <v>407</v>
      </c>
      <c r="J307" s="395" t="s">
        <v>764</v>
      </c>
      <c r="K307" s="395" t="s">
        <v>765</v>
      </c>
      <c r="L307" s="397">
        <v>183</v>
      </c>
      <c r="M307" s="397">
        <v>3</v>
      </c>
      <c r="N307" s="398">
        <v>549</v>
      </c>
    </row>
    <row r="308" spans="1:14" ht="14.4" customHeight="1" x14ac:dyDescent="0.3">
      <c r="A308" s="393" t="s">
        <v>448</v>
      </c>
      <c r="B308" s="394" t="s">
        <v>450</v>
      </c>
      <c r="C308" s="395" t="s">
        <v>464</v>
      </c>
      <c r="D308" s="396" t="s">
        <v>465</v>
      </c>
      <c r="E308" s="395" t="s">
        <v>451</v>
      </c>
      <c r="F308" s="396" t="s">
        <v>452</v>
      </c>
      <c r="G308" s="395" t="s">
        <v>479</v>
      </c>
      <c r="H308" s="395">
        <v>100498</v>
      </c>
      <c r="I308" s="395">
        <v>498</v>
      </c>
      <c r="J308" s="395" t="s">
        <v>493</v>
      </c>
      <c r="K308" s="395" t="s">
        <v>494</v>
      </c>
      <c r="L308" s="397">
        <v>94.906588098088477</v>
      </c>
      <c r="M308" s="397">
        <v>16</v>
      </c>
      <c r="N308" s="398">
        <v>1518.1585790771633</v>
      </c>
    </row>
    <row r="309" spans="1:14" ht="14.4" customHeight="1" x14ac:dyDescent="0.3">
      <c r="A309" s="393" t="s">
        <v>448</v>
      </c>
      <c r="B309" s="394" t="s">
        <v>450</v>
      </c>
      <c r="C309" s="395" t="s">
        <v>464</v>
      </c>
      <c r="D309" s="396" t="s">
        <v>465</v>
      </c>
      <c r="E309" s="395" t="s">
        <v>451</v>
      </c>
      <c r="F309" s="396" t="s">
        <v>452</v>
      </c>
      <c r="G309" s="395" t="s">
        <v>479</v>
      </c>
      <c r="H309" s="395">
        <v>100499</v>
      </c>
      <c r="I309" s="395">
        <v>499</v>
      </c>
      <c r="J309" s="395" t="s">
        <v>493</v>
      </c>
      <c r="K309" s="395" t="s">
        <v>495</v>
      </c>
      <c r="L309" s="397">
        <v>98.638301026483148</v>
      </c>
      <c r="M309" s="397">
        <v>31</v>
      </c>
      <c r="N309" s="398">
        <v>3056.2295832930804</v>
      </c>
    </row>
    <row r="310" spans="1:14" ht="14.4" customHeight="1" x14ac:dyDescent="0.3">
      <c r="A310" s="393" t="s">
        <v>448</v>
      </c>
      <c r="B310" s="394" t="s">
        <v>450</v>
      </c>
      <c r="C310" s="395" t="s">
        <v>464</v>
      </c>
      <c r="D310" s="396" t="s">
        <v>465</v>
      </c>
      <c r="E310" s="395" t="s">
        <v>451</v>
      </c>
      <c r="F310" s="396" t="s">
        <v>452</v>
      </c>
      <c r="G310" s="395" t="s">
        <v>479</v>
      </c>
      <c r="H310" s="395">
        <v>100502</v>
      </c>
      <c r="I310" s="395">
        <v>502</v>
      </c>
      <c r="J310" s="395" t="s">
        <v>496</v>
      </c>
      <c r="K310" s="395" t="s">
        <v>497</v>
      </c>
      <c r="L310" s="397">
        <v>164.96259861885301</v>
      </c>
      <c r="M310" s="397">
        <v>19</v>
      </c>
      <c r="N310" s="398">
        <v>3121.8319723770601</v>
      </c>
    </row>
    <row r="311" spans="1:14" ht="14.4" customHeight="1" x14ac:dyDescent="0.3">
      <c r="A311" s="393" t="s">
        <v>448</v>
      </c>
      <c r="B311" s="394" t="s">
        <v>450</v>
      </c>
      <c r="C311" s="395" t="s">
        <v>464</v>
      </c>
      <c r="D311" s="396" t="s">
        <v>465</v>
      </c>
      <c r="E311" s="395" t="s">
        <v>451</v>
      </c>
      <c r="F311" s="396" t="s">
        <v>452</v>
      </c>
      <c r="G311" s="395" t="s">
        <v>479</v>
      </c>
      <c r="H311" s="395">
        <v>100513</v>
      </c>
      <c r="I311" s="395">
        <v>513</v>
      </c>
      <c r="J311" s="395" t="s">
        <v>498</v>
      </c>
      <c r="K311" s="395" t="s">
        <v>494</v>
      </c>
      <c r="L311" s="397">
        <v>56.183332774321599</v>
      </c>
      <c r="M311" s="397">
        <v>14</v>
      </c>
      <c r="N311" s="398">
        <v>786.8999966459296</v>
      </c>
    </row>
    <row r="312" spans="1:14" ht="14.4" customHeight="1" x14ac:dyDescent="0.3">
      <c r="A312" s="393" t="s">
        <v>448</v>
      </c>
      <c r="B312" s="394" t="s">
        <v>450</v>
      </c>
      <c r="C312" s="395" t="s">
        <v>464</v>
      </c>
      <c r="D312" s="396" t="s">
        <v>465</v>
      </c>
      <c r="E312" s="395" t="s">
        <v>451</v>
      </c>
      <c r="F312" s="396" t="s">
        <v>452</v>
      </c>
      <c r="G312" s="395" t="s">
        <v>479</v>
      </c>
      <c r="H312" s="395">
        <v>100536</v>
      </c>
      <c r="I312" s="395">
        <v>536</v>
      </c>
      <c r="J312" s="395" t="s">
        <v>805</v>
      </c>
      <c r="K312" s="395" t="s">
        <v>490</v>
      </c>
      <c r="L312" s="397">
        <v>117.88</v>
      </c>
      <c r="M312" s="397">
        <v>100</v>
      </c>
      <c r="N312" s="398">
        <v>11782.6</v>
      </c>
    </row>
    <row r="313" spans="1:14" ht="14.4" customHeight="1" x14ac:dyDescent="0.3">
      <c r="A313" s="393" t="s">
        <v>448</v>
      </c>
      <c r="B313" s="394" t="s">
        <v>450</v>
      </c>
      <c r="C313" s="395" t="s">
        <v>464</v>
      </c>
      <c r="D313" s="396" t="s">
        <v>465</v>
      </c>
      <c r="E313" s="395" t="s">
        <v>451</v>
      </c>
      <c r="F313" s="396" t="s">
        <v>452</v>
      </c>
      <c r="G313" s="395" t="s">
        <v>479</v>
      </c>
      <c r="H313" s="395">
        <v>100610</v>
      </c>
      <c r="I313" s="395">
        <v>610</v>
      </c>
      <c r="J313" s="395" t="s">
        <v>502</v>
      </c>
      <c r="K313" s="395" t="s">
        <v>503</v>
      </c>
      <c r="L313" s="397">
        <v>63.113266851616771</v>
      </c>
      <c r="M313" s="397">
        <v>10</v>
      </c>
      <c r="N313" s="398">
        <v>630.5994016645509</v>
      </c>
    </row>
    <row r="314" spans="1:14" ht="14.4" customHeight="1" x14ac:dyDescent="0.3">
      <c r="A314" s="393" t="s">
        <v>448</v>
      </c>
      <c r="B314" s="394" t="s">
        <v>450</v>
      </c>
      <c r="C314" s="395" t="s">
        <v>464</v>
      </c>
      <c r="D314" s="396" t="s">
        <v>465</v>
      </c>
      <c r="E314" s="395" t="s">
        <v>451</v>
      </c>
      <c r="F314" s="396" t="s">
        <v>452</v>
      </c>
      <c r="G314" s="395" t="s">
        <v>479</v>
      </c>
      <c r="H314" s="395">
        <v>100643</v>
      </c>
      <c r="I314" s="395">
        <v>643</v>
      </c>
      <c r="J314" s="395" t="s">
        <v>806</v>
      </c>
      <c r="K314" s="395" t="s">
        <v>807</v>
      </c>
      <c r="L314" s="397">
        <v>42.48</v>
      </c>
      <c r="M314" s="397">
        <v>1</v>
      </c>
      <c r="N314" s="398">
        <v>42.48</v>
      </c>
    </row>
    <row r="315" spans="1:14" ht="14.4" customHeight="1" x14ac:dyDescent="0.3">
      <c r="A315" s="393" t="s">
        <v>448</v>
      </c>
      <c r="B315" s="394" t="s">
        <v>450</v>
      </c>
      <c r="C315" s="395" t="s">
        <v>464</v>
      </c>
      <c r="D315" s="396" t="s">
        <v>465</v>
      </c>
      <c r="E315" s="395" t="s">
        <v>451</v>
      </c>
      <c r="F315" s="396" t="s">
        <v>452</v>
      </c>
      <c r="G315" s="395" t="s">
        <v>479</v>
      </c>
      <c r="H315" s="395">
        <v>100876</v>
      </c>
      <c r="I315" s="395">
        <v>876</v>
      </c>
      <c r="J315" s="395" t="s">
        <v>505</v>
      </c>
      <c r="K315" s="395" t="s">
        <v>808</v>
      </c>
      <c r="L315" s="397">
        <v>65.149955486176282</v>
      </c>
      <c r="M315" s="397">
        <v>40</v>
      </c>
      <c r="N315" s="398">
        <v>2605.1992859813217</v>
      </c>
    </row>
    <row r="316" spans="1:14" ht="14.4" customHeight="1" x14ac:dyDescent="0.3">
      <c r="A316" s="393" t="s">
        <v>448</v>
      </c>
      <c r="B316" s="394" t="s">
        <v>450</v>
      </c>
      <c r="C316" s="395" t="s">
        <v>464</v>
      </c>
      <c r="D316" s="396" t="s">
        <v>465</v>
      </c>
      <c r="E316" s="395" t="s">
        <v>451</v>
      </c>
      <c r="F316" s="396" t="s">
        <v>452</v>
      </c>
      <c r="G316" s="395" t="s">
        <v>479</v>
      </c>
      <c r="H316" s="395">
        <v>100982</v>
      </c>
      <c r="I316" s="395">
        <v>982</v>
      </c>
      <c r="J316" s="395" t="s">
        <v>809</v>
      </c>
      <c r="K316" s="395" t="s">
        <v>810</v>
      </c>
      <c r="L316" s="397">
        <v>96.373817054405578</v>
      </c>
      <c r="M316" s="397">
        <v>120</v>
      </c>
      <c r="N316" s="398">
        <v>11561.885922366546</v>
      </c>
    </row>
    <row r="317" spans="1:14" ht="14.4" customHeight="1" x14ac:dyDescent="0.3">
      <c r="A317" s="393" t="s">
        <v>448</v>
      </c>
      <c r="B317" s="394" t="s">
        <v>450</v>
      </c>
      <c r="C317" s="395" t="s">
        <v>464</v>
      </c>
      <c r="D317" s="396" t="s">
        <v>465</v>
      </c>
      <c r="E317" s="395" t="s">
        <v>451</v>
      </c>
      <c r="F317" s="396" t="s">
        <v>452</v>
      </c>
      <c r="G317" s="395" t="s">
        <v>479</v>
      </c>
      <c r="H317" s="395">
        <v>101125</v>
      </c>
      <c r="I317" s="395">
        <v>1125</v>
      </c>
      <c r="J317" s="395" t="s">
        <v>811</v>
      </c>
      <c r="K317" s="395" t="s">
        <v>812</v>
      </c>
      <c r="L317" s="397">
        <v>78.579419771196797</v>
      </c>
      <c r="M317" s="397">
        <v>4</v>
      </c>
      <c r="N317" s="398">
        <v>314.31767908478719</v>
      </c>
    </row>
    <row r="318" spans="1:14" ht="14.4" customHeight="1" x14ac:dyDescent="0.3">
      <c r="A318" s="393" t="s">
        <v>448</v>
      </c>
      <c r="B318" s="394" t="s">
        <v>450</v>
      </c>
      <c r="C318" s="395" t="s">
        <v>464</v>
      </c>
      <c r="D318" s="396" t="s">
        <v>465</v>
      </c>
      <c r="E318" s="395" t="s">
        <v>451</v>
      </c>
      <c r="F318" s="396" t="s">
        <v>452</v>
      </c>
      <c r="G318" s="395" t="s">
        <v>479</v>
      </c>
      <c r="H318" s="395">
        <v>102132</v>
      </c>
      <c r="I318" s="395">
        <v>2132</v>
      </c>
      <c r="J318" s="395" t="s">
        <v>813</v>
      </c>
      <c r="K318" s="395" t="s">
        <v>814</v>
      </c>
      <c r="L318" s="397">
        <v>134.15999757136299</v>
      </c>
      <c r="M318" s="397">
        <v>2</v>
      </c>
      <c r="N318" s="398">
        <v>268.31999514272599</v>
      </c>
    </row>
    <row r="319" spans="1:14" ht="14.4" customHeight="1" x14ac:dyDescent="0.3">
      <c r="A319" s="393" t="s">
        <v>448</v>
      </c>
      <c r="B319" s="394" t="s">
        <v>450</v>
      </c>
      <c r="C319" s="395" t="s">
        <v>464</v>
      </c>
      <c r="D319" s="396" t="s">
        <v>465</v>
      </c>
      <c r="E319" s="395" t="s">
        <v>451</v>
      </c>
      <c r="F319" s="396" t="s">
        <v>452</v>
      </c>
      <c r="G319" s="395" t="s">
        <v>479</v>
      </c>
      <c r="H319" s="395">
        <v>102133</v>
      </c>
      <c r="I319" s="395">
        <v>2133</v>
      </c>
      <c r="J319" s="395" t="s">
        <v>507</v>
      </c>
      <c r="K319" s="395" t="s">
        <v>508</v>
      </c>
      <c r="L319" s="397">
        <v>27.360116616153018</v>
      </c>
      <c r="M319" s="397">
        <v>30</v>
      </c>
      <c r="N319" s="398">
        <v>820.40168279570685</v>
      </c>
    </row>
    <row r="320" spans="1:14" ht="14.4" customHeight="1" x14ac:dyDescent="0.3">
      <c r="A320" s="393" t="s">
        <v>448</v>
      </c>
      <c r="B320" s="394" t="s">
        <v>450</v>
      </c>
      <c r="C320" s="395" t="s">
        <v>464</v>
      </c>
      <c r="D320" s="396" t="s">
        <v>465</v>
      </c>
      <c r="E320" s="395" t="s">
        <v>451</v>
      </c>
      <c r="F320" s="396" t="s">
        <v>452</v>
      </c>
      <c r="G320" s="395" t="s">
        <v>479</v>
      </c>
      <c r="H320" s="395">
        <v>102684</v>
      </c>
      <c r="I320" s="395">
        <v>2684</v>
      </c>
      <c r="J320" s="395" t="s">
        <v>496</v>
      </c>
      <c r="K320" s="395" t="s">
        <v>518</v>
      </c>
      <c r="L320" s="397">
        <v>44.967391994658634</v>
      </c>
      <c r="M320" s="397">
        <v>96</v>
      </c>
      <c r="N320" s="398">
        <v>4317.2120393590394</v>
      </c>
    </row>
    <row r="321" spans="1:14" ht="14.4" customHeight="1" x14ac:dyDescent="0.3">
      <c r="A321" s="393" t="s">
        <v>448</v>
      </c>
      <c r="B321" s="394" t="s">
        <v>450</v>
      </c>
      <c r="C321" s="395" t="s">
        <v>464</v>
      </c>
      <c r="D321" s="396" t="s">
        <v>465</v>
      </c>
      <c r="E321" s="395" t="s">
        <v>451</v>
      </c>
      <c r="F321" s="396" t="s">
        <v>452</v>
      </c>
      <c r="G321" s="395" t="s">
        <v>479</v>
      </c>
      <c r="H321" s="395">
        <v>104071</v>
      </c>
      <c r="I321" s="395">
        <v>4071</v>
      </c>
      <c r="J321" s="395" t="s">
        <v>514</v>
      </c>
      <c r="K321" s="395" t="s">
        <v>521</v>
      </c>
      <c r="L321" s="397">
        <v>148.21</v>
      </c>
      <c r="M321" s="397">
        <v>3</v>
      </c>
      <c r="N321" s="398">
        <v>444.63</v>
      </c>
    </row>
    <row r="322" spans="1:14" ht="14.4" customHeight="1" x14ac:dyDescent="0.3">
      <c r="A322" s="393" t="s">
        <v>448</v>
      </c>
      <c r="B322" s="394" t="s">
        <v>450</v>
      </c>
      <c r="C322" s="395" t="s">
        <v>464</v>
      </c>
      <c r="D322" s="396" t="s">
        <v>465</v>
      </c>
      <c r="E322" s="395" t="s">
        <v>451</v>
      </c>
      <c r="F322" s="396" t="s">
        <v>452</v>
      </c>
      <c r="G322" s="395" t="s">
        <v>479</v>
      </c>
      <c r="H322" s="395">
        <v>104344</v>
      </c>
      <c r="I322" s="395">
        <v>4344</v>
      </c>
      <c r="J322" s="395" t="s">
        <v>815</v>
      </c>
      <c r="K322" s="395" t="s">
        <v>816</v>
      </c>
      <c r="L322" s="397">
        <v>98.825409207741345</v>
      </c>
      <c r="M322" s="397">
        <v>9</v>
      </c>
      <c r="N322" s="398">
        <v>888.84491049289636</v>
      </c>
    </row>
    <row r="323" spans="1:14" ht="14.4" customHeight="1" x14ac:dyDescent="0.3">
      <c r="A323" s="393" t="s">
        <v>448</v>
      </c>
      <c r="B323" s="394" t="s">
        <v>450</v>
      </c>
      <c r="C323" s="395" t="s">
        <v>464</v>
      </c>
      <c r="D323" s="396" t="s">
        <v>465</v>
      </c>
      <c r="E323" s="395" t="s">
        <v>451</v>
      </c>
      <c r="F323" s="396" t="s">
        <v>452</v>
      </c>
      <c r="G323" s="395" t="s">
        <v>479</v>
      </c>
      <c r="H323" s="395">
        <v>107495</v>
      </c>
      <c r="I323" s="395">
        <v>107495</v>
      </c>
      <c r="J323" s="395" t="s">
        <v>817</v>
      </c>
      <c r="K323" s="395" t="s">
        <v>818</v>
      </c>
      <c r="L323" s="397">
        <v>67.230059215995198</v>
      </c>
      <c r="M323" s="397">
        <v>1</v>
      </c>
      <c r="N323" s="398">
        <v>67.230059215995198</v>
      </c>
    </row>
    <row r="324" spans="1:14" ht="14.4" customHeight="1" x14ac:dyDescent="0.3">
      <c r="A324" s="393" t="s">
        <v>448</v>
      </c>
      <c r="B324" s="394" t="s">
        <v>450</v>
      </c>
      <c r="C324" s="395" t="s">
        <v>464</v>
      </c>
      <c r="D324" s="396" t="s">
        <v>465</v>
      </c>
      <c r="E324" s="395" t="s">
        <v>451</v>
      </c>
      <c r="F324" s="396" t="s">
        <v>452</v>
      </c>
      <c r="G324" s="395" t="s">
        <v>479</v>
      </c>
      <c r="H324" s="395">
        <v>107981</v>
      </c>
      <c r="I324" s="395">
        <v>7981</v>
      </c>
      <c r="J324" s="395" t="s">
        <v>522</v>
      </c>
      <c r="K324" s="395" t="s">
        <v>523</v>
      </c>
      <c r="L324" s="397">
        <v>60.349893744246003</v>
      </c>
      <c r="M324" s="397">
        <v>5</v>
      </c>
      <c r="N324" s="398">
        <v>301.74946872123002</v>
      </c>
    </row>
    <row r="325" spans="1:14" ht="14.4" customHeight="1" x14ac:dyDescent="0.3">
      <c r="A325" s="393" t="s">
        <v>448</v>
      </c>
      <c r="B325" s="394" t="s">
        <v>450</v>
      </c>
      <c r="C325" s="395" t="s">
        <v>464</v>
      </c>
      <c r="D325" s="396" t="s">
        <v>465</v>
      </c>
      <c r="E325" s="395" t="s">
        <v>451</v>
      </c>
      <c r="F325" s="396" t="s">
        <v>452</v>
      </c>
      <c r="G325" s="395" t="s">
        <v>479</v>
      </c>
      <c r="H325" s="395">
        <v>108499</v>
      </c>
      <c r="I325" s="395">
        <v>8499</v>
      </c>
      <c r="J325" s="395" t="s">
        <v>819</v>
      </c>
      <c r="K325" s="395" t="s">
        <v>820</v>
      </c>
      <c r="L325" s="397">
        <v>117.7394</v>
      </c>
      <c r="M325" s="397">
        <v>36</v>
      </c>
      <c r="N325" s="398">
        <v>4238.6279999999997</v>
      </c>
    </row>
    <row r="326" spans="1:14" ht="14.4" customHeight="1" x14ac:dyDescent="0.3">
      <c r="A326" s="393" t="s">
        <v>448</v>
      </c>
      <c r="B326" s="394" t="s">
        <v>450</v>
      </c>
      <c r="C326" s="395" t="s">
        <v>464</v>
      </c>
      <c r="D326" s="396" t="s">
        <v>465</v>
      </c>
      <c r="E326" s="395" t="s">
        <v>451</v>
      </c>
      <c r="F326" s="396" t="s">
        <v>452</v>
      </c>
      <c r="G326" s="395" t="s">
        <v>479</v>
      </c>
      <c r="H326" s="395">
        <v>108651</v>
      </c>
      <c r="I326" s="395">
        <v>8651</v>
      </c>
      <c r="J326" s="395" t="s">
        <v>821</v>
      </c>
      <c r="K326" s="395" t="s">
        <v>822</v>
      </c>
      <c r="L326" s="397">
        <v>197.96</v>
      </c>
      <c r="M326" s="397">
        <v>2</v>
      </c>
      <c r="N326" s="398">
        <v>395.92</v>
      </c>
    </row>
    <row r="327" spans="1:14" ht="14.4" customHeight="1" x14ac:dyDescent="0.3">
      <c r="A327" s="393" t="s">
        <v>448</v>
      </c>
      <c r="B327" s="394" t="s">
        <v>450</v>
      </c>
      <c r="C327" s="395" t="s">
        <v>464</v>
      </c>
      <c r="D327" s="396" t="s">
        <v>465</v>
      </c>
      <c r="E327" s="395" t="s">
        <v>451</v>
      </c>
      <c r="F327" s="396" t="s">
        <v>452</v>
      </c>
      <c r="G327" s="395" t="s">
        <v>479</v>
      </c>
      <c r="H327" s="395">
        <v>109159</v>
      </c>
      <c r="I327" s="395">
        <v>9159</v>
      </c>
      <c r="J327" s="395" t="s">
        <v>823</v>
      </c>
      <c r="K327" s="395" t="s">
        <v>824</v>
      </c>
      <c r="L327" s="397">
        <v>114.329594747632</v>
      </c>
      <c r="M327" s="397">
        <v>2</v>
      </c>
      <c r="N327" s="398">
        <v>228.659189495264</v>
      </c>
    </row>
    <row r="328" spans="1:14" ht="14.4" customHeight="1" x14ac:dyDescent="0.3">
      <c r="A328" s="393" t="s">
        <v>448</v>
      </c>
      <c r="B328" s="394" t="s">
        <v>450</v>
      </c>
      <c r="C328" s="395" t="s">
        <v>464</v>
      </c>
      <c r="D328" s="396" t="s">
        <v>465</v>
      </c>
      <c r="E328" s="395" t="s">
        <v>451</v>
      </c>
      <c r="F328" s="396" t="s">
        <v>452</v>
      </c>
      <c r="G328" s="395" t="s">
        <v>479</v>
      </c>
      <c r="H328" s="395">
        <v>111671</v>
      </c>
      <c r="I328" s="395">
        <v>11671</v>
      </c>
      <c r="J328" s="395" t="s">
        <v>530</v>
      </c>
      <c r="K328" s="395" t="s">
        <v>531</v>
      </c>
      <c r="L328" s="397">
        <v>272.53414261843841</v>
      </c>
      <c r="M328" s="397">
        <v>112</v>
      </c>
      <c r="N328" s="398">
        <v>30506.788513463041</v>
      </c>
    </row>
    <row r="329" spans="1:14" ht="14.4" customHeight="1" x14ac:dyDescent="0.3">
      <c r="A329" s="393" t="s">
        <v>448</v>
      </c>
      <c r="B329" s="394" t="s">
        <v>450</v>
      </c>
      <c r="C329" s="395" t="s">
        <v>464</v>
      </c>
      <c r="D329" s="396" t="s">
        <v>465</v>
      </c>
      <c r="E329" s="395" t="s">
        <v>451</v>
      </c>
      <c r="F329" s="396" t="s">
        <v>452</v>
      </c>
      <c r="G329" s="395" t="s">
        <v>479</v>
      </c>
      <c r="H329" s="395">
        <v>114075</v>
      </c>
      <c r="I329" s="395">
        <v>14075</v>
      </c>
      <c r="J329" s="395" t="s">
        <v>766</v>
      </c>
      <c r="K329" s="395" t="s">
        <v>767</v>
      </c>
      <c r="L329" s="397">
        <v>295.259992279698</v>
      </c>
      <c r="M329" s="397">
        <v>6</v>
      </c>
      <c r="N329" s="398">
        <v>1771.5599748687619</v>
      </c>
    </row>
    <row r="330" spans="1:14" ht="14.4" customHeight="1" x14ac:dyDescent="0.3">
      <c r="A330" s="393" t="s">
        <v>448</v>
      </c>
      <c r="B330" s="394" t="s">
        <v>450</v>
      </c>
      <c r="C330" s="395" t="s">
        <v>464</v>
      </c>
      <c r="D330" s="396" t="s">
        <v>465</v>
      </c>
      <c r="E330" s="395" t="s">
        <v>451</v>
      </c>
      <c r="F330" s="396" t="s">
        <v>452</v>
      </c>
      <c r="G330" s="395" t="s">
        <v>479</v>
      </c>
      <c r="H330" s="395">
        <v>114773</v>
      </c>
      <c r="I330" s="395">
        <v>14773</v>
      </c>
      <c r="J330" s="395" t="s">
        <v>825</v>
      </c>
      <c r="K330" s="395" t="s">
        <v>826</v>
      </c>
      <c r="L330" s="397">
        <v>437</v>
      </c>
      <c r="M330" s="397">
        <v>5</v>
      </c>
      <c r="N330" s="398">
        <v>2185</v>
      </c>
    </row>
    <row r="331" spans="1:14" ht="14.4" customHeight="1" x14ac:dyDescent="0.3">
      <c r="A331" s="393" t="s">
        <v>448</v>
      </c>
      <c r="B331" s="394" t="s">
        <v>450</v>
      </c>
      <c r="C331" s="395" t="s">
        <v>464</v>
      </c>
      <c r="D331" s="396" t="s">
        <v>465</v>
      </c>
      <c r="E331" s="395" t="s">
        <v>451</v>
      </c>
      <c r="F331" s="396" t="s">
        <v>452</v>
      </c>
      <c r="G331" s="395" t="s">
        <v>479</v>
      </c>
      <c r="H331" s="395">
        <v>114933</v>
      </c>
      <c r="I331" s="395">
        <v>14933</v>
      </c>
      <c r="J331" s="395" t="s">
        <v>532</v>
      </c>
      <c r="K331" s="395" t="s">
        <v>533</v>
      </c>
      <c r="L331" s="397">
        <v>142.15</v>
      </c>
      <c r="M331" s="397">
        <v>1</v>
      </c>
      <c r="N331" s="398">
        <v>142.15</v>
      </c>
    </row>
    <row r="332" spans="1:14" ht="14.4" customHeight="1" x14ac:dyDescent="0.3">
      <c r="A332" s="393" t="s">
        <v>448</v>
      </c>
      <c r="B332" s="394" t="s">
        <v>450</v>
      </c>
      <c r="C332" s="395" t="s">
        <v>464</v>
      </c>
      <c r="D332" s="396" t="s">
        <v>465</v>
      </c>
      <c r="E332" s="395" t="s">
        <v>451</v>
      </c>
      <c r="F332" s="396" t="s">
        <v>452</v>
      </c>
      <c r="G332" s="395" t="s">
        <v>479</v>
      </c>
      <c r="H332" s="395">
        <v>114934</v>
      </c>
      <c r="I332" s="395">
        <v>14934</v>
      </c>
      <c r="J332" s="395" t="s">
        <v>532</v>
      </c>
      <c r="K332" s="395" t="s">
        <v>827</v>
      </c>
      <c r="L332" s="397">
        <v>426.98</v>
      </c>
      <c r="M332" s="397">
        <v>1</v>
      </c>
      <c r="N332" s="398">
        <v>426.98</v>
      </c>
    </row>
    <row r="333" spans="1:14" ht="14.4" customHeight="1" x14ac:dyDescent="0.3">
      <c r="A333" s="393" t="s">
        <v>448</v>
      </c>
      <c r="B333" s="394" t="s">
        <v>450</v>
      </c>
      <c r="C333" s="395" t="s">
        <v>464</v>
      </c>
      <c r="D333" s="396" t="s">
        <v>465</v>
      </c>
      <c r="E333" s="395" t="s">
        <v>451</v>
      </c>
      <c r="F333" s="396" t="s">
        <v>452</v>
      </c>
      <c r="G333" s="395" t="s">
        <v>479</v>
      </c>
      <c r="H333" s="395">
        <v>114989</v>
      </c>
      <c r="I333" s="395">
        <v>14989</v>
      </c>
      <c r="J333" s="395" t="s">
        <v>534</v>
      </c>
      <c r="K333" s="395" t="s">
        <v>535</v>
      </c>
      <c r="L333" s="397">
        <v>91.14</v>
      </c>
      <c r="M333" s="397">
        <v>2</v>
      </c>
      <c r="N333" s="398">
        <v>182.28</v>
      </c>
    </row>
    <row r="334" spans="1:14" ht="14.4" customHeight="1" x14ac:dyDescent="0.3">
      <c r="A334" s="393" t="s">
        <v>448</v>
      </c>
      <c r="B334" s="394" t="s">
        <v>450</v>
      </c>
      <c r="C334" s="395" t="s">
        <v>464</v>
      </c>
      <c r="D334" s="396" t="s">
        <v>465</v>
      </c>
      <c r="E334" s="395" t="s">
        <v>451</v>
      </c>
      <c r="F334" s="396" t="s">
        <v>452</v>
      </c>
      <c r="G334" s="395" t="s">
        <v>479</v>
      </c>
      <c r="H334" s="395">
        <v>118304</v>
      </c>
      <c r="I334" s="395">
        <v>18304</v>
      </c>
      <c r="J334" s="395" t="s">
        <v>828</v>
      </c>
      <c r="K334" s="395" t="s">
        <v>829</v>
      </c>
      <c r="L334" s="397">
        <v>193.63544020392851</v>
      </c>
      <c r="M334" s="397">
        <v>13</v>
      </c>
      <c r="N334" s="398">
        <v>2517.6752824471423</v>
      </c>
    </row>
    <row r="335" spans="1:14" ht="14.4" customHeight="1" x14ac:dyDescent="0.3">
      <c r="A335" s="393" t="s">
        <v>448</v>
      </c>
      <c r="B335" s="394" t="s">
        <v>450</v>
      </c>
      <c r="C335" s="395" t="s">
        <v>464</v>
      </c>
      <c r="D335" s="396" t="s">
        <v>465</v>
      </c>
      <c r="E335" s="395" t="s">
        <v>451</v>
      </c>
      <c r="F335" s="396" t="s">
        <v>452</v>
      </c>
      <c r="G335" s="395" t="s">
        <v>479</v>
      </c>
      <c r="H335" s="395">
        <v>118305</v>
      </c>
      <c r="I335" s="395">
        <v>18305</v>
      </c>
      <c r="J335" s="395" t="s">
        <v>828</v>
      </c>
      <c r="K335" s="395" t="s">
        <v>830</v>
      </c>
      <c r="L335" s="397">
        <v>260.00326371946699</v>
      </c>
      <c r="M335" s="397">
        <v>2</v>
      </c>
      <c r="N335" s="398">
        <v>520.00652743893397</v>
      </c>
    </row>
    <row r="336" spans="1:14" ht="14.4" customHeight="1" x14ac:dyDescent="0.3">
      <c r="A336" s="393" t="s">
        <v>448</v>
      </c>
      <c r="B336" s="394" t="s">
        <v>450</v>
      </c>
      <c r="C336" s="395" t="s">
        <v>464</v>
      </c>
      <c r="D336" s="396" t="s">
        <v>465</v>
      </c>
      <c r="E336" s="395" t="s">
        <v>451</v>
      </c>
      <c r="F336" s="396" t="s">
        <v>452</v>
      </c>
      <c r="G336" s="395" t="s">
        <v>479</v>
      </c>
      <c r="H336" s="395">
        <v>119378</v>
      </c>
      <c r="I336" s="395">
        <v>19378</v>
      </c>
      <c r="J336" s="395" t="s">
        <v>831</v>
      </c>
      <c r="K336" s="395" t="s">
        <v>832</v>
      </c>
      <c r="L336" s="397">
        <v>102.07</v>
      </c>
      <c r="M336" s="397">
        <v>1</v>
      </c>
      <c r="N336" s="398">
        <v>102.07</v>
      </c>
    </row>
    <row r="337" spans="1:14" ht="14.4" customHeight="1" x14ac:dyDescent="0.3">
      <c r="A337" s="393" t="s">
        <v>448</v>
      </c>
      <c r="B337" s="394" t="s">
        <v>450</v>
      </c>
      <c r="C337" s="395" t="s">
        <v>464</v>
      </c>
      <c r="D337" s="396" t="s">
        <v>465</v>
      </c>
      <c r="E337" s="395" t="s">
        <v>451</v>
      </c>
      <c r="F337" s="396" t="s">
        <v>452</v>
      </c>
      <c r="G337" s="395" t="s">
        <v>479</v>
      </c>
      <c r="H337" s="395">
        <v>123700</v>
      </c>
      <c r="I337" s="395">
        <v>23700</v>
      </c>
      <c r="J337" s="395" t="s">
        <v>540</v>
      </c>
      <c r="K337" s="395" t="s">
        <v>541</v>
      </c>
      <c r="L337" s="397">
        <v>571.04405956368635</v>
      </c>
      <c r="M337" s="397">
        <v>3</v>
      </c>
      <c r="N337" s="398">
        <v>1713.1321786910589</v>
      </c>
    </row>
    <row r="338" spans="1:14" ht="14.4" customHeight="1" x14ac:dyDescent="0.3">
      <c r="A338" s="393" t="s">
        <v>448</v>
      </c>
      <c r="B338" s="394" t="s">
        <v>450</v>
      </c>
      <c r="C338" s="395" t="s">
        <v>464</v>
      </c>
      <c r="D338" s="396" t="s">
        <v>465</v>
      </c>
      <c r="E338" s="395" t="s">
        <v>451</v>
      </c>
      <c r="F338" s="396" t="s">
        <v>452</v>
      </c>
      <c r="G338" s="395" t="s">
        <v>479</v>
      </c>
      <c r="H338" s="395">
        <v>124067</v>
      </c>
      <c r="I338" s="395">
        <v>124067</v>
      </c>
      <c r="J338" s="395" t="s">
        <v>542</v>
      </c>
      <c r="K338" s="395" t="s">
        <v>543</v>
      </c>
      <c r="L338" s="397">
        <v>38.243333333333339</v>
      </c>
      <c r="M338" s="397">
        <v>60</v>
      </c>
      <c r="N338" s="398">
        <v>2293.8000000000002</v>
      </c>
    </row>
    <row r="339" spans="1:14" ht="14.4" customHeight="1" x14ac:dyDescent="0.3">
      <c r="A339" s="393" t="s">
        <v>448</v>
      </c>
      <c r="B339" s="394" t="s">
        <v>450</v>
      </c>
      <c r="C339" s="395" t="s">
        <v>464</v>
      </c>
      <c r="D339" s="396" t="s">
        <v>465</v>
      </c>
      <c r="E339" s="395" t="s">
        <v>451</v>
      </c>
      <c r="F339" s="396" t="s">
        <v>452</v>
      </c>
      <c r="G339" s="395" t="s">
        <v>479</v>
      </c>
      <c r="H339" s="395">
        <v>125366</v>
      </c>
      <c r="I339" s="395">
        <v>25366</v>
      </c>
      <c r="J339" s="395" t="s">
        <v>544</v>
      </c>
      <c r="K339" s="395" t="s">
        <v>546</v>
      </c>
      <c r="L339" s="397">
        <v>476.58082930207701</v>
      </c>
      <c r="M339" s="397">
        <v>1</v>
      </c>
      <c r="N339" s="398">
        <v>476.58082930207701</v>
      </c>
    </row>
    <row r="340" spans="1:14" ht="14.4" customHeight="1" x14ac:dyDescent="0.3">
      <c r="A340" s="393" t="s">
        <v>448</v>
      </c>
      <c r="B340" s="394" t="s">
        <v>450</v>
      </c>
      <c r="C340" s="395" t="s">
        <v>464</v>
      </c>
      <c r="D340" s="396" t="s">
        <v>465</v>
      </c>
      <c r="E340" s="395" t="s">
        <v>451</v>
      </c>
      <c r="F340" s="396" t="s">
        <v>452</v>
      </c>
      <c r="G340" s="395" t="s">
        <v>479</v>
      </c>
      <c r="H340" s="395">
        <v>126329</v>
      </c>
      <c r="I340" s="395">
        <v>26329</v>
      </c>
      <c r="J340" s="395" t="s">
        <v>547</v>
      </c>
      <c r="K340" s="395" t="s">
        <v>548</v>
      </c>
      <c r="L340" s="397">
        <v>126.03011100687</v>
      </c>
      <c r="M340" s="397">
        <v>1</v>
      </c>
      <c r="N340" s="398">
        <v>126.03011100687</v>
      </c>
    </row>
    <row r="341" spans="1:14" ht="14.4" customHeight="1" x14ac:dyDescent="0.3">
      <c r="A341" s="393" t="s">
        <v>448</v>
      </c>
      <c r="B341" s="394" t="s">
        <v>450</v>
      </c>
      <c r="C341" s="395" t="s">
        <v>464</v>
      </c>
      <c r="D341" s="396" t="s">
        <v>465</v>
      </c>
      <c r="E341" s="395" t="s">
        <v>451</v>
      </c>
      <c r="F341" s="396" t="s">
        <v>452</v>
      </c>
      <c r="G341" s="395" t="s">
        <v>479</v>
      </c>
      <c r="H341" s="395">
        <v>129384</v>
      </c>
      <c r="I341" s="395">
        <v>29384</v>
      </c>
      <c r="J341" s="395" t="s">
        <v>833</v>
      </c>
      <c r="K341" s="395" t="s">
        <v>834</v>
      </c>
      <c r="L341" s="397">
        <v>250.44833333333349</v>
      </c>
      <c r="M341" s="397">
        <v>4</v>
      </c>
      <c r="N341" s="398">
        <v>1001.793333333334</v>
      </c>
    </row>
    <row r="342" spans="1:14" ht="14.4" customHeight="1" x14ac:dyDescent="0.3">
      <c r="A342" s="393" t="s">
        <v>448</v>
      </c>
      <c r="B342" s="394" t="s">
        <v>450</v>
      </c>
      <c r="C342" s="395" t="s">
        <v>464</v>
      </c>
      <c r="D342" s="396" t="s">
        <v>465</v>
      </c>
      <c r="E342" s="395" t="s">
        <v>451</v>
      </c>
      <c r="F342" s="396" t="s">
        <v>452</v>
      </c>
      <c r="G342" s="395" t="s">
        <v>479</v>
      </c>
      <c r="H342" s="395">
        <v>130229</v>
      </c>
      <c r="I342" s="395">
        <v>30229</v>
      </c>
      <c r="J342" s="395" t="s">
        <v>552</v>
      </c>
      <c r="K342" s="395" t="s">
        <v>553</v>
      </c>
      <c r="L342" s="397">
        <v>121.74987412578051</v>
      </c>
      <c r="M342" s="397">
        <v>3</v>
      </c>
      <c r="N342" s="398">
        <v>357.81944257466603</v>
      </c>
    </row>
    <row r="343" spans="1:14" ht="14.4" customHeight="1" x14ac:dyDescent="0.3">
      <c r="A343" s="393" t="s">
        <v>448</v>
      </c>
      <c r="B343" s="394" t="s">
        <v>450</v>
      </c>
      <c r="C343" s="395" t="s">
        <v>464</v>
      </c>
      <c r="D343" s="396" t="s">
        <v>465</v>
      </c>
      <c r="E343" s="395" t="s">
        <v>451</v>
      </c>
      <c r="F343" s="396" t="s">
        <v>452</v>
      </c>
      <c r="G343" s="395" t="s">
        <v>479</v>
      </c>
      <c r="H343" s="395">
        <v>140122</v>
      </c>
      <c r="I343" s="395">
        <v>40122</v>
      </c>
      <c r="J343" s="395" t="s">
        <v>557</v>
      </c>
      <c r="K343" s="395" t="s">
        <v>543</v>
      </c>
      <c r="L343" s="397">
        <v>37.730000000000004</v>
      </c>
      <c r="M343" s="397">
        <v>50</v>
      </c>
      <c r="N343" s="398">
        <v>1881.1</v>
      </c>
    </row>
    <row r="344" spans="1:14" ht="14.4" customHeight="1" x14ac:dyDescent="0.3">
      <c r="A344" s="393" t="s">
        <v>448</v>
      </c>
      <c r="B344" s="394" t="s">
        <v>450</v>
      </c>
      <c r="C344" s="395" t="s">
        <v>464</v>
      </c>
      <c r="D344" s="396" t="s">
        <v>465</v>
      </c>
      <c r="E344" s="395" t="s">
        <v>451</v>
      </c>
      <c r="F344" s="396" t="s">
        <v>452</v>
      </c>
      <c r="G344" s="395" t="s">
        <v>479</v>
      </c>
      <c r="H344" s="395">
        <v>140157</v>
      </c>
      <c r="I344" s="395">
        <v>40157</v>
      </c>
      <c r="J344" s="395" t="s">
        <v>835</v>
      </c>
      <c r="K344" s="395" t="s">
        <v>543</v>
      </c>
      <c r="L344" s="397">
        <v>56.509996656415531</v>
      </c>
      <c r="M344" s="397">
        <v>30</v>
      </c>
      <c r="N344" s="398">
        <v>1695.2998996924657</v>
      </c>
    </row>
    <row r="345" spans="1:14" ht="14.4" customHeight="1" x14ac:dyDescent="0.3">
      <c r="A345" s="393" t="s">
        <v>448</v>
      </c>
      <c r="B345" s="394" t="s">
        <v>450</v>
      </c>
      <c r="C345" s="395" t="s">
        <v>464</v>
      </c>
      <c r="D345" s="396" t="s">
        <v>465</v>
      </c>
      <c r="E345" s="395" t="s">
        <v>451</v>
      </c>
      <c r="F345" s="396" t="s">
        <v>452</v>
      </c>
      <c r="G345" s="395" t="s">
        <v>479</v>
      </c>
      <c r="H345" s="395">
        <v>144357</v>
      </c>
      <c r="I345" s="395">
        <v>44357</v>
      </c>
      <c r="J345" s="395" t="s">
        <v>836</v>
      </c>
      <c r="K345" s="395" t="s">
        <v>837</v>
      </c>
      <c r="L345" s="397">
        <v>3786.72</v>
      </c>
      <c r="M345" s="397">
        <v>4</v>
      </c>
      <c r="N345" s="398">
        <v>15146.88</v>
      </c>
    </row>
    <row r="346" spans="1:14" ht="14.4" customHeight="1" x14ac:dyDescent="0.3">
      <c r="A346" s="393" t="s">
        <v>448</v>
      </c>
      <c r="B346" s="394" t="s">
        <v>450</v>
      </c>
      <c r="C346" s="395" t="s">
        <v>464</v>
      </c>
      <c r="D346" s="396" t="s">
        <v>465</v>
      </c>
      <c r="E346" s="395" t="s">
        <v>451</v>
      </c>
      <c r="F346" s="396" t="s">
        <v>452</v>
      </c>
      <c r="G346" s="395" t="s">
        <v>479</v>
      </c>
      <c r="H346" s="395">
        <v>146125</v>
      </c>
      <c r="I346" s="395">
        <v>46125</v>
      </c>
      <c r="J346" s="395" t="s">
        <v>838</v>
      </c>
      <c r="K346" s="395" t="s">
        <v>839</v>
      </c>
      <c r="L346" s="397">
        <v>178.15948231667352</v>
      </c>
      <c r="M346" s="397">
        <v>5</v>
      </c>
      <c r="N346" s="398">
        <v>890.79792926669404</v>
      </c>
    </row>
    <row r="347" spans="1:14" ht="14.4" customHeight="1" x14ac:dyDescent="0.3">
      <c r="A347" s="393" t="s">
        <v>448</v>
      </c>
      <c r="B347" s="394" t="s">
        <v>450</v>
      </c>
      <c r="C347" s="395" t="s">
        <v>464</v>
      </c>
      <c r="D347" s="396" t="s">
        <v>465</v>
      </c>
      <c r="E347" s="395" t="s">
        <v>451</v>
      </c>
      <c r="F347" s="396" t="s">
        <v>452</v>
      </c>
      <c r="G347" s="395" t="s">
        <v>479</v>
      </c>
      <c r="H347" s="395">
        <v>147193</v>
      </c>
      <c r="I347" s="395">
        <v>47193</v>
      </c>
      <c r="J347" s="395" t="s">
        <v>562</v>
      </c>
      <c r="K347" s="395" t="s">
        <v>563</v>
      </c>
      <c r="L347" s="397">
        <v>342.4399688396465</v>
      </c>
      <c r="M347" s="397">
        <v>12</v>
      </c>
      <c r="N347" s="398">
        <v>4109.2796260757586</v>
      </c>
    </row>
    <row r="348" spans="1:14" ht="14.4" customHeight="1" x14ac:dyDescent="0.3">
      <c r="A348" s="393" t="s">
        <v>448</v>
      </c>
      <c r="B348" s="394" t="s">
        <v>450</v>
      </c>
      <c r="C348" s="395" t="s">
        <v>464</v>
      </c>
      <c r="D348" s="396" t="s">
        <v>465</v>
      </c>
      <c r="E348" s="395" t="s">
        <v>451</v>
      </c>
      <c r="F348" s="396" t="s">
        <v>452</v>
      </c>
      <c r="G348" s="395" t="s">
        <v>479</v>
      </c>
      <c r="H348" s="395">
        <v>147224</v>
      </c>
      <c r="I348" s="395">
        <v>47224</v>
      </c>
      <c r="J348" s="395" t="s">
        <v>840</v>
      </c>
      <c r="K348" s="395" t="s">
        <v>841</v>
      </c>
      <c r="L348" s="397">
        <v>185.41</v>
      </c>
      <c r="M348" s="397">
        <v>2</v>
      </c>
      <c r="N348" s="398">
        <v>370.82</v>
      </c>
    </row>
    <row r="349" spans="1:14" ht="14.4" customHeight="1" x14ac:dyDescent="0.3">
      <c r="A349" s="393" t="s">
        <v>448</v>
      </c>
      <c r="B349" s="394" t="s">
        <v>450</v>
      </c>
      <c r="C349" s="395" t="s">
        <v>464</v>
      </c>
      <c r="D349" s="396" t="s">
        <v>465</v>
      </c>
      <c r="E349" s="395" t="s">
        <v>451</v>
      </c>
      <c r="F349" s="396" t="s">
        <v>452</v>
      </c>
      <c r="G349" s="395" t="s">
        <v>479</v>
      </c>
      <c r="H349" s="395">
        <v>154539</v>
      </c>
      <c r="I349" s="395">
        <v>54539</v>
      </c>
      <c r="J349" s="395" t="s">
        <v>572</v>
      </c>
      <c r="K349" s="395" t="s">
        <v>573</v>
      </c>
      <c r="L349" s="397">
        <v>63.51</v>
      </c>
      <c r="M349" s="397">
        <v>6</v>
      </c>
      <c r="N349" s="398">
        <v>381.06</v>
      </c>
    </row>
    <row r="350" spans="1:14" ht="14.4" customHeight="1" x14ac:dyDescent="0.3">
      <c r="A350" s="393" t="s">
        <v>448</v>
      </c>
      <c r="B350" s="394" t="s">
        <v>450</v>
      </c>
      <c r="C350" s="395" t="s">
        <v>464</v>
      </c>
      <c r="D350" s="396" t="s">
        <v>465</v>
      </c>
      <c r="E350" s="395" t="s">
        <v>451</v>
      </c>
      <c r="F350" s="396" t="s">
        <v>452</v>
      </c>
      <c r="G350" s="395" t="s">
        <v>479</v>
      </c>
      <c r="H350" s="395">
        <v>154815</v>
      </c>
      <c r="I350" s="395">
        <v>154815</v>
      </c>
      <c r="J350" s="395" t="s">
        <v>574</v>
      </c>
      <c r="K350" s="395" t="s">
        <v>575</v>
      </c>
      <c r="L350" s="397">
        <v>114.41444667679045</v>
      </c>
      <c r="M350" s="397">
        <v>93</v>
      </c>
      <c r="N350" s="398">
        <v>10588.470060273343</v>
      </c>
    </row>
    <row r="351" spans="1:14" ht="14.4" customHeight="1" x14ac:dyDescent="0.3">
      <c r="A351" s="393" t="s">
        <v>448</v>
      </c>
      <c r="B351" s="394" t="s">
        <v>450</v>
      </c>
      <c r="C351" s="395" t="s">
        <v>464</v>
      </c>
      <c r="D351" s="396" t="s">
        <v>465</v>
      </c>
      <c r="E351" s="395" t="s">
        <v>451</v>
      </c>
      <c r="F351" s="396" t="s">
        <v>452</v>
      </c>
      <c r="G351" s="395" t="s">
        <v>479</v>
      </c>
      <c r="H351" s="395">
        <v>158746</v>
      </c>
      <c r="I351" s="395">
        <v>58746</v>
      </c>
      <c r="J351" s="395" t="s">
        <v>594</v>
      </c>
      <c r="K351" s="395" t="s">
        <v>595</v>
      </c>
      <c r="L351" s="397">
        <v>166.10262070023401</v>
      </c>
      <c r="M351" s="397">
        <v>6</v>
      </c>
      <c r="N351" s="398">
        <v>990.76096560187204</v>
      </c>
    </row>
    <row r="352" spans="1:14" ht="14.4" customHeight="1" x14ac:dyDescent="0.3">
      <c r="A352" s="393" t="s">
        <v>448</v>
      </c>
      <c r="B352" s="394" t="s">
        <v>450</v>
      </c>
      <c r="C352" s="395" t="s">
        <v>464</v>
      </c>
      <c r="D352" s="396" t="s">
        <v>465</v>
      </c>
      <c r="E352" s="395" t="s">
        <v>451</v>
      </c>
      <c r="F352" s="396" t="s">
        <v>452</v>
      </c>
      <c r="G352" s="395" t="s">
        <v>479</v>
      </c>
      <c r="H352" s="395">
        <v>159357</v>
      </c>
      <c r="I352" s="395">
        <v>59357</v>
      </c>
      <c r="J352" s="395" t="s">
        <v>596</v>
      </c>
      <c r="K352" s="395" t="s">
        <v>597</v>
      </c>
      <c r="L352" s="397">
        <v>197.47</v>
      </c>
      <c r="M352" s="397">
        <v>2</v>
      </c>
      <c r="N352" s="398">
        <v>394.94</v>
      </c>
    </row>
    <row r="353" spans="1:14" ht="14.4" customHeight="1" x14ac:dyDescent="0.3">
      <c r="A353" s="393" t="s">
        <v>448</v>
      </c>
      <c r="B353" s="394" t="s">
        <v>450</v>
      </c>
      <c r="C353" s="395" t="s">
        <v>464</v>
      </c>
      <c r="D353" s="396" t="s">
        <v>465</v>
      </c>
      <c r="E353" s="395" t="s">
        <v>451</v>
      </c>
      <c r="F353" s="396" t="s">
        <v>452</v>
      </c>
      <c r="G353" s="395" t="s">
        <v>479</v>
      </c>
      <c r="H353" s="395">
        <v>164934</v>
      </c>
      <c r="I353" s="395">
        <v>64934</v>
      </c>
      <c r="J353" s="395" t="s">
        <v>842</v>
      </c>
      <c r="K353" s="395" t="s">
        <v>843</v>
      </c>
      <c r="L353" s="397">
        <v>94.004999999999995</v>
      </c>
      <c r="M353" s="397">
        <v>3</v>
      </c>
      <c r="N353" s="398">
        <v>281.41999999999996</v>
      </c>
    </row>
    <row r="354" spans="1:14" ht="14.4" customHeight="1" x14ac:dyDescent="0.3">
      <c r="A354" s="393" t="s">
        <v>448</v>
      </c>
      <c r="B354" s="394" t="s">
        <v>450</v>
      </c>
      <c r="C354" s="395" t="s">
        <v>464</v>
      </c>
      <c r="D354" s="396" t="s">
        <v>465</v>
      </c>
      <c r="E354" s="395" t="s">
        <v>451</v>
      </c>
      <c r="F354" s="396" t="s">
        <v>452</v>
      </c>
      <c r="G354" s="395" t="s">
        <v>479</v>
      </c>
      <c r="H354" s="395">
        <v>167547</v>
      </c>
      <c r="I354" s="395">
        <v>67547</v>
      </c>
      <c r="J354" s="395" t="s">
        <v>604</v>
      </c>
      <c r="K354" s="395" t="s">
        <v>605</v>
      </c>
      <c r="L354" s="397">
        <v>49.7</v>
      </c>
      <c r="M354" s="397">
        <v>6</v>
      </c>
      <c r="N354" s="398">
        <v>298.20000000000005</v>
      </c>
    </row>
    <row r="355" spans="1:14" ht="14.4" customHeight="1" x14ac:dyDescent="0.3">
      <c r="A355" s="393" t="s">
        <v>448</v>
      </c>
      <c r="B355" s="394" t="s">
        <v>450</v>
      </c>
      <c r="C355" s="395" t="s">
        <v>464</v>
      </c>
      <c r="D355" s="396" t="s">
        <v>465</v>
      </c>
      <c r="E355" s="395" t="s">
        <v>451</v>
      </c>
      <c r="F355" s="396" t="s">
        <v>452</v>
      </c>
      <c r="G355" s="395" t="s">
        <v>479</v>
      </c>
      <c r="H355" s="395">
        <v>169755</v>
      </c>
      <c r="I355" s="395">
        <v>69755</v>
      </c>
      <c r="J355" s="395" t="s">
        <v>610</v>
      </c>
      <c r="K355" s="395" t="s">
        <v>611</v>
      </c>
      <c r="L355" s="397">
        <v>38.94</v>
      </c>
      <c r="M355" s="397">
        <v>5</v>
      </c>
      <c r="N355" s="398">
        <v>194.7</v>
      </c>
    </row>
    <row r="356" spans="1:14" ht="14.4" customHeight="1" x14ac:dyDescent="0.3">
      <c r="A356" s="393" t="s">
        <v>448</v>
      </c>
      <c r="B356" s="394" t="s">
        <v>450</v>
      </c>
      <c r="C356" s="395" t="s">
        <v>464</v>
      </c>
      <c r="D356" s="396" t="s">
        <v>465</v>
      </c>
      <c r="E356" s="395" t="s">
        <v>451</v>
      </c>
      <c r="F356" s="396" t="s">
        <v>452</v>
      </c>
      <c r="G356" s="395" t="s">
        <v>479</v>
      </c>
      <c r="H356" s="395">
        <v>175285</v>
      </c>
      <c r="I356" s="395">
        <v>75285</v>
      </c>
      <c r="J356" s="395" t="s">
        <v>768</v>
      </c>
      <c r="K356" s="395" t="s">
        <v>769</v>
      </c>
      <c r="L356" s="397">
        <v>108.049891423822</v>
      </c>
      <c r="M356" s="397">
        <v>1</v>
      </c>
      <c r="N356" s="398">
        <v>108.049891423822</v>
      </c>
    </row>
    <row r="357" spans="1:14" ht="14.4" customHeight="1" x14ac:dyDescent="0.3">
      <c r="A357" s="393" t="s">
        <v>448</v>
      </c>
      <c r="B357" s="394" t="s">
        <v>450</v>
      </c>
      <c r="C357" s="395" t="s">
        <v>464</v>
      </c>
      <c r="D357" s="396" t="s">
        <v>465</v>
      </c>
      <c r="E357" s="395" t="s">
        <v>451</v>
      </c>
      <c r="F357" s="396" t="s">
        <v>452</v>
      </c>
      <c r="G357" s="395" t="s">
        <v>479</v>
      </c>
      <c r="H357" s="395">
        <v>176496</v>
      </c>
      <c r="I357" s="395">
        <v>76496</v>
      </c>
      <c r="J357" s="395" t="s">
        <v>612</v>
      </c>
      <c r="K357" s="395" t="s">
        <v>613</v>
      </c>
      <c r="L357" s="397">
        <v>100.84399999999999</v>
      </c>
      <c r="M357" s="397">
        <v>10</v>
      </c>
      <c r="N357" s="398">
        <v>1008.4399999999999</v>
      </c>
    </row>
    <row r="358" spans="1:14" ht="14.4" customHeight="1" x14ac:dyDescent="0.3">
      <c r="A358" s="393" t="s">
        <v>448</v>
      </c>
      <c r="B358" s="394" t="s">
        <v>450</v>
      </c>
      <c r="C358" s="395" t="s">
        <v>464</v>
      </c>
      <c r="D358" s="396" t="s">
        <v>465</v>
      </c>
      <c r="E358" s="395" t="s">
        <v>451</v>
      </c>
      <c r="F358" s="396" t="s">
        <v>452</v>
      </c>
      <c r="G358" s="395" t="s">
        <v>479</v>
      </c>
      <c r="H358" s="395">
        <v>177200</v>
      </c>
      <c r="I358" s="395">
        <v>177200</v>
      </c>
      <c r="J358" s="395" t="s">
        <v>844</v>
      </c>
      <c r="K358" s="395" t="s">
        <v>543</v>
      </c>
      <c r="L358" s="397">
        <v>57.24</v>
      </c>
      <c r="M358" s="397">
        <v>30</v>
      </c>
      <c r="N358" s="398">
        <v>1717.1999999999998</v>
      </c>
    </row>
    <row r="359" spans="1:14" ht="14.4" customHeight="1" x14ac:dyDescent="0.3">
      <c r="A359" s="393" t="s">
        <v>448</v>
      </c>
      <c r="B359" s="394" t="s">
        <v>450</v>
      </c>
      <c r="C359" s="395" t="s">
        <v>464</v>
      </c>
      <c r="D359" s="396" t="s">
        <v>465</v>
      </c>
      <c r="E359" s="395" t="s">
        <v>451</v>
      </c>
      <c r="F359" s="396" t="s">
        <v>452</v>
      </c>
      <c r="G359" s="395" t="s">
        <v>479</v>
      </c>
      <c r="H359" s="395">
        <v>183059</v>
      </c>
      <c r="I359" s="395">
        <v>83059</v>
      </c>
      <c r="J359" s="395" t="s">
        <v>842</v>
      </c>
      <c r="K359" s="395" t="s">
        <v>845</v>
      </c>
      <c r="L359" s="397">
        <v>165.228508451051</v>
      </c>
      <c r="M359" s="397">
        <v>1</v>
      </c>
      <c r="N359" s="398">
        <v>165.228508451051</v>
      </c>
    </row>
    <row r="360" spans="1:14" ht="14.4" customHeight="1" x14ac:dyDescent="0.3">
      <c r="A360" s="393" t="s">
        <v>448</v>
      </c>
      <c r="B360" s="394" t="s">
        <v>450</v>
      </c>
      <c r="C360" s="395" t="s">
        <v>464</v>
      </c>
      <c r="D360" s="396" t="s">
        <v>465</v>
      </c>
      <c r="E360" s="395" t="s">
        <v>451</v>
      </c>
      <c r="F360" s="396" t="s">
        <v>452</v>
      </c>
      <c r="G360" s="395" t="s">
        <v>479</v>
      </c>
      <c r="H360" s="395">
        <v>183974</v>
      </c>
      <c r="I360" s="395">
        <v>83974</v>
      </c>
      <c r="J360" s="395" t="s">
        <v>846</v>
      </c>
      <c r="K360" s="395" t="s">
        <v>847</v>
      </c>
      <c r="L360" s="397">
        <v>374.56200822062493</v>
      </c>
      <c r="M360" s="397">
        <v>5</v>
      </c>
      <c r="N360" s="398">
        <v>1875.7460246618748</v>
      </c>
    </row>
    <row r="361" spans="1:14" ht="14.4" customHeight="1" x14ac:dyDescent="0.3">
      <c r="A361" s="393" t="s">
        <v>448</v>
      </c>
      <c r="B361" s="394" t="s">
        <v>450</v>
      </c>
      <c r="C361" s="395" t="s">
        <v>464</v>
      </c>
      <c r="D361" s="396" t="s">
        <v>465</v>
      </c>
      <c r="E361" s="395" t="s">
        <v>451</v>
      </c>
      <c r="F361" s="396" t="s">
        <v>452</v>
      </c>
      <c r="G361" s="395" t="s">
        <v>479</v>
      </c>
      <c r="H361" s="395">
        <v>184471</v>
      </c>
      <c r="I361" s="395">
        <v>184471</v>
      </c>
      <c r="J361" s="395" t="s">
        <v>848</v>
      </c>
      <c r="K361" s="395" t="s">
        <v>849</v>
      </c>
      <c r="L361" s="397">
        <v>710.01</v>
      </c>
      <c r="M361" s="397">
        <v>4</v>
      </c>
      <c r="N361" s="398">
        <v>2840.04</v>
      </c>
    </row>
    <row r="362" spans="1:14" ht="14.4" customHeight="1" x14ac:dyDescent="0.3">
      <c r="A362" s="393" t="s">
        <v>448</v>
      </c>
      <c r="B362" s="394" t="s">
        <v>450</v>
      </c>
      <c r="C362" s="395" t="s">
        <v>464</v>
      </c>
      <c r="D362" s="396" t="s">
        <v>465</v>
      </c>
      <c r="E362" s="395" t="s">
        <v>451</v>
      </c>
      <c r="F362" s="396" t="s">
        <v>452</v>
      </c>
      <c r="G362" s="395" t="s">
        <v>479</v>
      </c>
      <c r="H362" s="395">
        <v>185071</v>
      </c>
      <c r="I362" s="395">
        <v>85071</v>
      </c>
      <c r="J362" s="395" t="s">
        <v>850</v>
      </c>
      <c r="K362" s="395" t="s">
        <v>851</v>
      </c>
      <c r="L362" s="397">
        <v>65.879974563134851</v>
      </c>
      <c r="M362" s="397">
        <v>4</v>
      </c>
      <c r="N362" s="398">
        <v>263.51989825253941</v>
      </c>
    </row>
    <row r="363" spans="1:14" ht="14.4" customHeight="1" x14ac:dyDescent="0.3">
      <c r="A363" s="393" t="s">
        <v>448</v>
      </c>
      <c r="B363" s="394" t="s">
        <v>450</v>
      </c>
      <c r="C363" s="395" t="s">
        <v>464</v>
      </c>
      <c r="D363" s="396" t="s">
        <v>465</v>
      </c>
      <c r="E363" s="395" t="s">
        <v>451</v>
      </c>
      <c r="F363" s="396" t="s">
        <v>452</v>
      </c>
      <c r="G363" s="395" t="s">
        <v>479</v>
      </c>
      <c r="H363" s="395">
        <v>185719</v>
      </c>
      <c r="I363" s="395">
        <v>85719</v>
      </c>
      <c r="J363" s="395" t="s">
        <v>616</v>
      </c>
      <c r="K363" s="395" t="s">
        <v>617</v>
      </c>
      <c r="L363" s="397">
        <v>170.12986343987964</v>
      </c>
      <c r="M363" s="397">
        <v>5</v>
      </c>
      <c r="N363" s="398">
        <v>852.60957958573101</v>
      </c>
    </row>
    <row r="364" spans="1:14" ht="14.4" customHeight="1" x14ac:dyDescent="0.3">
      <c r="A364" s="393" t="s">
        <v>448</v>
      </c>
      <c r="B364" s="394" t="s">
        <v>450</v>
      </c>
      <c r="C364" s="395" t="s">
        <v>464</v>
      </c>
      <c r="D364" s="396" t="s">
        <v>465</v>
      </c>
      <c r="E364" s="395" t="s">
        <v>451</v>
      </c>
      <c r="F364" s="396" t="s">
        <v>452</v>
      </c>
      <c r="G364" s="395" t="s">
        <v>479</v>
      </c>
      <c r="H364" s="395">
        <v>185733</v>
      </c>
      <c r="I364" s="395">
        <v>85733</v>
      </c>
      <c r="J364" s="395" t="s">
        <v>618</v>
      </c>
      <c r="K364" s="395" t="s">
        <v>619</v>
      </c>
      <c r="L364" s="397">
        <v>593.05295263226344</v>
      </c>
      <c r="M364" s="397">
        <v>13</v>
      </c>
      <c r="N364" s="398">
        <v>7704.2231473807442</v>
      </c>
    </row>
    <row r="365" spans="1:14" ht="14.4" customHeight="1" x14ac:dyDescent="0.3">
      <c r="A365" s="393" t="s">
        <v>448</v>
      </c>
      <c r="B365" s="394" t="s">
        <v>450</v>
      </c>
      <c r="C365" s="395" t="s">
        <v>464</v>
      </c>
      <c r="D365" s="396" t="s">
        <v>465</v>
      </c>
      <c r="E365" s="395" t="s">
        <v>451</v>
      </c>
      <c r="F365" s="396" t="s">
        <v>452</v>
      </c>
      <c r="G365" s="395" t="s">
        <v>479</v>
      </c>
      <c r="H365" s="395">
        <v>187000</v>
      </c>
      <c r="I365" s="395">
        <v>87000</v>
      </c>
      <c r="J365" s="395" t="s">
        <v>852</v>
      </c>
      <c r="K365" s="395" t="s">
        <v>853</v>
      </c>
      <c r="L365" s="397">
        <v>36.64</v>
      </c>
      <c r="M365" s="397">
        <v>20</v>
      </c>
      <c r="N365" s="398">
        <v>732.8</v>
      </c>
    </row>
    <row r="366" spans="1:14" ht="14.4" customHeight="1" x14ac:dyDescent="0.3">
      <c r="A366" s="393" t="s">
        <v>448</v>
      </c>
      <c r="B366" s="394" t="s">
        <v>450</v>
      </c>
      <c r="C366" s="395" t="s">
        <v>464</v>
      </c>
      <c r="D366" s="396" t="s">
        <v>465</v>
      </c>
      <c r="E366" s="395" t="s">
        <v>451</v>
      </c>
      <c r="F366" s="396" t="s">
        <v>452</v>
      </c>
      <c r="G366" s="395" t="s">
        <v>479</v>
      </c>
      <c r="H366" s="395">
        <v>187814</v>
      </c>
      <c r="I366" s="395">
        <v>87814</v>
      </c>
      <c r="J366" s="395" t="s">
        <v>854</v>
      </c>
      <c r="K366" s="395" t="s">
        <v>855</v>
      </c>
      <c r="L366" s="397">
        <v>565.01</v>
      </c>
      <c r="M366" s="397">
        <v>5</v>
      </c>
      <c r="N366" s="398">
        <v>2825.05</v>
      </c>
    </row>
    <row r="367" spans="1:14" ht="14.4" customHeight="1" x14ac:dyDescent="0.3">
      <c r="A367" s="393" t="s">
        <v>448</v>
      </c>
      <c r="B367" s="394" t="s">
        <v>450</v>
      </c>
      <c r="C367" s="395" t="s">
        <v>464</v>
      </c>
      <c r="D367" s="396" t="s">
        <v>465</v>
      </c>
      <c r="E367" s="395" t="s">
        <v>451</v>
      </c>
      <c r="F367" s="396" t="s">
        <v>452</v>
      </c>
      <c r="G367" s="395" t="s">
        <v>479</v>
      </c>
      <c r="H367" s="395">
        <v>187822</v>
      </c>
      <c r="I367" s="395">
        <v>87822</v>
      </c>
      <c r="J367" s="395" t="s">
        <v>856</v>
      </c>
      <c r="K367" s="395" t="s">
        <v>857</v>
      </c>
      <c r="L367" s="397">
        <v>1104.4987783150432</v>
      </c>
      <c r="M367" s="397">
        <v>10</v>
      </c>
      <c r="N367" s="398">
        <v>11044.987783150431</v>
      </c>
    </row>
    <row r="368" spans="1:14" ht="14.4" customHeight="1" x14ac:dyDescent="0.3">
      <c r="A368" s="393" t="s">
        <v>448</v>
      </c>
      <c r="B368" s="394" t="s">
        <v>450</v>
      </c>
      <c r="C368" s="395" t="s">
        <v>464</v>
      </c>
      <c r="D368" s="396" t="s">
        <v>465</v>
      </c>
      <c r="E368" s="395" t="s">
        <v>451</v>
      </c>
      <c r="F368" s="396" t="s">
        <v>452</v>
      </c>
      <c r="G368" s="395" t="s">
        <v>479</v>
      </c>
      <c r="H368" s="395">
        <v>190763</v>
      </c>
      <c r="I368" s="395">
        <v>90763</v>
      </c>
      <c r="J368" s="395" t="s">
        <v>629</v>
      </c>
      <c r="K368" s="395" t="s">
        <v>630</v>
      </c>
      <c r="L368" s="397">
        <v>439.61672377152564</v>
      </c>
      <c r="M368" s="397">
        <v>44</v>
      </c>
      <c r="N368" s="398">
        <v>19376.892732941589</v>
      </c>
    </row>
    <row r="369" spans="1:14" ht="14.4" customHeight="1" x14ac:dyDescent="0.3">
      <c r="A369" s="393" t="s">
        <v>448</v>
      </c>
      <c r="B369" s="394" t="s">
        <v>450</v>
      </c>
      <c r="C369" s="395" t="s">
        <v>464</v>
      </c>
      <c r="D369" s="396" t="s">
        <v>465</v>
      </c>
      <c r="E369" s="395" t="s">
        <v>451</v>
      </c>
      <c r="F369" s="396" t="s">
        <v>452</v>
      </c>
      <c r="G369" s="395" t="s">
        <v>479</v>
      </c>
      <c r="H369" s="395">
        <v>190765</v>
      </c>
      <c r="I369" s="395">
        <v>90765</v>
      </c>
      <c r="J369" s="395" t="s">
        <v>858</v>
      </c>
      <c r="K369" s="395" t="s">
        <v>859</v>
      </c>
      <c r="L369" s="397">
        <v>561.14</v>
      </c>
      <c r="M369" s="397">
        <v>3</v>
      </c>
      <c r="N369" s="398">
        <v>1683.42</v>
      </c>
    </row>
    <row r="370" spans="1:14" ht="14.4" customHeight="1" x14ac:dyDescent="0.3">
      <c r="A370" s="393" t="s">
        <v>448</v>
      </c>
      <c r="B370" s="394" t="s">
        <v>450</v>
      </c>
      <c r="C370" s="395" t="s">
        <v>464</v>
      </c>
      <c r="D370" s="396" t="s">
        <v>465</v>
      </c>
      <c r="E370" s="395" t="s">
        <v>451</v>
      </c>
      <c r="F370" s="396" t="s">
        <v>452</v>
      </c>
      <c r="G370" s="395" t="s">
        <v>479</v>
      </c>
      <c r="H370" s="395">
        <v>191836</v>
      </c>
      <c r="I370" s="395">
        <v>91836</v>
      </c>
      <c r="J370" s="395" t="s">
        <v>631</v>
      </c>
      <c r="K370" s="395" t="s">
        <v>632</v>
      </c>
      <c r="L370" s="397">
        <v>46.890049209851938</v>
      </c>
      <c r="M370" s="397">
        <v>27</v>
      </c>
      <c r="N370" s="398">
        <v>1267.850984197039</v>
      </c>
    </row>
    <row r="371" spans="1:14" ht="14.4" customHeight="1" x14ac:dyDescent="0.3">
      <c r="A371" s="393" t="s">
        <v>448</v>
      </c>
      <c r="B371" s="394" t="s">
        <v>450</v>
      </c>
      <c r="C371" s="395" t="s">
        <v>464</v>
      </c>
      <c r="D371" s="396" t="s">
        <v>465</v>
      </c>
      <c r="E371" s="395" t="s">
        <v>451</v>
      </c>
      <c r="F371" s="396" t="s">
        <v>452</v>
      </c>
      <c r="G371" s="395" t="s">
        <v>479</v>
      </c>
      <c r="H371" s="395">
        <v>193105</v>
      </c>
      <c r="I371" s="395">
        <v>93105</v>
      </c>
      <c r="J371" s="395" t="s">
        <v>634</v>
      </c>
      <c r="K371" s="395" t="s">
        <v>636</v>
      </c>
      <c r="L371" s="397">
        <v>292.47000000000003</v>
      </c>
      <c r="M371" s="397">
        <v>1</v>
      </c>
      <c r="N371" s="398">
        <v>292.47000000000003</v>
      </c>
    </row>
    <row r="372" spans="1:14" ht="14.4" customHeight="1" x14ac:dyDescent="0.3">
      <c r="A372" s="393" t="s">
        <v>448</v>
      </c>
      <c r="B372" s="394" t="s">
        <v>450</v>
      </c>
      <c r="C372" s="395" t="s">
        <v>464</v>
      </c>
      <c r="D372" s="396" t="s">
        <v>465</v>
      </c>
      <c r="E372" s="395" t="s">
        <v>451</v>
      </c>
      <c r="F372" s="396" t="s">
        <v>452</v>
      </c>
      <c r="G372" s="395" t="s">
        <v>479</v>
      </c>
      <c r="H372" s="395">
        <v>193746</v>
      </c>
      <c r="I372" s="395">
        <v>93746</v>
      </c>
      <c r="J372" s="395" t="s">
        <v>643</v>
      </c>
      <c r="K372" s="395" t="s">
        <v>644</v>
      </c>
      <c r="L372" s="397">
        <v>389.24698079104417</v>
      </c>
      <c r="M372" s="397">
        <v>27</v>
      </c>
      <c r="N372" s="398">
        <v>10519.843385313416</v>
      </c>
    </row>
    <row r="373" spans="1:14" ht="14.4" customHeight="1" x14ac:dyDescent="0.3">
      <c r="A373" s="393" t="s">
        <v>448</v>
      </c>
      <c r="B373" s="394" t="s">
        <v>450</v>
      </c>
      <c r="C373" s="395" t="s">
        <v>464</v>
      </c>
      <c r="D373" s="396" t="s">
        <v>465</v>
      </c>
      <c r="E373" s="395" t="s">
        <v>451</v>
      </c>
      <c r="F373" s="396" t="s">
        <v>452</v>
      </c>
      <c r="G373" s="395" t="s">
        <v>479</v>
      </c>
      <c r="H373" s="395">
        <v>194292</v>
      </c>
      <c r="I373" s="395">
        <v>94292</v>
      </c>
      <c r="J373" s="395" t="s">
        <v>645</v>
      </c>
      <c r="K373" s="395" t="s">
        <v>647</v>
      </c>
      <c r="L373" s="397">
        <v>91.57</v>
      </c>
      <c r="M373" s="397">
        <v>1</v>
      </c>
      <c r="N373" s="398">
        <v>91.57</v>
      </c>
    </row>
    <row r="374" spans="1:14" ht="14.4" customHeight="1" x14ac:dyDescent="0.3">
      <c r="A374" s="393" t="s">
        <v>448</v>
      </c>
      <c r="B374" s="394" t="s">
        <v>450</v>
      </c>
      <c r="C374" s="395" t="s">
        <v>464</v>
      </c>
      <c r="D374" s="396" t="s">
        <v>465</v>
      </c>
      <c r="E374" s="395" t="s">
        <v>451</v>
      </c>
      <c r="F374" s="396" t="s">
        <v>452</v>
      </c>
      <c r="G374" s="395" t="s">
        <v>479</v>
      </c>
      <c r="H374" s="395">
        <v>194916</v>
      </c>
      <c r="I374" s="395">
        <v>94916</v>
      </c>
      <c r="J374" s="395" t="s">
        <v>648</v>
      </c>
      <c r="K374" s="395" t="s">
        <v>649</v>
      </c>
      <c r="L374" s="397">
        <v>90.457086079480234</v>
      </c>
      <c r="M374" s="397">
        <v>9</v>
      </c>
      <c r="N374" s="398">
        <v>814.11377471532205</v>
      </c>
    </row>
    <row r="375" spans="1:14" ht="14.4" customHeight="1" x14ac:dyDescent="0.3">
      <c r="A375" s="393" t="s">
        <v>448</v>
      </c>
      <c r="B375" s="394" t="s">
        <v>450</v>
      </c>
      <c r="C375" s="395" t="s">
        <v>464</v>
      </c>
      <c r="D375" s="396" t="s">
        <v>465</v>
      </c>
      <c r="E375" s="395" t="s">
        <v>451</v>
      </c>
      <c r="F375" s="396" t="s">
        <v>452</v>
      </c>
      <c r="G375" s="395" t="s">
        <v>479</v>
      </c>
      <c r="H375" s="395">
        <v>196484</v>
      </c>
      <c r="I375" s="395">
        <v>96484</v>
      </c>
      <c r="J375" s="395" t="s">
        <v>650</v>
      </c>
      <c r="K375" s="395" t="s">
        <v>651</v>
      </c>
      <c r="L375" s="397">
        <v>78.754999999999995</v>
      </c>
      <c r="M375" s="397">
        <v>5</v>
      </c>
      <c r="N375" s="398">
        <v>393.85</v>
      </c>
    </row>
    <row r="376" spans="1:14" ht="14.4" customHeight="1" x14ac:dyDescent="0.3">
      <c r="A376" s="393" t="s">
        <v>448</v>
      </c>
      <c r="B376" s="394" t="s">
        <v>450</v>
      </c>
      <c r="C376" s="395" t="s">
        <v>464</v>
      </c>
      <c r="D376" s="396" t="s">
        <v>465</v>
      </c>
      <c r="E376" s="395" t="s">
        <v>451</v>
      </c>
      <c r="F376" s="396" t="s">
        <v>452</v>
      </c>
      <c r="G376" s="395" t="s">
        <v>479</v>
      </c>
      <c r="H376" s="395">
        <v>196610</v>
      </c>
      <c r="I376" s="395">
        <v>96610</v>
      </c>
      <c r="J376" s="395" t="s">
        <v>652</v>
      </c>
      <c r="K376" s="395" t="s">
        <v>653</v>
      </c>
      <c r="L376" s="397">
        <v>54.65</v>
      </c>
      <c r="M376" s="397">
        <v>5</v>
      </c>
      <c r="N376" s="398">
        <v>273.25</v>
      </c>
    </row>
    <row r="377" spans="1:14" ht="14.4" customHeight="1" x14ac:dyDescent="0.3">
      <c r="A377" s="393" t="s">
        <v>448</v>
      </c>
      <c r="B377" s="394" t="s">
        <v>450</v>
      </c>
      <c r="C377" s="395" t="s">
        <v>464</v>
      </c>
      <c r="D377" s="396" t="s">
        <v>465</v>
      </c>
      <c r="E377" s="395" t="s">
        <v>451</v>
      </c>
      <c r="F377" s="396" t="s">
        <v>452</v>
      </c>
      <c r="G377" s="395" t="s">
        <v>479</v>
      </c>
      <c r="H377" s="395">
        <v>196696</v>
      </c>
      <c r="I377" s="395">
        <v>96696</v>
      </c>
      <c r="J377" s="395" t="s">
        <v>860</v>
      </c>
      <c r="K377" s="395" t="s">
        <v>861</v>
      </c>
      <c r="L377" s="397">
        <v>28.920026800257752</v>
      </c>
      <c r="M377" s="397">
        <v>3</v>
      </c>
      <c r="N377" s="398">
        <v>86.790053600515506</v>
      </c>
    </row>
    <row r="378" spans="1:14" ht="14.4" customHeight="1" x14ac:dyDescent="0.3">
      <c r="A378" s="393" t="s">
        <v>448</v>
      </c>
      <c r="B378" s="394" t="s">
        <v>450</v>
      </c>
      <c r="C378" s="395" t="s">
        <v>464</v>
      </c>
      <c r="D378" s="396" t="s">
        <v>465</v>
      </c>
      <c r="E378" s="395" t="s">
        <v>451</v>
      </c>
      <c r="F378" s="396" t="s">
        <v>452</v>
      </c>
      <c r="G378" s="395" t="s">
        <v>479</v>
      </c>
      <c r="H378" s="395">
        <v>196884</v>
      </c>
      <c r="I378" s="395">
        <v>96884</v>
      </c>
      <c r="J378" s="395" t="s">
        <v>862</v>
      </c>
      <c r="K378" s="395" t="s">
        <v>863</v>
      </c>
      <c r="L378" s="397">
        <v>195.04</v>
      </c>
      <c r="M378" s="397">
        <v>3</v>
      </c>
      <c r="N378" s="398">
        <v>585.12</v>
      </c>
    </row>
    <row r="379" spans="1:14" ht="14.4" customHeight="1" x14ac:dyDescent="0.3">
      <c r="A379" s="393" t="s">
        <v>448</v>
      </c>
      <c r="B379" s="394" t="s">
        <v>450</v>
      </c>
      <c r="C379" s="395" t="s">
        <v>464</v>
      </c>
      <c r="D379" s="396" t="s">
        <v>465</v>
      </c>
      <c r="E379" s="395" t="s">
        <v>451</v>
      </c>
      <c r="F379" s="396" t="s">
        <v>452</v>
      </c>
      <c r="G379" s="395" t="s">
        <v>479</v>
      </c>
      <c r="H379" s="395">
        <v>394712</v>
      </c>
      <c r="I379" s="395">
        <v>0</v>
      </c>
      <c r="J379" s="395" t="s">
        <v>864</v>
      </c>
      <c r="K379" s="395" t="s">
        <v>865</v>
      </c>
      <c r="L379" s="397">
        <v>24.444600000000001</v>
      </c>
      <c r="M379" s="397">
        <v>29</v>
      </c>
      <c r="N379" s="398">
        <v>687.34350000000006</v>
      </c>
    </row>
    <row r="380" spans="1:14" ht="14.4" customHeight="1" x14ac:dyDescent="0.3">
      <c r="A380" s="393" t="s">
        <v>448</v>
      </c>
      <c r="B380" s="394" t="s">
        <v>450</v>
      </c>
      <c r="C380" s="395" t="s">
        <v>464</v>
      </c>
      <c r="D380" s="396" t="s">
        <v>465</v>
      </c>
      <c r="E380" s="395" t="s">
        <v>451</v>
      </c>
      <c r="F380" s="396" t="s">
        <v>452</v>
      </c>
      <c r="G380" s="395" t="s">
        <v>479</v>
      </c>
      <c r="H380" s="395">
        <v>395927</v>
      </c>
      <c r="I380" s="395">
        <v>98237</v>
      </c>
      <c r="J380" s="395" t="s">
        <v>866</v>
      </c>
      <c r="K380" s="395" t="s">
        <v>867</v>
      </c>
      <c r="L380" s="397">
        <v>73.400000000000006</v>
      </c>
      <c r="M380" s="397">
        <v>20</v>
      </c>
      <c r="N380" s="398">
        <v>1468</v>
      </c>
    </row>
    <row r="381" spans="1:14" ht="14.4" customHeight="1" x14ac:dyDescent="0.3">
      <c r="A381" s="393" t="s">
        <v>448</v>
      </c>
      <c r="B381" s="394" t="s">
        <v>450</v>
      </c>
      <c r="C381" s="395" t="s">
        <v>464</v>
      </c>
      <c r="D381" s="396" t="s">
        <v>465</v>
      </c>
      <c r="E381" s="395" t="s">
        <v>451</v>
      </c>
      <c r="F381" s="396" t="s">
        <v>452</v>
      </c>
      <c r="G381" s="395" t="s">
        <v>479</v>
      </c>
      <c r="H381" s="395">
        <v>395997</v>
      </c>
      <c r="I381" s="395">
        <v>0</v>
      </c>
      <c r="J381" s="395" t="s">
        <v>659</v>
      </c>
      <c r="K381" s="395"/>
      <c r="L381" s="397">
        <v>97.860778080489681</v>
      </c>
      <c r="M381" s="397">
        <v>100</v>
      </c>
      <c r="N381" s="398">
        <v>9777.4302102449328</v>
      </c>
    </row>
    <row r="382" spans="1:14" ht="14.4" customHeight="1" x14ac:dyDescent="0.3">
      <c r="A382" s="393" t="s">
        <v>448</v>
      </c>
      <c r="B382" s="394" t="s">
        <v>450</v>
      </c>
      <c r="C382" s="395" t="s">
        <v>464</v>
      </c>
      <c r="D382" s="396" t="s">
        <v>465</v>
      </c>
      <c r="E382" s="395" t="s">
        <v>451</v>
      </c>
      <c r="F382" s="396" t="s">
        <v>452</v>
      </c>
      <c r="G382" s="395" t="s">
        <v>479</v>
      </c>
      <c r="H382" s="395">
        <v>396374</v>
      </c>
      <c r="I382" s="395">
        <v>0</v>
      </c>
      <c r="J382" s="395" t="s">
        <v>868</v>
      </c>
      <c r="K382" s="395" t="s">
        <v>869</v>
      </c>
      <c r="L382" s="397">
        <v>55.889409487207601</v>
      </c>
      <c r="M382" s="397">
        <v>5</v>
      </c>
      <c r="N382" s="398">
        <v>279.44704743603802</v>
      </c>
    </row>
    <row r="383" spans="1:14" ht="14.4" customHeight="1" x14ac:dyDescent="0.3">
      <c r="A383" s="393" t="s">
        <v>448</v>
      </c>
      <c r="B383" s="394" t="s">
        <v>450</v>
      </c>
      <c r="C383" s="395" t="s">
        <v>464</v>
      </c>
      <c r="D383" s="396" t="s">
        <v>465</v>
      </c>
      <c r="E383" s="395" t="s">
        <v>451</v>
      </c>
      <c r="F383" s="396" t="s">
        <v>452</v>
      </c>
      <c r="G383" s="395" t="s">
        <v>479</v>
      </c>
      <c r="H383" s="395">
        <v>396473</v>
      </c>
      <c r="I383" s="395">
        <v>99130</v>
      </c>
      <c r="J383" s="395" t="s">
        <v>852</v>
      </c>
      <c r="K383" s="395" t="s">
        <v>870</v>
      </c>
      <c r="L383" s="397">
        <v>31.57</v>
      </c>
      <c r="M383" s="397">
        <v>20</v>
      </c>
      <c r="N383" s="398">
        <v>631.4</v>
      </c>
    </row>
    <row r="384" spans="1:14" ht="14.4" customHeight="1" x14ac:dyDescent="0.3">
      <c r="A384" s="393" t="s">
        <v>448</v>
      </c>
      <c r="B384" s="394" t="s">
        <v>450</v>
      </c>
      <c r="C384" s="395" t="s">
        <v>464</v>
      </c>
      <c r="D384" s="396" t="s">
        <v>465</v>
      </c>
      <c r="E384" s="395" t="s">
        <v>451</v>
      </c>
      <c r="F384" s="396" t="s">
        <v>452</v>
      </c>
      <c r="G384" s="395" t="s">
        <v>479</v>
      </c>
      <c r="H384" s="395">
        <v>500701</v>
      </c>
      <c r="I384" s="395">
        <v>0</v>
      </c>
      <c r="J384" s="395" t="s">
        <v>871</v>
      </c>
      <c r="K384" s="395" t="s">
        <v>865</v>
      </c>
      <c r="L384" s="397">
        <v>24.038816383434099</v>
      </c>
      <c r="M384" s="397">
        <v>6</v>
      </c>
      <c r="N384" s="398">
        <v>144.2328983006046</v>
      </c>
    </row>
    <row r="385" spans="1:14" ht="14.4" customHeight="1" x14ac:dyDescent="0.3">
      <c r="A385" s="393" t="s">
        <v>448</v>
      </c>
      <c r="B385" s="394" t="s">
        <v>450</v>
      </c>
      <c r="C385" s="395" t="s">
        <v>464</v>
      </c>
      <c r="D385" s="396" t="s">
        <v>465</v>
      </c>
      <c r="E385" s="395" t="s">
        <v>451</v>
      </c>
      <c r="F385" s="396" t="s">
        <v>452</v>
      </c>
      <c r="G385" s="395" t="s">
        <v>479</v>
      </c>
      <c r="H385" s="395">
        <v>500798</v>
      </c>
      <c r="I385" s="395">
        <v>0</v>
      </c>
      <c r="J385" s="395" t="s">
        <v>872</v>
      </c>
      <c r="K385" s="395" t="s">
        <v>873</v>
      </c>
      <c r="L385" s="397">
        <v>181.45846281894265</v>
      </c>
      <c r="M385" s="397">
        <v>12</v>
      </c>
      <c r="N385" s="398">
        <v>2179.9161653704832</v>
      </c>
    </row>
    <row r="386" spans="1:14" ht="14.4" customHeight="1" x14ac:dyDescent="0.3">
      <c r="A386" s="393" t="s">
        <v>448</v>
      </c>
      <c r="B386" s="394" t="s">
        <v>450</v>
      </c>
      <c r="C386" s="395" t="s">
        <v>464</v>
      </c>
      <c r="D386" s="396" t="s">
        <v>465</v>
      </c>
      <c r="E386" s="395" t="s">
        <v>451</v>
      </c>
      <c r="F386" s="396" t="s">
        <v>452</v>
      </c>
      <c r="G386" s="395" t="s">
        <v>479</v>
      </c>
      <c r="H386" s="395">
        <v>500979</v>
      </c>
      <c r="I386" s="395">
        <v>0</v>
      </c>
      <c r="J386" s="395" t="s">
        <v>661</v>
      </c>
      <c r="K386" s="395"/>
      <c r="L386" s="397">
        <v>53.577995948342952</v>
      </c>
      <c r="M386" s="397">
        <v>6</v>
      </c>
      <c r="N386" s="398">
        <v>320.35401203958753</v>
      </c>
    </row>
    <row r="387" spans="1:14" ht="14.4" customHeight="1" x14ac:dyDescent="0.3">
      <c r="A387" s="393" t="s">
        <v>448</v>
      </c>
      <c r="B387" s="394" t="s">
        <v>450</v>
      </c>
      <c r="C387" s="395" t="s">
        <v>464</v>
      </c>
      <c r="D387" s="396" t="s">
        <v>465</v>
      </c>
      <c r="E387" s="395" t="s">
        <v>451</v>
      </c>
      <c r="F387" s="396" t="s">
        <v>452</v>
      </c>
      <c r="G387" s="395" t="s">
        <v>479</v>
      </c>
      <c r="H387" s="395">
        <v>500989</v>
      </c>
      <c r="I387" s="395">
        <v>0</v>
      </c>
      <c r="J387" s="395" t="s">
        <v>662</v>
      </c>
      <c r="K387" s="395"/>
      <c r="L387" s="397">
        <v>58.326210575259751</v>
      </c>
      <c r="M387" s="397">
        <v>7</v>
      </c>
      <c r="N387" s="398">
        <v>403.60688568903447</v>
      </c>
    </row>
    <row r="388" spans="1:14" ht="14.4" customHeight="1" x14ac:dyDescent="0.3">
      <c r="A388" s="393" t="s">
        <v>448</v>
      </c>
      <c r="B388" s="394" t="s">
        <v>450</v>
      </c>
      <c r="C388" s="395" t="s">
        <v>464</v>
      </c>
      <c r="D388" s="396" t="s">
        <v>465</v>
      </c>
      <c r="E388" s="395" t="s">
        <v>451</v>
      </c>
      <c r="F388" s="396" t="s">
        <v>452</v>
      </c>
      <c r="G388" s="395" t="s">
        <v>479</v>
      </c>
      <c r="H388" s="395">
        <v>501008</v>
      </c>
      <c r="I388" s="395">
        <v>0</v>
      </c>
      <c r="J388" s="395" t="s">
        <v>874</v>
      </c>
      <c r="K388" s="395" t="s">
        <v>875</v>
      </c>
      <c r="L388" s="397">
        <v>998.25</v>
      </c>
      <c r="M388" s="397">
        <v>1</v>
      </c>
      <c r="N388" s="398">
        <v>998.25</v>
      </c>
    </row>
    <row r="389" spans="1:14" ht="14.4" customHeight="1" x14ac:dyDescent="0.3">
      <c r="A389" s="393" t="s">
        <v>448</v>
      </c>
      <c r="B389" s="394" t="s">
        <v>450</v>
      </c>
      <c r="C389" s="395" t="s">
        <v>464</v>
      </c>
      <c r="D389" s="396" t="s">
        <v>465</v>
      </c>
      <c r="E389" s="395" t="s">
        <v>451</v>
      </c>
      <c r="F389" s="396" t="s">
        <v>452</v>
      </c>
      <c r="G389" s="395" t="s">
        <v>479</v>
      </c>
      <c r="H389" s="395">
        <v>843905</v>
      </c>
      <c r="I389" s="395">
        <v>103391</v>
      </c>
      <c r="J389" s="395" t="s">
        <v>876</v>
      </c>
      <c r="K389" s="395" t="s">
        <v>877</v>
      </c>
      <c r="L389" s="397">
        <v>69.62</v>
      </c>
      <c r="M389" s="397">
        <v>2</v>
      </c>
      <c r="N389" s="398">
        <v>139.24</v>
      </c>
    </row>
    <row r="390" spans="1:14" ht="14.4" customHeight="1" x14ac:dyDescent="0.3">
      <c r="A390" s="393" t="s">
        <v>448</v>
      </c>
      <c r="B390" s="394" t="s">
        <v>450</v>
      </c>
      <c r="C390" s="395" t="s">
        <v>464</v>
      </c>
      <c r="D390" s="396" t="s">
        <v>465</v>
      </c>
      <c r="E390" s="395" t="s">
        <v>451</v>
      </c>
      <c r="F390" s="396" t="s">
        <v>452</v>
      </c>
      <c r="G390" s="395" t="s">
        <v>479</v>
      </c>
      <c r="H390" s="395">
        <v>843996</v>
      </c>
      <c r="I390" s="395">
        <v>100191</v>
      </c>
      <c r="J390" s="395" t="s">
        <v>878</v>
      </c>
      <c r="K390" s="395" t="s">
        <v>879</v>
      </c>
      <c r="L390" s="397">
        <v>3818</v>
      </c>
      <c r="M390" s="397">
        <v>1</v>
      </c>
      <c r="N390" s="398">
        <v>3818</v>
      </c>
    </row>
    <row r="391" spans="1:14" ht="14.4" customHeight="1" x14ac:dyDescent="0.3">
      <c r="A391" s="393" t="s">
        <v>448</v>
      </c>
      <c r="B391" s="394" t="s">
        <v>450</v>
      </c>
      <c r="C391" s="395" t="s">
        <v>464</v>
      </c>
      <c r="D391" s="396" t="s">
        <v>465</v>
      </c>
      <c r="E391" s="395" t="s">
        <v>451</v>
      </c>
      <c r="F391" s="396" t="s">
        <v>452</v>
      </c>
      <c r="G391" s="395" t="s">
        <v>479</v>
      </c>
      <c r="H391" s="395">
        <v>845369</v>
      </c>
      <c r="I391" s="395">
        <v>107987</v>
      </c>
      <c r="J391" s="395" t="s">
        <v>667</v>
      </c>
      <c r="K391" s="395" t="s">
        <v>668</v>
      </c>
      <c r="L391" s="397">
        <v>111.420938646586</v>
      </c>
      <c r="M391" s="397">
        <v>4</v>
      </c>
      <c r="N391" s="398">
        <v>445.68375458634398</v>
      </c>
    </row>
    <row r="392" spans="1:14" ht="14.4" customHeight="1" x14ac:dyDescent="0.3">
      <c r="A392" s="393" t="s">
        <v>448</v>
      </c>
      <c r="B392" s="394" t="s">
        <v>450</v>
      </c>
      <c r="C392" s="395" t="s">
        <v>464</v>
      </c>
      <c r="D392" s="396" t="s">
        <v>465</v>
      </c>
      <c r="E392" s="395" t="s">
        <v>451</v>
      </c>
      <c r="F392" s="396" t="s">
        <v>452</v>
      </c>
      <c r="G392" s="395" t="s">
        <v>479</v>
      </c>
      <c r="H392" s="395">
        <v>846599</v>
      </c>
      <c r="I392" s="395">
        <v>107754</v>
      </c>
      <c r="J392" s="395" t="s">
        <v>880</v>
      </c>
      <c r="K392" s="395"/>
      <c r="L392" s="397">
        <v>139.535267153061</v>
      </c>
      <c r="M392" s="397">
        <v>10</v>
      </c>
      <c r="N392" s="398">
        <v>1395.35267153061</v>
      </c>
    </row>
    <row r="393" spans="1:14" ht="14.4" customHeight="1" x14ac:dyDescent="0.3">
      <c r="A393" s="393" t="s">
        <v>448</v>
      </c>
      <c r="B393" s="394" t="s">
        <v>450</v>
      </c>
      <c r="C393" s="395" t="s">
        <v>464</v>
      </c>
      <c r="D393" s="396" t="s">
        <v>465</v>
      </c>
      <c r="E393" s="395" t="s">
        <v>451</v>
      </c>
      <c r="F393" s="396" t="s">
        <v>452</v>
      </c>
      <c r="G393" s="395" t="s">
        <v>479</v>
      </c>
      <c r="H393" s="395">
        <v>847132</v>
      </c>
      <c r="I393" s="395">
        <v>137238</v>
      </c>
      <c r="J393" s="395" t="s">
        <v>783</v>
      </c>
      <c r="K393" s="395" t="s">
        <v>784</v>
      </c>
      <c r="L393" s="397">
        <v>667.14316099353755</v>
      </c>
      <c r="M393" s="397">
        <v>4</v>
      </c>
      <c r="N393" s="398">
        <v>2668.5726439741502</v>
      </c>
    </row>
    <row r="394" spans="1:14" ht="14.4" customHeight="1" x14ac:dyDescent="0.3">
      <c r="A394" s="393" t="s">
        <v>448</v>
      </c>
      <c r="B394" s="394" t="s">
        <v>450</v>
      </c>
      <c r="C394" s="395" t="s">
        <v>464</v>
      </c>
      <c r="D394" s="396" t="s">
        <v>465</v>
      </c>
      <c r="E394" s="395" t="s">
        <v>451</v>
      </c>
      <c r="F394" s="396" t="s">
        <v>452</v>
      </c>
      <c r="G394" s="395" t="s">
        <v>479</v>
      </c>
      <c r="H394" s="395">
        <v>848725</v>
      </c>
      <c r="I394" s="395">
        <v>107677</v>
      </c>
      <c r="J394" s="395" t="s">
        <v>680</v>
      </c>
      <c r="K394" s="395" t="s">
        <v>681</v>
      </c>
      <c r="L394" s="397">
        <v>399.48</v>
      </c>
      <c r="M394" s="397">
        <v>6</v>
      </c>
      <c r="N394" s="398">
        <v>2396.88</v>
      </c>
    </row>
    <row r="395" spans="1:14" ht="14.4" customHeight="1" x14ac:dyDescent="0.3">
      <c r="A395" s="393" t="s">
        <v>448</v>
      </c>
      <c r="B395" s="394" t="s">
        <v>450</v>
      </c>
      <c r="C395" s="395" t="s">
        <v>464</v>
      </c>
      <c r="D395" s="396" t="s">
        <v>465</v>
      </c>
      <c r="E395" s="395" t="s">
        <v>451</v>
      </c>
      <c r="F395" s="396" t="s">
        <v>452</v>
      </c>
      <c r="G395" s="395" t="s">
        <v>479</v>
      </c>
      <c r="H395" s="395">
        <v>849390</v>
      </c>
      <c r="I395" s="395">
        <v>163314</v>
      </c>
      <c r="J395" s="395" t="s">
        <v>881</v>
      </c>
      <c r="K395" s="395" t="s">
        <v>882</v>
      </c>
      <c r="L395" s="397">
        <v>100.9</v>
      </c>
      <c r="M395" s="397">
        <v>2</v>
      </c>
      <c r="N395" s="398">
        <v>201.8</v>
      </c>
    </row>
    <row r="396" spans="1:14" ht="14.4" customHeight="1" x14ac:dyDescent="0.3">
      <c r="A396" s="393" t="s">
        <v>448</v>
      </c>
      <c r="B396" s="394" t="s">
        <v>450</v>
      </c>
      <c r="C396" s="395" t="s">
        <v>464</v>
      </c>
      <c r="D396" s="396" t="s">
        <v>465</v>
      </c>
      <c r="E396" s="395" t="s">
        <v>451</v>
      </c>
      <c r="F396" s="396" t="s">
        <v>452</v>
      </c>
      <c r="G396" s="395" t="s">
        <v>479</v>
      </c>
      <c r="H396" s="395">
        <v>849941</v>
      </c>
      <c r="I396" s="395">
        <v>162142</v>
      </c>
      <c r="J396" s="395" t="s">
        <v>684</v>
      </c>
      <c r="K396" s="395" t="s">
        <v>685</v>
      </c>
      <c r="L396" s="397">
        <v>27.359481282092901</v>
      </c>
      <c r="M396" s="397">
        <v>3</v>
      </c>
      <c r="N396" s="398">
        <v>82.078443846278702</v>
      </c>
    </row>
    <row r="397" spans="1:14" ht="14.4" customHeight="1" x14ac:dyDescent="0.3">
      <c r="A397" s="393" t="s">
        <v>448</v>
      </c>
      <c r="B397" s="394" t="s">
        <v>450</v>
      </c>
      <c r="C397" s="395" t="s">
        <v>464</v>
      </c>
      <c r="D397" s="396" t="s">
        <v>465</v>
      </c>
      <c r="E397" s="395" t="s">
        <v>451</v>
      </c>
      <c r="F397" s="396" t="s">
        <v>452</v>
      </c>
      <c r="G397" s="395" t="s">
        <v>479</v>
      </c>
      <c r="H397" s="395">
        <v>850095</v>
      </c>
      <c r="I397" s="395">
        <v>120406</v>
      </c>
      <c r="J397" s="395" t="s">
        <v>883</v>
      </c>
      <c r="K397" s="395" t="s">
        <v>884</v>
      </c>
      <c r="L397" s="397">
        <v>61.463320368882222</v>
      </c>
      <c r="M397" s="397">
        <v>55</v>
      </c>
      <c r="N397" s="398">
        <v>3383.2988331993997</v>
      </c>
    </row>
    <row r="398" spans="1:14" ht="14.4" customHeight="1" x14ac:dyDescent="0.3">
      <c r="A398" s="393" t="s">
        <v>448</v>
      </c>
      <c r="B398" s="394" t="s">
        <v>450</v>
      </c>
      <c r="C398" s="395" t="s">
        <v>464</v>
      </c>
      <c r="D398" s="396" t="s">
        <v>465</v>
      </c>
      <c r="E398" s="395" t="s">
        <v>451</v>
      </c>
      <c r="F398" s="396" t="s">
        <v>452</v>
      </c>
      <c r="G398" s="395" t="s">
        <v>479</v>
      </c>
      <c r="H398" s="395">
        <v>900014</v>
      </c>
      <c r="I398" s="395">
        <v>0</v>
      </c>
      <c r="J398" s="395" t="s">
        <v>785</v>
      </c>
      <c r="K398" s="395"/>
      <c r="L398" s="397">
        <v>143.95141735653149</v>
      </c>
      <c r="M398" s="397">
        <v>8</v>
      </c>
      <c r="N398" s="398">
        <v>1151.6113388522519</v>
      </c>
    </row>
    <row r="399" spans="1:14" ht="14.4" customHeight="1" x14ac:dyDescent="0.3">
      <c r="A399" s="393" t="s">
        <v>448</v>
      </c>
      <c r="B399" s="394" t="s">
        <v>450</v>
      </c>
      <c r="C399" s="395" t="s">
        <v>464</v>
      </c>
      <c r="D399" s="396" t="s">
        <v>465</v>
      </c>
      <c r="E399" s="395" t="s">
        <v>451</v>
      </c>
      <c r="F399" s="396" t="s">
        <v>452</v>
      </c>
      <c r="G399" s="395" t="s">
        <v>479</v>
      </c>
      <c r="H399" s="395">
        <v>900106</v>
      </c>
      <c r="I399" s="395">
        <v>0</v>
      </c>
      <c r="J399" s="395" t="s">
        <v>885</v>
      </c>
      <c r="K399" s="395" t="s">
        <v>886</v>
      </c>
      <c r="L399" s="397">
        <v>208.18969720511504</v>
      </c>
      <c r="M399" s="397">
        <v>20</v>
      </c>
      <c r="N399" s="398">
        <v>4182.9963664613797</v>
      </c>
    </row>
    <row r="400" spans="1:14" ht="14.4" customHeight="1" x14ac:dyDescent="0.3">
      <c r="A400" s="393" t="s">
        <v>448</v>
      </c>
      <c r="B400" s="394" t="s">
        <v>450</v>
      </c>
      <c r="C400" s="395" t="s">
        <v>464</v>
      </c>
      <c r="D400" s="396" t="s">
        <v>465</v>
      </c>
      <c r="E400" s="395" t="s">
        <v>451</v>
      </c>
      <c r="F400" s="396" t="s">
        <v>452</v>
      </c>
      <c r="G400" s="395" t="s">
        <v>479</v>
      </c>
      <c r="H400" s="395">
        <v>900321</v>
      </c>
      <c r="I400" s="395">
        <v>0</v>
      </c>
      <c r="J400" s="395" t="s">
        <v>688</v>
      </c>
      <c r="K400" s="395"/>
      <c r="L400" s="397">
        <v>285.35062139224101</v>
      </c>
      <c r="M400" s="397">
        <v>2</v>
      </c>
      <c r="N400" s="398">
        <v>570.70124278448202</v>
      </c>
    </row>
    <row r="401" spans="1:14" ht="14.4" customHeight="1" x14ac:dyDescent="0.3">
      <c r="A401" s="393" t="s">
        <v>448</v>
      </c>
      <c r="B401" s="394" t="s">
        <v>450</v>
      </c>
      <c r="C401" s="395" t="s">
        <v>464</v>
      </c>
      <c r="D401" s="396" t="s">
        <v>465</v>
      </c>
      <c r="E401" s="395" t="s">
        <v>451</v>
      </c>
      <c r="F401" s="396" t="s">
        <v>452</v>
      </c>
      <c r="G401" s="395" t="s">
        <v>479</v>
      </c>
      <c r="H401" s="395">
        <v>901185</v>
      </c>
      <c r="I401" s="395">
        <v>0</v>
      </c>
      <c r="J401" s="395" t="s">
        <v>887</v>
      </c>
      <c r="K401" s="395" t="s">
        <v>888</v>
      </c>
      <c r="L401" s="397">
        <v>410.27496611556802</v>
      </c>
      <c r="M401" s="397">
        <v>6</v>
      </c>
      <c r="N401" s="398">
        <v>2461.649796693408</v>
      </c>
    </row>
    <row r="402" spans="1:14" ht="14.4" customHeight="1" x14ac:dyDescent="0.3">
      <c r="A402" s="393" t="s">
        <v>448</v>
      </c>
      <c r="B402" s="394" t="s">
        <v>450</v>
      </c>
      <c r="C402" s="395" t="s">
        <v>464</v>
      </c>
      <c r="D402" s="396" t="s">
        <v>465</v>
      </c>
      <c r="E402" s="395" t="s">
        <v>451</v>
      </c>
      <c r="F402" s="396" t="s">
        <v>452</v>
      </c>
      <c r="G402" s="395" t="s">
        <v>479</v>
      </c>
      <c r="H402" s="395">
        <v>902074</v>
      </c>
      <c r="I402" s="395">
        <v>85278</v>
      </c>
      <c r="J402" s="395" t="s">
        <v>889</v>
      </c>
      <c r="K402" s="395" t="s">
        <v>890</v>
      </c>
      <c r="L402" s="397">
        <v>2967</v>
      </c>
      <c r="M402" s="397">
        <v>4</v>
      </c>
      <c r="N402" s="398">
        <v>11868</v>
      </c>
    </row>
    <row r="403" spans="1:14" ht="14.4" customHeight="1" x14ac:dyDescent="0.3">
      <c r="A403" s="393" t="s">
        <v>448</v>
      </c>
      <c r="B403" s="394" t="s">
        <v>450</v>
      </c>
      <c r="C403" s="395" t="s">
        <v>464</v>
      </c>
      <c r="D403" s="396" t="s">
        <v>465</v>
      </c>
      <c r="E403" s="395" t="s">
        <v>451</v>
      </c>
      <c r="F403" s="396" t="s">
        <v>452</v>
      </c>
      <c r="G403" s="395" t="s">
        <v>479</v>
      </c>
      <c r="H403" s="395">
        <v>905098</v>
      </c>
      <c r="I403" s="395">
        <v>23989</v>
      </c>
      <c r="J403" s="395" t="s">
        <v>693</v>
      </c>
      <c r="K403" s="395" t="s">
        <v>694</v>
      </c>
      <c r="L403" s="397">
        <v>523.60716260528613</v>
      </c>
      <c r="M403" s="397">
        <v>40</v>
      </c>
      <c r="N403" s="398">
        <v>20935.801024317087</v>
      </c>
    </row>
    <row r="404" spans="1:14" ht="14.4" customHeight="1" x14ac:dyDescent="0.3">
      <c r="A404" s="393" t="s">
        <v>448</v>
      </c>
      <c r="B404" s="394" t="s">
        <v>450</v>
      </c>
      <c r="C404" s="395" t="s">
        <v>464</v>
      </c>
      <c r="D404" s="396" t="s">
        <v>465</v>
      </c>
      <c r="E404" s="395" t="s">
        <v>451</v>
      </c>
      <c r="F404" s="396" t="s">
        <v>452</v>
      </c>
      <c r="G404" s="395" t="s">
        <v>479</v>
      </c>
      <c r="H404" s="395">
        <v>921034</v>
      </c>
      <c r="I404" s="395">
        <v>0</v>
      </c>
      <c r="J404" s="395" t="s">
        <v>891</v>
      </c>
      <c r="K404" s="395"/>
      <c r="L404" s="397">
        <v>78.731419317776002</v>
      </c>
      <c r="M404" s="397">
        <v>10</v>
      </c>
      <c r="N404" s="398">
        <v>740.29135454220796</v>
      </c>
    </row>
    <row r="405" spans="1:14" ht="14.4" customHeight="1" x14ac:dyDescent="0.3">
      <c r="A405" s="393" t="s">
        <v>448</v>
      </c>
      <c r="B405" s="394" t="s">
        <v>450</v>
      </c>
      <c r="C405" s="395" t="s">
        <v>464</v>
      </c>
      <c r="D405" s="396" t="s">
        <v>465</v>
      </c>
      <c r="E405" s="395" t="s">
        <v>451</v>
      </c>
      <c r="F405" s="396" t="s">
        <v>452</v>
      </c>
      <c r="G405" s="395" t="s">
        <v>479</v>
      </c>
      <c r="H405" s="395">
        <v>930065</v>
      </c>
      <c r="I405" s="395">
        <v>0</v>
      </c>
      <c r="J405" s="395" t="s">
        <v>892</v>
      </c>
      <c r="K405" s="395"/>
      <c r="L405" s="397">
        <v>185.56399999999999</v>
      </c>
      <c r="M405" s="397">
        <v>4</v>
      </c>
      <c r="N405" s="398">
        <v>742.25599999999997</v>
      </c>
    </row>
    <row r="406" spans="1:14" ht="14.4" customHeight="1" x14ac:dyDescent="0.3">
      <c r="A406" s="393" t="s">
        <v>448</v>
      </c>
      <c r="B406" s="394" t="s">
        <v>450</v>
      </c>
      <c r="C406" s="395" t="s">
        <v>464</v>
      </c>
      <c r="D406" s="396" t="s">
        <v>465</v>
      </c>
      <c r="E406" s="395" t="s">
        <v>451</v>
      </c>
      <c r="F406" s="396" t="s">
        <v>452</v>
      </c>
      <c r="G406" s="395" t="s">
        <v>479</v>
      </c>
      <c r="H406" s="395">
        <v>987463</v>
      </c>
      <c r="I406" s="395">
        <v>0</v>
      </c>
      <c r="J406" s="395" t="s">
        <v>893</v>
      </c>
      <c r="K406" s="395"/>
      <c r="L406" s="397">
        <v>60.092300834085727</v>
      </c>
      <c r="M406" s="397">
        <v>20</v>
      </c>
      <c r="N406" s="398">
        <v>1209.6852694955728</v>
      </c>
    </row>
    <row r="407" spans="1:14" ht="14.4" customHeight="1" x14ac:dyDescent="0.3">
      <c r="A407" s="393" t="s">
        <v>448</v>
      </c>
      <c r="B407" s="394" t="s">
        <v>450</v>
      </c>
      <c r="C407" s="395" t="s">
        <v>464</v>
      </c>
      <c r="D407" s="396" t="s">
        <v>465</v>
      </c>
      <c r="E407" s="395" t="s">
        <v>451</v>
      </c>
      <c r="F407" s="396" t="s">
        <v>452</v>
      </c>
      <c r="G407" s="395" t="s">
        <v>479</v>
      </c>
      <c r="H407" s="395">
        <v>987464</v>
      </c>
      <c r="I407" s="395">
        <v>0</v>
      </c>
      <c r="J407" s="395" t="s">
        <v>789</v>
      </c>
      <c r="K407" s="395"/>
      <c r="L407" s="397">
        <v>163.71027497652</v>
      </c>
      <c r="M407" s="397">
        <v>6</v>
      </c>
      <c r="N407" s="398">
        <v>982.26164985911998</v>
      </c>
    </row>
    <row r="408" spans="1:14" ht="14.4" customHeight="1" x14ac:dyDescent="0.3">
      <c r="A408" s="393" t="s">
        <v>448</v>
      </c>
      <c r="B408" s="394" t="s">
        <v>450</v>
      </c>
      <c r="C408" s="395" t="s">
        <v>464</v>
      </c>
      <c r="D408" s="396" t="s">
        <v>465</v>
      </c>
      <c r="E408" s="395" t="s">
        <v>451</v>
      </c>
      <c r="F408" s="396" t="s">
        <v>452</v>
      </c>
      <c r="G408" s="395" t="s">
        <v>479</v>
      </c>
      <c r="H408" s="395">
        <v>987481</v>
      </c>
      <c r="I408" s="395">
        <v>169737</v>
      </c>
      <c r="J408" s="395" t="s">
        <v>775</v>
      </c>
      <c r="K408" s="395" t="s">
        <v>776</v>
      </c>
      <c r="L408" s="397">
        <v>191.22925970241201</v>
      </c>
      <c r="M408" s="397">
        <v>2</v>
      </c>
      <c r="N408" s="398">
        <v>382.45851940482402</v>
      </c>
    </row>
    <row r="409" spans="1:14" ht="14.4" customHeight="1" x14ac:dyDescent="0.3">
      <c r="A409" s="393" t="s">
        <v>448</v>
      </c>
      <c r="B409" s="394" t="s">
        <v>450</v>
      </c>
      <c r="C409" s="395" t="s">
        <v>464</v>
      </c>
      <c r="D409" s="396" t="s">
        <v>465</v>
      </c>
      <c r="E409" s="395" t="s">
        <v>451</v>
      </c>
      <c r="F409" s="396" t="s">
        <v>452</v>
      </c>
      <c r="G409" s="395" t="s">
        <v>479</v>
      </c>
      <c r="H409" s="395">
        <v>921544</v>
      </c>
      <c r="I409" s="395">
        <v>0</v>
      </c>
      <c r="J409" s="395" t="s">
        <v>894</v>
      </c>
      <c r="K409" s="395" t="s">
        <v>869</v>
      </c>
      <c r="L409" s="397">
        <v>87.994648464458493</v>
      </c>
      <c r="M409" s="397">
        <v>3</v>
      </c>
      <c r="N409" s="398">
        <v>279.93209584196097</v>
      </c>
    </row>
    <row r="410" spans="1:14" ht="14.4" customHeight="1" x14ac:dyDescent="0.3">
      <c r="A410" s="393" t="s">
        <v>448</v>
      </c>
      <c r="B410" s="394" t="s">
        <v>450</v>
      </c>
      <c r="C410" s="395" t="s">
        <v>464</v>
      </c>
      <c r="D410" s="396" t="s">
        <v>465</v>
      </c>
      <c r="E410" s="395" t="s">
        <v>451</v>
      </c>
      <c r="F410" s="396" t="s">
        <v>452</v>
      </c>
      <c r="G410" s="395" t="s">
        <v>701</v>
      </c>
      <c r="H410" s="395">
        <v>104062</v>
      </c>
      <c r="I410" s="395">
        <v>4062</v>
      </c>
      <c r="J410" s="395" t="s">
        <v>777</v>
      </c>
      <c r="K410" s="395" t="s">
        <v>653</v>
      </c>
      <c r="L410" s="397">
        <v>150.94</v>
      </c>
      <c r="M410" s="397">
        <v>1</v>
      </c>
      <c r="N410" s="398">
        <v>150.94</v>
      </c>
    </row>
    <row r="411" spans="1:14" ht="14.4" customHeight="1" x14ac:dyDescent="0.3">
      <c r="A411" s="393" t="s">
        <v>448</v>
      </c>
      <c r="B411" s="394" t="s">
        <v>450</v>
      </c>
      <c r="C411" s="395" t="s">
        <v>464</v>
      </c>
      <c r="D411" s="396" t="s">
        <v>465</v>
      </c>
      <c r="E411" s="395" t="s">
        <v>451</v>
      </c>
      <c r="F411" s="396" t="s">
        <v>452</v>
      </c>
      <c r="G411" s="395" t="s">
        <v>701</v>
      </c>
      <c r="H411" s="395">
        <v>109709</v>
      </c>
      <c r="I411" s="395">
        <v>9709</v>
      </c>
      <c r="J411" s="395" t="s">
        <v>702</v>
      </c>
      <c r="K411" s="395" t="s">
        <v>703</v>
      </c>
      <c r="L411" s="397">
        <v>37.423333270679969</v>
      </c>
      <c r="M411" s="397">
        <v>40</v>
      </c>
      <c r="N411" s="398">
        <v>1488.099996240798</v>
      </c>
    </row>
    <row r="412" spans="1:14" ht="14.4" customHeight="1" x14ac:dyDescent="0.3">
      <c r="A412" s="393" t="s">
        <v>448</v>
      </c>
      <c r="B412" s="394" t="s">
        <v>450</v>
      </c>
      <c r="C412" s="395" t="s">
        <v>464</v>
      </c>
      <c r="D412" s="396" t="s">
        <v>465</v>
      </c>
      <c r="E412" s="395" t="s">
        <v>451</v>
      </c>
      <c r="F412" s="396" t="s">
        <v>452</v>
      </c>
      <c r="G412" s="395" t="s">
        <v>701</v>
      </c>
      <c r="H412" s="395">
        <v>109711</v>
      </c>
      <c r="I412" s="395">
        <v>9711</v>
      </c>
      <c r="J412" s="395" t="s">
        <v>702</v>
      </c>
      <c r="K412" s="395" t="s">
        <v>895</v>
      </c>
      <c r="L412" s="397">
        <v>224.67500000000001</v>
      </c>
      <c r="M412" s="397">
        <v>12</v>
      </c>
      <c r="N412" s="398">
        <v>2696.1</v>
      </c>
    </row>
    <row r="413" spans="1:14" ht="14.4" customHeight="1" x14ac:dyDescent="0.3">
      <c r="A413" s="393" t="s">
        <v>448</v>
      </c>
      <c r="B413" s="394" t="s">
        <v>450</v>
      </c>
      <c r="C413" s="395" t="s">
        <v>464</v>
      </c>
      <c r="D413" s="396" t="s">
        <v>465</v>
      </c>
      <c r="E413" s="395" t="s">
        <v>451</v>
      </c>
      <c r="F413" s="396" t="s">
        <v>452</v>
      </c>
      <c r="G413" s="395" t="s">
        <v>701</v>
      </c>
      <c r="H413" s="395">
        <v>118167</v>
      </c>
      <c r="I413" s="395">
        <v>18167</v>
      </c>
      <c r="J413" s="395" t="s">
        <v>896</v>
      </c>
      <c r="K413" s="395" t="s">
        <v>897</v>
      </c>
      <c r="L413" s="397">
        <v>211.6</v>
      </c>
      <c r="M413" s="397">
        <v>24</v>
      </c>
      <c r="N413" s="398">
        <v>5078.3999999999996</v>
      </c>
    </row>
    <row r="414" spans="1:14" ht="14.4" customHeight="1" x14ac:dyDescent="0.3">
      <c r="A414" s="393" t="s">
        <v>448</v>
      </c>
      <c r="B414" s="394" t="s">
        <v>450</v>
      </c>
      <c r="C414" s="395" t="s">
        <v>464</v>
      </c>
      <c r="D414" s="396" t="s">
        <v>465</v>
      </c>
      <c r="E414" s="395" t="s">
        <v>451</v>
      </c>
      <c r="F414" s="396" t="s">
        <v>452</v>
      </c>
      <c r="G414" s="395" t="s">
        <v>701</v>
      </c>
      <c r="H414" s="395">
        <v>125034</v>
      </c>
      <c r="I414" s="395">
        <v>25034</v>
      </c>
      <c r="J414" s="395" t="s">
        <v>704</v>
      </c>
      <c r="K414" s="395" t="s">
        <v>705</v>
      </c>
      <c r="L414" s="397">
        <v>144.52989103069373</v>
      </c>
      <c r="M414" s="397">
        <v>62</v>
      </c>
      <c r="N414" s="398">
        <v>8960.856854008025</v>
      </c>
    </row>
    <row r="415" spans="1:14" ht="14.4" customHeight="1" x14ac:dyDescent="0.3">
      <c r="A415" s="393" t="s">
        <v>448</v>
      </c>
      <c r="B415" s="394" t="s">
        <v>450</v>
      </c>
      <c r="C415" s="395" t="s">
        <v>464</v>
      </c>
      <c r="D415" s="396" t="s">
        <v>465</v>
      </c>
      <c r="E415" s="395" t="s">
        <v>451</v>
      </c>
      <c r="F415" s="396" t="s">
        <v>452</v>
      </c>
      <c r="G415" s="395" t="s">
        <v>701</v>
      </c>
      <c r="H415" s="395">
        <v>131934</v>
      </c>
      <c r="I415" s="395">
        <v>31934</v>
      </c>
      <c r="J415" s="395" t="s">
        <v>706</v>
      </c>
      <c r="K415" s="395" t="s">
        <v>707</v>
      </c>
      <c r="L415" s="397">
        <v>61.46</v>
      </c>
      <c r="M415" s="397">
        <v>8</v>
      </c>
      <c r="N415" s="398">
        <v>491.78</v>
      </c>
    </row>
    <row r="416" spans="1:14" ht="14.4" customHeight="1" x14ac:dyDescent="0.3">
      <c r="A416" s="393" t="s">
        <v>448</v>
      </c>
      <c r="B416" s="394" t="s">
        <v>450</v>
      </c>
      <c r="C416" s="395" t="s">
        <v>464</v>
      </c>
      <c r="D416" s="396" t="s">
        <v>465</v>
      </c>
      <c r="E416" s="395" t="s">
        <v>451</v>
      </c>
      <c r="F416" s="396" t="s">
        <v>452</v>
      </c>
      <c r="G416" s="395" t="s">
        <v>701</v>
      </c>
      <c r="H416" s="395">
        <v>132087</v>
      </c>
      <c r="I416" s="395">
        <v>32087</v>
      </c>
      <c r="J416" s="395" t="s">
        <v>714</v>
      </c>
      <c r="K416" s="395" t="s">
        <v>715</v>
      </c>
      <c r="L416" s="397">
        <v>61.47</v>
      </c>
      <c r="M416" s="397">
        <v>3</v>
      </c>
      <c r="N416" s="398">
        <v>184.41</v>
      </c>
    </row>
    <row r="417" spans="1:14" ht="14.4" customHeight="1" x14ac:dyDescent="0.3">
      <c r="A417" s="393" t="s">
        <v>448</v>
      </c>
      <c r="B417" s="394" t="s">
        <v>450</v>
      </c>
      <c r="C417" s="395" t="s">
        <v>464</v>
      </c>
      <c r="D417" s="396" t="s">
        <v>465</v>
      </c>
      <c r="E417" s="395" t="s">
        <v>451</v>
      </c>
      <c r="F417" s="396" t="s">
        <v>452</v>
      </c>
      <c r="G417" s="395" t="s">
        <v>701</v>
      </c>
      <c r="H417" s="395">
        <v>140368</v>
      </c>
      <c r="I417" s="395">
        <v>40368</v>
      </c>
      <c r="J417" s="395" t="s">
        <v>718</v>
      </c>
      <c r="K417" s="395" t="s">
        <v>719</v>
      </c>
      <c r="L417" s="397">
        <v>48.94</v>
      </c>
      <c r="M417" s="397">
        <v>1</v>
      </c>
      <c r="N417" s="398">
        <v>48.94</v>
      </c>
    </row>
    <row r="418" spans="1:14" ht="14.4" customHeight="1" x14ac:dyDescent="0.3">
      <c r="A418" s="393" t="s">
        <v>448</v>
      </c>
      <c r="B418" s="394" t="s">
        <v>450</v>
      </c>
      <c r="C418" s="395" t="s">
        <v>464</v>
      </c>
      <c r="D418" s="396" t="s">
        <v>465</v>
      </c>
      <c r="E418" s="395" t="s">
        <v>451</v>
      </c>
      <c r="F418" s="396" t="s">
        <v>452</v>
      </c>
      <c r="G418" s="395" t="s">
        <v>701</v>
      </c>
      <c r="H418" s="395">
        <v>149531</v>
      </c>
      <c r="I418" s="395">
        <v>49531</v>
      </c>
      <c r="J418" s="395" t="s">
        <v>722</v>
      </c>
      <c r="K418" s="395" t="s">
        <v>723</v>
      </c>
      <c r="L418" s="397">
        <v>71.05</v>
      </c>
      <c r="M418" s="397">
        <v>30</v>
      </c>
      <c r="N418" s="398">
        <v>2131.5</v>
      </c>
    </row>
    <row r="419" spans="1:14" ht="14.4" customHeight="1" x14ac:dyDescent="0.3">
      <c r="A419" s="393" t="s">
        <v>448</v>
      </c>
      <c r="B419" s="394" t="s">
        <v>450</v>
      </c>
      <c r="C419" s="395" t="s">
        <v>464</v>
      </c>
      <c r="D419" s="396" t="s">
        <v>465</v>
      </c>
      <c r="E419" s="395" t="s">
        <v>451</v>
      </c>
      <c r="F419" s="396" t="s">
        <v>452</v>
      </c>
      <c r="G419" s="395" t="s">
        <v>701</v>
      </c>
      <c r="H419" s="395">
        <v>158191</v>
      </c>
      <c r="I419" s="395">
        <v>158191</v>
      </c>
      <c r="J419" s="395" t="s">
        <v>898</v>
      </c>
      <c r="K419" s="395" t="s">
        <v>899</v>
      </c>
      <c r="L419" s="397">
        <v>107.719784812817</v>
      </c>
      <c r="M419" s="397">
        <v>3</v>
      </c>
      <c r="N419" s="398">
        <v>323.159556261445</v>
      </c>
    </row>
    <row r="420" spans="1:14" ht="14.4" customHeight="1" x14ac:dyDescent="0.3">
      <c r="A420" s="393" t="s">
        <v>448</v>
      </c>
      <c r="B420" s="394" t="s">
        <v>450</v>
      </c>
      <c r="C420" s="395" t="s">
        <v>464</v>
      </c>
      <c r="D420" s="396" t="s">
        <v>465</v>
      </c>
      <c r="E420" s="395" t="s">
        <v>451</v>
      </c>
      <c r="F420" s="396" t="s">
        <v>452</v>
      </c>
      <c r="G420" s="395" t="s">
        <v>701</v>
      </c>
      <c r="H420" s="395">
        <v>158198</v>
      </c>
      <c r="I420" s="395">
        <v>158198</v>
      </c>
      <c r="J420" s="395" t="s">
        <v>898</v>
      </c>
      <c r="K420" s="395" t="s">
        <v>900</v>
      </c>
      <c r="L420" s="397">
        <v>365.31995467688898</v>
      </c>
      <c r="M420" s="397">
        <v>3</v>
      </c>
      <c r="N420" s="398">
        <v>1095.9598640306669</v>
      </c>
    </row>
    <row r="421" spans="1:14" ht="14.4" customHeight="1" x14ac:dyDescent="0.3">
      <c r="A421" s="393" t="s">
        <v>448</v>
      </c>
      <c r="B421" s="394" t="s">
        <v>450</v>
      </c>
      <c r="C421" s="395" t="s">
        <v>464</v>
      </c>
      <c r="D421" s="396" t="s">
        <v>465</v>
      </c>
      <c r="E421" s="395" t="s">
        <v>451</v>
      </c>
      <c r="F421" s="396" t="s">
        <v>452</v>
      </c>
      <c r="G421" s="395" t="s">
        <v>701</v>
      </c>
      <c r="H421" s="395">
        <v>158380</v>
      </c>
      <c r="I421" s="395">
        <v>58380</v>
      </c>
      <c r="J421" s="395" t="s">
        <v>724</v>
      </c>
      <c r="K421" s="395" t="s">
        <v>725</v>
      </c>
      <c r="L421" s="397">
        <v>85.522539648425607</v>
      </c>
      <c r="M421" s="397">
        <v>11</v>
      </c>
      <c r="N421" s="398">
        <v>940.96015859370254</v>
      </c>
    </row>
    <row r="422" spans="1:14" ht="14.4" customHeight="1" x14ac:dyDescent="0.3">
      <c r="A422" s="393" t="s">
        <v>448</v>
      </c>
      <c r="B422" s="394" t="s">
        <v>450</v>
      </c>
      <c r="C422" s="395" t="s">
        <v>464</v>
      </c>
      <c r="D422" s="396" t="s">
        <v>465</v>
      </c>
      <c r="E422" s="395" t="s">
        <v>451</v>
      </c>
      <c r="F422" s="396" t="s">
        <v>452</v>
      </c>
      <c r="G422" s="395" t="s">
        <v>701</v>
      </c>
      <c r="H422" s="395">
        <v>162597</v>
      </c>
      <c r="I422" s="395">
        <v>62597</v>
      </c>
      <c r="J422" s="395" t="s">
        <v>901</v>
      </c>
      <c r="K422" s="395" t="s">
        <v>902</v>
      </c>
      <c r="L422" s="397">
        <v>82.099999999999895</v>
      </c>
      <c r="M422" s="397">
        <v>4</v>
      </c>
      <c r="N422" s="398">
        <v>328.39999999999958</v>
      </c>
    </row>
    <row r="423" spans="1:14" ht="14.4" customHeight="1" x14ac:dyDescent="0.3">
      <c r="A423" s="393" t="s">
        <v>448</v>
      </c>
      <c r="B423" s="394" t="s">
        <v>450</v>
      </c>
      <c r="C423" s="395" t="s">
        <v>464</v>
      </c>
      <c r="D423" s="396" t="s">
        <v>465</v>
      </c>
      <c r="E423" s="395" t="s">
        <v>451</v>
      </c>
      <c r="F423" s="396" t="s">
        <v>452</v>
      </c>
      <c r="G423" s="395" t="s">
        <v>701</v>
      </c>
      <c r="H423" s="395">
        <v>185325</v>
      </c>
      <c r="I423" s="395">
        <v>85325</v>
      </c>
      <c r="J423" s="395" t="s">
        <v>704</v>
      </c>
      <c r="K423" s="395" t="s">
        <v>903</v>
      </c>
      <c r="L423" s="397">
        <v>147.42998023420947</v>
      </c>
      <c r="M423" s="397">
        <v>29</v>
      </c>
      <c r="N423" s="398">
        <v>4275.469031476262</v>
      </c>
    </row>
    <row r="424" spans="1:14" ht="14.4" customHeight="1" x14ac:dyDescent="0.3">
      <c r="A424" s="393" t="s">
        <v>448</v>
      </c>
      <c r="B424" s="394" t="s">
        <v>450</v>
      </c>
      <c r="C424" s="395" t="s">
        <v>464</v>
      </c>
      <c r="D424" s="396" t="s">
        <v>465</v>
      </c>
      <c r="E424" s="395" t="s">
        <v>451</v>
      </c>
      <c r="F424" s="396" t="s">
        <v>452</v>
      </c>
      <c r="G424" s="395" t="s">
        <v>701</v>
      </c>
      <c r="H424" s="395">
        <v>848765</v>
      </c>
      <c r="I424" s="395">
        <v>107938</v>
      </c>
      <c r="J424" s="395" t="s">
        <v>736</v>
      </c>
      <c r="K424" s="395" t="s">
        <v>737</v>
      </c>
      <c r="L424" s="397">
        <v>135.29666666666665</v>
      </c>
      <c r="M424" s="397">
        <v>14</v>
      </c>
      <c r="N424" s="398">
        <v>1893.98</v>
      </c>
    </row>
    <row r="425" spans="1:14" ht="14.4" customHeight="1" x14ac:dyDescent="0.3">
      <c r="A425" s="393" t="s">
        <v>448</v>
      </c>
      <c r="B425" s="394" t="s">
        <v>450</v>
      </c>
      <c r="C425" s="395" t="s">
        <v>464</v>
      </c>
      <c r="D425" s="396" t="s">
        <v>465</v>
      </c>
      <c r="E425" s="395" t="s">
        <v>451</v>
      </c>
      <c r="F425" s="396" t="s">
        <v>452</v>
      </c>
      <c r="G425" s="395" t="s">
        <v>701</v>
      </c>
      <c r="H425" s="395">
        <v>849266</v>
      </c>
      <c r="I425" s="395">
        <v>162444</v>
      </c>
      <c r="J425" s="395" t="s">
        <v>904</v>
      </c>
      <c r="K425" s="395" t="s">
        <v>905</v>
      </c>
      <c r="L425" s="397">
        <v>83.880770789397303</v>
      </c>
      <c r="M425" s="397">
        <v>6</v>
      </c>
      <c r="N425" s="398">
        <v>503.28462473638382</v>
      </c>
    </row>
    <row r="426" spans="1:14" ht="14.4" customHeight="1" x14ac:dyDescent="0.3">
      <c r="A426" s="393" t="s">
        <v>448</v>
      </c>
      <c r="B426" s="394" t="s">
        <v>450</v>
      </c>
      <c r="C426" s="395" t="s">
        <v>464</v>
      </c>
      <c r="D426" s="396" t="s">
        <v>465</v>
      </c>
      <c r="E426" s="395" t="s">
        <v>451</v>
      </c>
      <c r="F426" s="396" t="s">
        <v>452</v>
      </c>
      <c r="G426" s="395" t="s">
        <v>701</v>
      </c>
      <c r="H426" s="395">
        <v>849559</v>
      </c>
      <c r="I426" s="395">
        <v>125066</v>
      </c>
      <c r="J426" s="395" t="s">
        <v>906</v>
      </c>
      <c r="K426" s="395" t="s">
        <v>907</v>
      </c>
      <c r="L426" s="397">
        <v>152.375</v>
      </c>
      <c r="M426" s="397">
        <v>3</v>
      </c>
      <c r="N426" s="398">
        <v>456.98</v>
      </c>
    </row>
    <row r="427" spans="1:14" ht="14.4" customHeight="1" x14ac:dyDescent="0.3">
      <c r="A427" s="393" t="s">
        <v>448</v>
      </c>
      <c r="B427" s="394" t="s">
        <v>450</v>
      </c>
      <c r="C427" s="395" t="s">
        <v>464</v>
      </c>
      <c r="D427" s="396" t="s">
        <v>465</v>
      </c>
      <c r="E427" s="395" t="s">
        <v>451</v>
      </c>
      <c r="F427" s="396" t="s">
        <v>452</v>
      </c>
      <c r="G427" s="395" t="s">
        <v>701</v>
      </c>
      <c r="H427" s="395">
        <v>850010</v>
      </c>
      <c r="I427" s="395">
        <v>149543</v>
      </c>
      <c r="J427" s="395" t="s">
        <v>738</v>
      </c>
      <c r="K427" s="395" t="s">
        <v>739</v>
      </c>
      <c r="L427" s="397">
        <v>315.64</v>
      </c>
      <c r="M427" s="397">
        <v>4</v>
      </c>
      <c r="N427" s="398">
        <v>1262.56</v>
      </c>
    </row>
    <row r="428" spans="1:14" ht="14.4" customHeight="1" x14ac:dyDescent="0.3">
      <c r="A428" s="393" t="s">
        <v>448</v>
      </c>
      <c r="B428" s="394" t="s">
        <v>450</v>
      </c>
      <c r="C428" s="395" t="s">
        <v>464</v>
      </c>
      <c r="D428" s="396" t="s">
        <v>465</v>
      </c>
      <c r="E428" s="395" t="s">
        <v>453</v>
      </c>
      <c r="F428" s="396" t="s">
        <v>454</v>
      </c>
      <c r="G428" s="395" t="s">
        <v>479</v>
      </c>
      <c r="H428" s="395">
        <v>106264</v>
      </c>
      <c r="I428" s="395">
        <v>6264</v>
      </c>
      <c r="J428" s="395" t="s">
        <v>746</v>
      </c>
      <c r="K428" s="395" t="s">
        <v>745</v>
      </c>
      <c r="L428" s="397">
        <v>33.409999999999997</v>
      </c>
      <c r="M428" s="397">
        <v>3</v>
      </c>
      <c r="N428" s="398">
        <v>100.22999999999999</v>
      </c>
    </row>
    <row r="429" spans="1:14" ht="14.4" customHeight="1" x14ac:dyDescent="0.3">
      <c r="A429" s="393" t="s">
        <v>448</v>
      </c>
      <c r="B429" s="394" t="s">
        <v>450</v>
      </c>
      <c r="C429" s="395" t="s">
        <v>464</v>
      </c>
      <c r="D429" s="396" t="s">
        <v>465</v>
      </c>
      <c r="E429" s="395" t="s">
        <v>453</v>
      </c>
      <c r="F429" s="396" t="s">
        <v>454</v>
      </c>
      <c r="G429" s="395" t="s">
        <v>479</v>
      </c>
      <c r="H429" s="395">
        <v>114877</v>
      </c>
      <c r="I429" s="395">
        <v>14877</v>
      </c>
      <c r="J429" s="395" t="s">
        <v>747</v>
      </c>
      <c r="K429" s="395" t="s">
        <v>748</v>
      </c>
      <c r="L429" s="397">
        <v>258.2564875605288</v>
      </c>
      <c r="M429" s="397">
        <v>7</v>
      </c>
      <c r="N429" s="398">
        <v>1805.7624378026439</v>
      </c>
    </row>
    <row r="430" spans="1:14" ht="14.4" customHeight="1" x14ac:dyDescent="0.3">
      <c r="A430" s="393" t="s">
        <v>448</v>
      </c>
      <c r="B430" s="394" t="s">
        <v>450</v>
      </c>
      <c r="C430" s="395" t="s">
        <v>464</v>
      </c>
      <c r="D430" s="396" t="s">
        <v>465</v>
      </c>
      <c r="E430" s="395" t="s">
        <v>453</v>
      </c>
      <c r="F430" s="396" t="s">
        <v>454</v>
      </c>
      <c r="G430" s="395" t="s">
        <v>701</v>
      </c>
      <c r="H430" s="395">
        <v>116600</v>
      </c>
      <c r="I430" s="395">
        <v>16600</v>
      </c>
      <c r="J430" s="395" t="s">
        <v>754</v>
      </c>
      <c r="K430" s="395" t="s">
        <v>755</v>
      </c>
      <c r="L430" s="397">
        <v>49.820766504042858</v>
      </c>
      <c r="M430" s="397">
        <v>124</v>
      </c>
      <c r="N430" s="398">
        <v>6221.4534780457843</v>
      </c>
    </row>
    <row r="431" spans="1:14" ht="14.4" customHeight="1" thickBot="1" x14ac:dyDescent="0.35">
      <c r="A431" s="399" t="s">
        <v>448</v>
      </c>
      <c r="B431" s="400" t="s">
        <v>450</v>
      </c>
      <c r="C431" s="401" t="s">
        <v>464</v>
      </c>
      <c r="D431" s="402" t="s">
        <v>465</v>
      </c>
      <c r="E431" s="401" t="s">
        <v>453</v>
      </c>
      <c r="F431" s="402" t="s">
        <v>454</v>
      </c>
      <c r="G431" s="401" t="s">
        <v>701</v>
      </c>
      <c r="H431" s="401">
        <v>172972</v>
      </c>
      <c r="I431" s="401">
        <v>72972</v>
      </c>
      <c r="J431" s="401" t="s">
        <v>760</v>
      </c>
      <c r="K431" s="401" t="s">
        <v>761</v>
      </c>
      <c r="L431" s="403">
        <v>225.10922952142934</v>
      </c>
      <c r="M431" s="403">
        <v>10.999999999999998</v>
      </c>
      <c r="N431" s="404">
        <v>2478.680754257151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303" t="s">
        <v>912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201</v>
      </c>
      <c r="C3" s="305"/>
      <c r="D3" s="306" t="s">
        <v>200</v>
      </c>
      <c r="E3" s="305"/>
      <c r="F3" s="129" t="s">
        <v>6</v>
      </c>
    </row>
    <row r="4" spans="1:6" ht="14.4" customHeight="1" thickBot="1" x14ac:dyDescent="0.35">
      <c r="A4" s="405" t="s">
        <v>220</v>
      </c>
      <c r="B4" s="406" t="s">
        <v>17</v>
      </c>
      <c r="C4" s="407" t="s">
        <v>5</v>
      </c>
      <c r="D4" s="406" t="s">
        <v>17</v>
      </c>
      <c r="E4" s="407" t="s">
        <v>5</v>
      </c>
      <c r="F4" s="408" t="s">
        <v>17</v>
      </c>
    </row>
    <row r="5" spans="1:6" ht="14.4" customHeight="1" x14ac:dyDescent="0.3">
      <c r="A5" s="419" t="s">
        <v>908</v>
      </c>
      <c r="B5" s="391">
        <v>24012.877344959692</v>
      </c>
      <c r="C5" s="409">
        <v>0.33450203550969726</v>
      </c>
      <c r="D5" s="391">
        <v>47774.062033062575</v>
      </c>
      <c r="E5" s="409">
        <v>0.66549796449030263</v>
      </c>
      <c r="F5" s="392">
        <v>71786.939378022274</v>
      </c>
    </row>
    <row r="6" spans="1:6" ht="14.4" customHeight="1" x14ac:dyDescent="0.3">
      <c r="A6" s="420" t="s">
        <v>909</v>
      </c>
      <c r="B6" s="397">
        <v>2597.8367452365692</v>
      </c>
      <c r="C6" s="410">
        <v>2.6042244967038806E-2</v>
      </c>
      <c r="D6" s="397">
        <v>97156.879045379945</v>
      </c>
      <c r="E6" s="410">
        <v>0.97395775503296123</v>
      </c>
      <c r="F6" s="398">
        <v>99754.715790616508</v>
      </c>
    </row>
    <row r="7" spans="1:6" ht="14.4" customHeight="1" x14ac:dyDescent="0.3">
      <c r="A7" s="420" t="s">
        <v>910</v>
      </c>
      <c r="B7" s="397">
        <v>668.64986503551609</v>
      </c>
      <c r="C7" s="410">
        <v>5.0567038128914894E-2</v>
      </c>
      <c r="D7" s="397">
        <v>12554.388101532142</v>
      </c>
      <c r="E7" s="410">
        <v>0.94943296187108506</v>
      </c>
      <c r="F7" s="398">
        <v>13223.037966567659</v>
      </c>
    </row>
    <row r="8" spans="1:6" ht="14.4" customHeight="1" thickBot="1" x14ac:dyDescent="0.35">
      <c r="A8" s="421" t="s">
        <v>911</v>
      </c>
      <c r="B8" s="412">
        <v>342.55939082934498</v>
      </c>
      <c r="C8" s="413">
        <v>5.079726972451537E-2</v>
      </c>
      <c r="D8" s="412">
        <v>6401.0981460248795</v>
      </c>
      <c r="E8" s="413">
        <v>0.94920273027548463</v>
      </c>
      <c r="F8" s="414">
        <v>6743.6575368542244</v>
      </c>
    </row>
    <row r="9" spans="1:6" ht="14.4" customHeight="1" thickBot="1" x14ac:dyDescent="0.35">
      <c r="A9" s="415" t="s">
        <v>6</v>
      </c>
      <c r="B9" s="416">
        <v>27621.923346061121</v>
      </c>
      <c r="C9" s="417">
        <v>0.14423351905610091</v>
      </c>
      <c r="D9" s="416">
        <v>163886.42732599954</v>
      </c>
      <c r="E9" s="417">
        <v>0.85576648094389896</v>
      </c>
      <c r="F9" s="418">
        <v>191508.35067206068</v>
      </c>
    </row>
    <row r="10" spans="1:6" ht="14.4" customHeight="1" thickBot="1" x14ac:dyDescent="0.35"/>
    <row r="11" spans="1:6" ht="14.4" customHeight="1" x14ac:dyDescent="0.3">
      <c r="A11" s="419" t="s">
        <v>913</v>
      </c>
      <c r="B11" s="391">
        <v>19815.318705126083</v>
      </c>
      <c r="C11" s="409">
        <v>0.97523035335816111</v>
      </c>
      <c r="D11" s="391">
        <v>503.28462473638382</v>
      </c>
      <c r="E11" s="409">
        <v>2.4769646641838863E-2</v>
      </c>
      <c r="F11" s="392">
        <v>20318.603329862468</v>
      </c>
    </row>
    <row r="12" spans="1:6" ht="14.4" customHeight="1" x14ac:dyDescent="0.3">
      <c r="A12" s="420" t="s">
        <v>914</v>
      </c>
      <c r="B12" s="397">
        <v>1791.44</v>
      </c>
      <c r="C12" s="410">
        <v>1</v>
      </c>
      <c r="D12" s="397"/>
      <c r="E12" s="410">
        <v>0</v>
      </c>
      <c r="F12" s="398">
        <v>1791.44</v>
      </c>
    </row>
    <row r="13" spans="1:6" ht="14.4" customHeight="1" x14ac:dyDescent="0.3">
      <c r="A13" s="420" t="s">
        <v>915</v>
      </c>
      <c r="B13" s="397">
        <v>1756.7381798432959</v>
      </c>
      <c r="C13" s="410">
        <v>0.55315395116216626</v>
      </c>
      <c r="D13" s="397">
        <v>1419.119420292112</v>
      </c>
      <c r="E13" s="410">
        <v>0.4468460488378338</v>
      </c>
      <c r="F13" s="398">
        <v>3175.8576001354077</v>
      </c>
    </row>
    <row r="14" spans="1:6" ht="14.4" customHeight="1" x14ac:dyDescent="0.3">
      <c r="A14" s="420" t="s">
        <v>916</v>
      </c>
      <c r="B14" s="397">
        <v>968.28</v>
      </c>
      <c r="C14" s="410">
        <v>1</v>
      </c>
      <c r="D14" s="397"/>
      <c r="E14" s="410">
        <v>0</v>
      </c>
      <c r="F14" s="398">
        <v>968.28</v>
      </c>
    </row>
    <row r="15" spans="1:6" ht="14.4" customHeight="1" x14ac:dyDescent="0.3">
      <c r="A15" s="420" t="s">
        <v>917</v>
      </c>
      <c r="B15" s="397">
        <v>675.14933178503316</v>
      </c>
      <c r="C15" s="410">
        <v>0.83770684047616473</v>
      </c>
      <c r="D15" s="397">
        <v>130.800075768173</v>
      </c>
      <c r="E15" s="410">
        <v>0.16229315952383527</v>
      </c>
      <c r="F15" s="398">
        <v>805.94940755320613</v>
      </c>
    </row>
    <row r="16" spans="1:6" ht="14.4" customHeight="1" x14ac:dyDescent="0.3">
      <c r="A16" s="420" t="s">
        <v>918</v>
      </c>
      <c r="B16" s="397">
        <v>657.55986503551605</v>
      </c>
      <c r="C16" s="410">
        <v>0.41246978946398571</v>
      </c>
      <c r="D16" s="397">
        <v>936.64141183867798</v>
      </c>
      <c r="E16" s="410">
        <v>0.58753021053601429</v>
      </c>
      <c r="F16" s="398">
        <v>1594.201276874194</v>
      </c>
    </row>
    <row r="17" spans="1:6" ht="14.4" customHeight="1" x14ac:dyDescent="0.3">
      <c r="A17" s="420" t="s">
        <v>919</v>
      </c>
      <c r="B17" s="397">
        <v>614.39787048838002</v>
      </c>
      <c r="C17" s="410">
        <v>1</v>
      </c>
      <c r="D17" s="397"/>
      <c r="E17" s="410">
        <v>0</v>
      </c>
      <c r="F17" s="398">
        <v>614.39787048838002</v>
      </c>
    </row>
    <row r="18" spans="1:6" ht="14.4" customHeight="1" x14ac:dyDescent="0.3">
      <c r="A18" s="420" t="s">
        <v>920</v>
      </c>
      <c r="B18" s="397">
        <v>541.35</v>
      </c>
      <c r="C18" s="410">
        <v>3.8093018859062827E-2</v>
      </c>
      <c r="D18" s="397">
        <v>13669.915376548275</v>
      </c>
      <c r="E18" s="410">
        <v>0.9619069811409372</v>
      </c>
      <c r="F18" s="398">
        <v>14211.265376548276</v>
      </c>
    </row>
    <row r="19" spans="1:6" ht="14.4" customHeight="1" x14ac:dyDescent="0.3">
      <c r="A19" s="420" t="s">
        <v>921</v>
      </c>
      <c r="B19" s="397">
        <v>342.55939082934498</v>
      </c>
      <c r="C19" s="410">
        <v>1</v>
      </c>
      <c r="D19" s="397"/>
      <c r="E19" s="410">
        <v>0</v>
      </c>
      <c r="F19" s="398">
        <v>342.55939082934498</v>
      </c>
    </row>
    <row r="20" spans="1:6" ht="14.4" customHeight="1" x14ac:dyDescent="0.3">
      <c r="A20" s="420" t="s">
        <v>922</v>
      </c>
      <c r="B20" s="397">
        <v>250.38</v>
      </c>
      <c r="C20" s="410">
        <v>0.5477812410560674</v>
      </c>
      <c r="D20" s="397">
        <v>206.70027444914399</v>
      </c>
      <c r="E20" s="410">
        <v>0.4522187589439326</v>
      </c>
      <c r="F20" s="398">
        <v>457.08027444914399</v>
      </c>
    </row>
    <row r="21" spans="1:6" ht="14.4" customHeight="1" x14ac:dyDescent="0.3">
      <c r="A21" s="420" t="s">
        <v>923</v>
      </c>
      <c r="B21" s="397">
        <v>151.6600029534662</v>
      </c>
      <c r="C21" s="410">
        <v>3.39843749532037E-3</v>
      </c>
      <c r="D21" s="397">
        <v>44474.73173216045</v>
      </c>
      <c r="E21" s="410">
        <v>0.99660156250467957</v>
      </c>
      <c r="F21" s="398">
        <v>44626.391735113917</v>
      </c>
    </row>
    <row r="22" spans="1:6" ht="14.4" customHeight="1" x14ac:dyDescent="0.3">
      <c r="A22" s="420" t="s">
        <v>924</v>
      </c>
      <c r="B22" s="397">
        <v>57.09</v>
      </c>
      <c r="C22" s="410">
        <v>0.30439882697947213</v>
      </c>
      <c r="D22" s="397">
        <v>130.46</v>
      </c>
      <c r="E22" s="410">
        <v>0.69560117302052782</v>
      </c>
      <c r="F22" s="398">
        <v>187.55</v>
      </c>
    </row>
    <row r="23" spans="1:6" ht="14.4" customHeight="1" x14ac:dyDescent="0.3">
      <c r="A23" s="420" t="s">
        <v>925</v>
      </c>
      <c r="B23" s="397"/>
      <c r="C23" s="410">
        <v>0</v>
      </c>
      <c r="D23" s="397">
        <v>1172.72</v>
      </c>
      <c r="E23" s="410">
        <v>1</v>
      </c>
      <c r="F23" s="398">
        <v>1172.72</v>
      </c>
    </row>
    <row r="24" spans="1:6" ht="14.4" customHeight="1" x14ac:dyDescent="0.3">
      <c r="A24" s="420" t="s">
        <v>926</v>
      </c>
      <c r="B24" s="397"/>
      <c r="C24" s="410">
        <v>0</v>
      </c>
      <c r="D24" s="397">
        <v>3467.1157994917576</v>
      </c>
      <c r="E24" s="410">
        <v>1</v>
      </c>
      <c r="F24" s="398">
        <v>3467.1157994917576</v>
      </c>
    </row>
    <row r="25" spans="1:6" ht="14.4" customHeight="1" x14ac:dyDescent="0.3">
      <c r="A25" s="420" t="s">
        <v>927</v>
      </c>
      <c r="B25" s="397"/>
      <c r="C25" s="410">
        <v>0</v>
      </c>
      <c r="D25" s="397">
        <v>6460.2153196736708</v>
      </c>
      <c r="E25" s="410">
        <v>1</v>
      </c>
      <c r="F25" s="398">
        <v>6460.2153196736708</v>
      </c>
    </row>
    <row r="26" spans="1:6" ht="14.4" customHeight="1" x14ac:dyDescent="0.3">
      <c r="A26" s="420" t="s">
        <v>928</v>
      </c>
      <c r="B26" s="397"/>
      <c r="C26" s="410">
        <v>0</v>
      </c>
      <c r="D26" s="397">
        <v>4929.8788011108127</v>
      </c>
      <c r="E26" s="410">
        <v>1</v>
      </c>
      <c r="F26" s="398">
        <v>4929.8788011108127</v>
      </c>
    </row>
    <row r="27" spans="1:6" ht="14.4" customHeight="1" x14ac:dyDescent="0.3">
      <c r="A27" s="420" t="s">
        <v>929</v>
      </c>
      <c r="B27" s="397"/>
      <c r="C27" s="410">
        <v>0</v>
      </c>
      <c r="D27" s="397">
        <v>328.39999999999958</v>
      </c>
      <c r="E27" s="410">
        <v>1</v>
      </c>
      <c r="F27" s="398">
        <v>328.39999999999958</v>
      </c>
    </row>
    <row r="28" spans="1:6" ht="14.4" customHeight="1" x14ac:dyDescent="0.3">
      <c r="A28" s="420" t="s">
        <v>930</v>
      </c>
      <c r="B28" s="397"/>
      <c r="C28" s="410">
        <v>0</v>
      </c>
      <c r="D28" s="397">
        <v>2434.8147335798403</v>
      </c>
      <c r="E28" s="410">
        <v>1</v>
      </c>
      <c r="F28" s="398">
        <v>2434.8147335798403</v>
      </c>
    </row>
    <row r="29" spans="1:6" ht="14.4" customHeight="1" x14ac:dyDescent="0.3">
      <c r="A29" s="420" t="s">
        <v>931</v>
      </c>
      <c r="B29" s="397"/>
      <c r="C29" s="410">
        <v>0</v>
      </c>
      <c r="D29" s="397">
        <v>5078.3999999999996</v>
      </c>
      <c r="E29" s="410">
        <v>1</v>
      </c>
      <c r="F29" s="398">
        <v>5078.3999999999996</v>
      </c>
    </row>
    <row r="30" spans="1:6" ht="14.4" customHeight="1" x14ac:dyDescent="0.3">
      <c r="A30" s="420" t="s">
        <v>932</v>
      </c>
      <c r="B30" s="397"/>
      <c r="C30" s="410">
        <v>0</v>
      </c>
      <c r="D30" s="397">
        <v>17149.916159731918</v>
      </c>
      <c r="E30" s="410">
        <v>1</v>
      </c>
      <c r="F30" s="398">
        <v>17149.916159731918</v>
      </c>
    </row>
    <row r="31" spans="1:6" ht="14.4" customHeight="1" x14ac:dyDescent="0.3">
      <c r="A31" s="420" t="s">
        <v>933</v>
      </c>
      <c r="B31" s="397"/>
      <c r="C31" s="410">
        <v>0</v>
      </c>
      <c r="D31" s="397">
        <v>998.02460140672304</v>
      </c>
      <c r="E31" s="410">
        <v>1</v>
      </c>
      <c r="F31" s="398">
        <v>998.02460140672304</v>
      </c>
    </row>
    <row r="32" spans="1:6" ht="14.4" customHeight="1" x14ac:dyDescent="0.3">
      <c r="A32" s="420" t="s">
        <v>934</v>
      </c>
      <c r="B32" s="397"/>
      <c r="C32" s="410">
        <v>0</v>
      </c>
      <c r="D32" s="397">
        <v>1293.3298182951228</v>
      </c>
      <c r="E32" s="410">
        <v>1</v>
      </c>
      <c r="F32" s="398">
        <v>1293.3298182951228</v>
      </c>
    </row>
    <row r="33" spans="1:6" ht="14.4" customHeight="1" x14ac:dyDescent="0.3">
      <c r="A33" s="420" t="s">
        <v>935</v>
      </c>
      <c r="B33" s="397"/>
      <c r="C33" s="410">
        <v>0</v>
      </c>
      <c r="D33" s="397">
        <v>17049.2</v>
      </c>
      <c r="E33" s="410">
        <v>1</v>
      </c>
      <c r="F33" s="398">
        <v>17049.2</v>
      </c>
    </row>
    <row r="34" spans="1:6" ht="14.4" customHeight="1" x14ac:dyDescent="0.3">
      <c r="A34" s="420" t="s">
        <v>936</v>
      </c>
      <c r="B34" s="397"/>
      <c r="C34" s="410">
        <v>0</v>
      </c>
      <c r="D34" s="397">
        <v>301.88</v>
      </c>
      <c r="E34" s="410">
        <v>1</v>
      </c>
      <c r="F34" s="398">
        <v>301.88</v>
      </c>
    </row>
    <row r="35" spans="1:6" ht="14.4" customHeight="1" x14ac:dyDescent="0.3">
      <c r="A35" s="420" t="s">
        <v>937</v>
      </c>
      <c r="B35" s="397"/>
      <c r="C35" s="410">
        <v>0</v>
      </c>
      <c r="D35" s="397">
        <v>2479.3678444221241</v>
      </c>
      <c r="E35" s="410">
        <v>1</v>
      </c>
      <c r="F35" s="398">
        <v>2479.3678444221241</v>
      </c>
    </row>
    <row r="36" spans="1:6" ht="14.4" customHeight="1" x14ac:dyDescent="0.3">
      <c r="A36" s="420" t="s">
        <v>938</v>
      </c>
      <c r="B36" s="397"/>
      <c r="C36" s="410">
        <v>0</v>
      </c>
      <c r="D36" s="397">
        <v>3575.9716288526424</v>
      </c>
      <c r="E36" s="410">
        <v>1</v>
      </c>
      <c r="F36" s="398">
        <v>3575.9716288526424</v>
      </c>
    </row>
    <row r="37" spans="1:6" ht="14.4" customHeight="1" x14ac:dyDescent="0.3">
      <c r="A37" s="420" t="s">
        <v>939</v>
      </c>
      <c r="B37" s="397"/>
      <c r="C37" s="410">
        <v>0</v>
      </c>
      <c r="D37" s="397">
        <v>329.34</v>
      </c>
      <c r="E37" s="410">
        <v>1</v>
      </c>
      <c r="F37" s="398">
        <v>329.34</v>
      </c>
    </row>
    <row r="38" spans="1:6" ht="14.4" customHeight="1" x14ac:dyDescent="0.3">
      <c r="A38" s="420" t="s">
        <v>940</v>
      </c>
      <c r="B38" s="397"/>
      <c r="C38" s="410">
        <v>0</v>
      </c>
      <c r="D38" s="397">
        <v>27810.746266254981</v>
      </c>
      <c r="E38" s="410">
        <v>1</v>
      </c>
      <c r="F38" s="398">
        <v>27810.746266254981</v>
      </c>
    </row>
    <row r="39" spans="1:6" ht="14.4" customHeight="1" x14ac:dyDescent="0.3">
      <c r="A39" s="420" t="s">
        <v>941</v>
      </c>
      <c r="B39" s="397"/>
      <c r="C39" s="410">
        <v>0</v>
      </c>
      <c r="D39" s="397">
        <v>456.98</v>
      </c>
      <c r="E39" s="410">
        <v>1</v>
      </c>
      <c r="F39" s="398">
        <v>456.98</v>
      </c>
    </row>
    <row r="40" spans="1:6" ht="14.4" customHeight="1" thickBot="1" x14ac:dyDescent="0.35">
      <c r="A40" s="421" t="s">
        <v>942</v>
      </c>
      <c r="B40" s="412"/>
      <c r="C40" s="413">
        <v>0</v>
      </c>
      <c r="D40" s="412">
        <v>7098.4734373867605</v>
      </c>
      <c r="E40" s="413">
        <v>1</v>
      </c>
      <c r="F40" s="414">
        <v>7098.4734373867605</v>
      </c>
    </row>
    <row r="41" spans="1:6" ht="14.4" customHeight="1" thickBot="1" x14ac:dyDescent="0.35">
      <c r="A41" s="415" t="s">
        <v>6</v>
      </c>
      <c r="B41" s="416">
        <v>27621.923346061118</v>
      </c>
      <c r="C41" s="417">
        <v>0.14423351905610091</v>
      </c>
      <c r="D41" s="416">
        <v>163886.42732599954</v>
      </c>
      <c r="E41" s="417">
        <v>0.85576648094389896</v>
      </c>
      <c r="F41" s="418">
        <v>191508.35067206068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2013-09-18T14:29:11Z</dcterms:modified>
</cp:coreProperties>
</file>