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1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AE26" i="368" l="1"/>
  <c r="AF26" i="368" s="1"/>
  <c r="AJ26" i="368"/>
  <c r="AK21" i="368"/>
  <c r="AB26" i="368"/>
  <c r="AJ21" i="368"/>
  <c r="AF21" i="368"/>
  <c r="AE7" i="368"/>
  <c r="AJ4" i="368"/>
  <c r="AI9" i="368"/>
  <c r="AK4" i="368" s="1"/>
  <c r="AG21" i="368" l="1"/>
  <c r="AJ9" i="368"/>
  <c r="AE9" i="368"/>
  <c r="AF9" i="368" s="1"/>
  <c r="AF4" i="368"/>
  <c r="AG4" i="368" l="1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D4" i="414"/>
  <c r="C4" i="414"/>
  <c r="E4" i="414" l="1"/>
  <c r="A16" i="383"/>
  <c r="A18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M3" i="387"/>
  <c r="K3" i="387" s="1"/>
  <c r="L3" i="387"/>
  <c r="J3" i="387"/>
  <c r="I3" i="387"/>
  <c r="H3" i="387"/>
  <c r="G3" i="387"/>
  <c r="F3" i="387"/>
  <c r="N3" i="220"/>
  <c r="L3" i="220" s="1"/>
  <c r="H3" i="390" l="1"/>
  <c r="K3" i="390"/>
  <c r="G5" i="339"/>
  <c r="G6" i="339"/>
  <c r="G7" i="339"/>
  <c r="G8" i="339"/>
  <c r="G9" i="339"/>
  <c r="A11" i="383"/>
  <c r="A4" i="383"/>
  <c r="A28" i="383"/>
  <c r="A27" i="383"/>
  <c r="A26" i="383"/>
  <c r="A25" i="383"/>
  <c r="A22" i="383"/>
  <c r="A21" i="383"/>
  <c r="A20" i="383"/>
  <c r="A19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<sst xmlns="http://schemas.openxmlformats.org/spreadsheetml/2006/main" count="29034" uniqueCount="4225">
  <si>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</si>
  <si>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</si>
  <si>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</si>
  <si>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</si>
  <si>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</si>
  <si>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</si>
  <si>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</si>
  <si>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</si>
  <si>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</si>
  <si>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</si>
  <si>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</si>
  <si>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</si>
  <si>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</si>
  <si>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</si>
  <si>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</si>
  <si>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</si>
  <si>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</si>
  <si>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</si>
  <si>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</si>
  <si>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</si>
  <si>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</si>
  <si>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</si>
  <si>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</si>
  <si>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</si>
  <si>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</si>
  <si>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</si>
  <si>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</si>
  <si>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</si>
  <si>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</si>
  <si>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</si>
  <si>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</si>
  <si>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</si>
  <si>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</si>
  <si>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</si>
  <si>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</si>
  <si>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</si>
  <si>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</si>
  <si>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</si>
  <si>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</si>
  <si>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</si>
  <si>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</si>
  <si>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</si>
  <si>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</si>
  <si>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</si>
  <si>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</si>
  <si>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</si>
  <si>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</si>
  <si>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</si>
  <si>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</si>
  <si>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</si>
  <si>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</si>
  <si>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</si>
  <si>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</si>
  <si>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</si>
  <si>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</si>
  <si>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</si>
  <si>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</si>
  <si>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</si>
  <si>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</si>
  <si>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</si>
  <si>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</si>
  <si>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</si>
  <si>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</si>
  <si>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</si>
  <si>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</si>
  <si>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</si>
  <si>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</si>
  <si>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</si>
  <si>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</si>
  <si>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</si>
  <si>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</si>
  <si>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</si>
  <si>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</si>
  <si>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</si>
  <si>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</si>
  <si>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</si>
  <si>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</si>
  <si>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</si>
  <si>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</si>
  <si>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</si>
  <si>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</si>
  <si>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</si>
  <si>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</si>
  <si>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</si>
  <si>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</si>
  <si>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</si>
  <si>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</si>
  <si>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</si>
  <si>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</si>
  <si>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</si>
  <si>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</si>
  <si>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</si>
  <si>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</si>
  <si>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</si>
  <si>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</si>
  <si>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</si>
  <si>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</si>
  <si>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</si>
  <si>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</si>
  <si>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</si>
  <si>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</si>
  <si>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</si>
  <si>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</si>
  <si>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</si>
  <si>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</si>
  <si>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</si>
  <si>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</si>
  <si>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</si>
  <si>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</si>
  <si>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</si>
  <si>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</si>
  <si>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</si>
  <si>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</si>
  <si>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</si>
  <si>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</si>
  <si>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</si>
  <si>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</si>
  <si>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</si>
  <si>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</si>
  <si>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</si>
  <si>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</si>
  <si>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</si>
  <si>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</si>
  <si>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</si>
  <si>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</si>
  <si>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</si>
  <si>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</si>
  <si>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</si>
  <si>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</si>
  <si>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</si>
  <si>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</si>
  <si>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</si>
  <si>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</si>
  <si>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</si>
  <si>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</si>
  <si>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</si>
  <si>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</si>
  <si>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</si>
  <si>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</si>
  <si>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</si>
  <si>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</si>
  <si>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</si>
  <si>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</si>
  <si>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</si>
  <si>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</si>
  <si>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</si>
  <si>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</si>
  <si>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</si>
  <si>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</si>
  <si>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</si>
  <si>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</si>
  <si>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</si>
  <si>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</si>
  <si>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</si>
  <si>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</si>
  <si>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</si>
  <si>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</si>
  <si>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</si>
  <si>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</si>
  <si>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</si>
  <si>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</si>
  <si>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</si>
  <si>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</si>
  <si>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</si>
  <si>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</si>
  <si>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</si>
  <si>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</si>
  <si>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</si>
  <si>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</si>
  <si>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</si>
  <si>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</si>
  <si>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</si>
  <si>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</si>
  <si>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</si>
  <si>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</si>
  <si>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</si>
  <si>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</si>
  <si>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</si>
  <si>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</si>
  <si>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</si>
  <si>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</si>
  <si>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</si>
  <si>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</si>
  <si>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</si>
  <si>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</si>
  <si>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</si>
  <si>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ON Výkaz</t>
  </si>
  <si>
    <t>ON Hodiny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</si>
  <si>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</si>
  <si>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</si>
  <si>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</si>
  <si>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</si>
  <si>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</si>
  <si>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</si>
  <si>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</si>
  <si>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</si>
  <si>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</si>
  <si>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</si>
  <si>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</si>
  <si>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</si>
  <si>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</si>
  <si>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</si>
  <si>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</si>
  <si>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</si>
  <si>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</si>
  <si>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</si>
  <si>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</si>
  <si>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</si>
  <si>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</si>
  <si>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</si>
  <si>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</si>
  <si>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</si>
  <si>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</si>
  <si>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</si>
  <si>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</si>
  <si>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</si>
  <si>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</si>
  <si>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</si>
  <si>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</si>
  <si>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</si>
  <si>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</si>
  <si>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</si>
  <si>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</si>
  <si>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</si>
  <si>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</si>
  <si>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</si>
  <si>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</si>
  <si>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</si>
  <si>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</si>
  <si>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</si>
  <si>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</si>
  <si>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</si>
  <si>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</si>
  <si>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</si>
  <si>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</si>
  <si>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urgentního příjmu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</si>
  <si>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</si>
  <si>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</si>
  <si>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</si>
  <si>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</si>
  <si>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</si>
  <si>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</si>
  <si>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</si>
  <si>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</si>
  <si>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</si>
  <si>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</si>
  <si>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</si>
  <si>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</si>
  <si>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</si>
  <si>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</si>
  <si>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</si>
  <si>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</si>
  <si>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</si>
  <si>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</si>
  <si>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</si>
  <si>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</si>
  <si>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</si>
  <si>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</si>
  <si>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</si>
  <si>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</si>
  <si>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</si>
  <si>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</si>
  <si>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</si>
  <si>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</si>
  <si>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</si>
  <si>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</si>
  <si>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</si>
  <si>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</si>
  <si>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</si>
  <si>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</si>
  <si>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</si>
  <si>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</si>
  <si>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</si>
  <si>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</si>
  <si>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</si>
  <si>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</si>
  <si>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</si>
  <si>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</si>
  <si>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</si>
  <si>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</si>
  <si>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</si>
  <si>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</si>
  <si>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</si>
  <si>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</si>
  <si>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</si>
  <si>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</si>
  <si>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</si>
  <si>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</si>
  <si>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</si>
  <si>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</si>
  <si>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</si>
  <si>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</si>
  <si>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</si>
  <si>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</si>
  <si>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</si>
  <si>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</si>
  <si>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</si>
  <si>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</si>
  <si>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</si>
  <si>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</si>
  <si>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</si>
  <si>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</si>
  <si>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</si>
  <si>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</si>
  <si>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</si>
  <si>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</si>
  <si>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</si>
  <si>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</si>
  <si>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</si>
  <si>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</si>
  <si>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</si>
  <si>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</si>
  <si>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</si>
  <si>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</si>
  <si>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</si>
  <si>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</si>
  <si>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</si>
  <si>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</si>
  <si>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</si>
  <si>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</si>
  <si>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</si>
  <si>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</si>
  <si>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</si>
  <si>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</si>
  <si>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</si>
  <si>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</si>
  <si>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</si>
  <si>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</si>
  <si>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</si>
  <si>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</si>
  <si>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</si>
  <si>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</si>
  <si>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</si>
  <si>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</si>
  <si>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</si>
  <si>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</si>
  <si>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</si>
  <si>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</si>
  <si>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</si>
  <si>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</si>
  <si>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</si>
  <si>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</si>
  <si>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</si>
  <si>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</si>
  <si>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</si>
  <si>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</si>
  <si>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</si>
  <si>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</si>
  <si>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</si>
  <si>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</si>
  <si>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</si>
  <si>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</si>
  <si>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</si>
  <si>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</si>
  <si>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</si>
  <si>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</si>
  <si>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</si>
  <si>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</si>
  <si>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</si>
  <si>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</si>
  <si>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</si>
  <si>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</si>
  <si>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</si>
  <si>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</si>
  <si>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</si>
  <si>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</si>
  <si>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</si>
  <si>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</si>
  <si>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</si>
  <si>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</si>
  <si>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</si>
  <si>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</si>
  <si>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</si>
  <si>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</si>
  <si>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</si>
  <si>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</si>
  <si>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</si>
  <si>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</si>
  <si>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</si>
  <si>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</si>
  <si>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</si>
  <si>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</si>
  <si>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</si>
  <si>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</si>
  <si>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</si>
  <si>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</si>
  <si>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</si>
  <si>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</si>
  <si>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</si>
  <si>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</si>
  <si>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</si>
  <si>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</si>
  <si>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</si>
  <si>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</si>
  <si>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</si>
  <si>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</si>
  <si>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</si>
  <si>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</si>
  <si>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</si>
  <si>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</si>
  <si>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</si>
  <si>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</si>
  <si>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</si>
  <si>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</si>
  <si>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</si>
  <si>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</si>
  <si>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</si>
  <si>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</si>
  <si>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</si>
  <si>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</si>
  <si>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</si>
  <si>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</si>
  <si>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</si>
  <si>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</si>
  <si>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</si>
  <si>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</si>
  <si>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</si>
  <si>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</si>
  <si>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</si>
  <si>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</si>
  <si>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</si>
  <si>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</si>
  <si>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</si>
  <si>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</si>
  <si>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</si>
  <si>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</si>
  <si>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</si>
  <si>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</si>
  <si>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</si>
  <si>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</si>
  <si>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</si>
  <si>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</si>
  <si>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</si>
  <si>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</si>
  <si>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</si>
  <si>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</si>
  <si>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</si>
  <si>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</si>
  <si>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</si>
  <si>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</si>
  <si>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</si>
  <si>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</si>
  <si>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</si>
  <si>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</si>
  <si>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</si>
  <si>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</si>
  <si>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</si>
  <si>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</si>
  <si>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</si>
  <si>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</si>
  <si>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</si>
  <si>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</si>
  <si>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</si>
  <si>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</si>
  <si>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</si>
  <si>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</si>
  <si>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</si>
  <si>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</si>
  <si>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</si>
  <si>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</si>
  <si>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</si>
  <si>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</si>
  <si>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50113008</t>
  </si>
  <si>
    <t>393 TO krevní deriváty IVLP (112 01 003)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</si>
  <si>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</si>
  <si>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</si>
  <si>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</si>
  <si>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</si>
  <si>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</si>
  <si>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</si>
  <si>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</si>
  <si>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</si>
  <si>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</si>
  <si>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</si>
  <si>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</si>
  <si>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</si>
  <si>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</si>
  <si>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</si>
  <si>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</si>
  <si>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</si>
  <si>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</si>
  <si>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</si>
  <si>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</si>
  <si>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</si>
  <si>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</si>
  <si>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</si>
  <si>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</si>
  <si>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</si>
  <si>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848569</t>
  </si>
  <si>
    <t>163137</t>
  </si>
  <si>
    <t>VASOCARDIN 50</t>
  </si>
  <si>
    <t>POR TBL NOB 50X50MG</t>
  </si>
  <si>
    <t>130187</t>
  </si>
  <si>
    <t>30187</t>
  </si>
  <si>
    <t>MIDAZOLAM TORREX 5MG/ML</t>
  </si>
  <si>
    <t>INJ 10X1ML/5MG</t>
  </si>
  <si>
    <t>848397</t>
  </si>
  <si>
    <t>145185</t>
  </si>
  <si>
    <t>ZENARO 5 MG</t>
  </si>
  <si>
    <t>POR TBL FLM 90X5MG III</t>
  </si>
  <si>
    <t>845800</t>
  </si>
  <si>
    <t>107724</t>
  </si>
  <si>
    <t>GANATON</t>
  </si>
  <si>
    <t>POR TBL FLM 40X50MG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</si>
  <si>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</si>
  <si>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</si>
  <si>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</si>
  <si>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</si>
  <si>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</si>
  <si>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</si>
  <si>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</si>
  <si>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</si>
  <si>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</si>
  <si>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</si>
  <si>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</si>
  <si>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</si>
  <si>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</si>
  <si>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</si>
  <si>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</si>
  <si>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</si>
  <si>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</si>
  <si>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</si>
  <si>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</si>
  <si>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</si>
  <si>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</si>
  <si>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</si>
  <si>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</si>
  <si>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</si>
  <si>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</si>
  <si>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</si>
  <si>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</si>
  <si>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</si>
  <si>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</si>
  <si>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</si>
  <si>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</si>
  <si>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</si>
  <si>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</si>
  <si>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</si>
  <si>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</si>
  <si>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</si>
  <si>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</si>
  <si>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</si>
  <si>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</si>
  <si>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</si>
  <si>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</si>
  <si>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</si>
  <si>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</si>
  <si>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</si>
  <si>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</si>
  <si>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</si>
  <si>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</si>
  <si>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</si>
  <si>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</si>
  <si>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</si>
  <si>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</si>
  <si>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</si>
  <si>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</si>
  <si>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</si>
  <si>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</si>
  <si>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</si>
  <si>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</si>
  <si>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</si>
  <si>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</si>
  <si>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</si>
  <si>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</si>
  <si>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</si>
  <si>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</si>
  <si>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</si>
  <si>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</si>
  <si>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</si>
  <si>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</si>
  <si>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</si>
  <si>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</si>
  <si>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</si>
  <si>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</si>
  <si>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</si>
  <si>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</si>
  <si>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</si>
  <si>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</si>
  <si>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</si>
  <si>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</si>
  <si>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</si>
  <si>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</si>
  <si>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</si>
  <si>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</si>
  <si>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</si>
  <si>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</si>
  <si>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</si>
  <si>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</si>
  <si>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</si>
  <si>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</si>
  <si>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</si>
  <si>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</si>
  <si>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</si>
  <si>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</si>
  <si>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</si>
  <si>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</si>
  <si>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</si>
  <si>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</si>
  <si>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</si>
  <si>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</si>
  <si>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</si>
  <si>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</si>
  <si>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</si>
  <si>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</si>
  <si>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</si>
  <si>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</si>
  <si>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</si>
  <si>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</si>
  <si>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</si>
  <si>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140122</t>
  </si>
  <si>
    <t>40122</t>
  </si>
  <si>
    <t>HYDROCORTISON VALEANT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</si>
  <si>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</si>
  <si>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</si>
  <si>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</si>
  <si>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</si>
  <si>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</si>
  <si>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</si>
  <si>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</si>
  <si>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</si>
  <si>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</si>
  <si>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</si>
  <si>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</si>
  <si>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</si>
  <si>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</si>
  <si>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</si>
  <si>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</si>
  <si>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</si>
  <si>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</si>
  <si>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</si>
  <si>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</si>
  <si>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</si>
  <si>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</si>
  <si>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</si>
  <si>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</si>
  <si>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</si>
  <si>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</si>
  <si>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</si>
  <si>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</si>
  <si>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</si>
  <si>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</si>
  <si>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</si>
  <si>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</si>
  <si>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</si>
  <si>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</si>
  <si>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</si>
  <si>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</si>
  <si>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</si>
  <si>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</si>
  <si>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</si>
  <si>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</si>
  <si>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</si>
  <si>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</si>
  <si>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</si>
  <si>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</si>
  <si>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</si>
  <si>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</si>
  <si>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</si>
  <si>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</si>
  <si>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</si>
  <si>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</si>
  <si>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</si>
  <si>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</si>
  <si>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</si>
  <si>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</si>
  <si>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</si>
  <si>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</si>
  <si>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</si>
  <si>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</si>
  <si>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</si>
  <si>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</si>
  <si>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</si>
  <si>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</si>
  <si>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</si>
  <si>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</si>
  <si>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</si>
  <si>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</si>
  <si>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</si>
  <si>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</si>
  <si>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</si>
  <si>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</si>
  <si>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</si>
  <si>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</si>
  <si>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</si>
  <si>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</si>
  <si>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</si>
  <si>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</si>
  <si>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</si>
  <si>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</si>
  <si>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</si>
  <si>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</si>
  <si>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</si>
  <si>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</si>
  <si>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</si>
  <si>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</si>
  <si>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</si>
  <si>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</si>
  <si>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</si>
  <si>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</si>
  <si>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</si>
  <si>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</si>
  <si>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</si>
  <si>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</si>
  <si>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</si>
  <si>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</si>
  <si>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</si>
  <si>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</si>
  <si>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</si>
  <si>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</si>
  <si>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</si>
  <si>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</si>
  <si>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</si>
  <si>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</si>
  <si>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</si>
  <si>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</si>
  <si>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</si>
  <si>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</si>
  <si>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</si>
  <si>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</si>
  <si>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</si>
  <si>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</si>
  <si>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</si>
  <si>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</si>
  <si>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</si>
  <si>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</si>
  <si>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</si>
  <si>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</si>
  <si>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</si>
  <si>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</si>
  <si>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197682</t>
  </si>
  <si>
    <t>97682</t>
  </si>
  <si>
    <t>CHLORID SODNY 0.9% BRAUN, REF.3500381</t>
  </si>
  <si>
    <t>INFSOL1X250ML-PELAH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</si>
  <si>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</si>
  <si>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</si>
  <si>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</si>
  <si>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</si>
  <si>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</si>
  <si>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</si>
  <si>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841535</t>
  </si>
  <si>
    <t>MENALIND Kožní ochranný krém 200 ml</t>
  </si>
  <si>
    <t>842230</t>
  </si>
  <si>
    <t>Vazelina bílá kosmetic.Valinka 100ml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</si>
  <si>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</si>
  <si>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</si>
  <si>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</si>
  <si>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</si>
  <si>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</si>
  <si>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</si>
  <si>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</si>
  <si>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</si>
  <si>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</si>
  <si>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</si>
  <si>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</si>
  <si>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</si>
  <si>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</si>
  <si>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</si>
  <si>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</si>
  <si>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</si>
  <si>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</si>
  <si>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</si>
  <si>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</si>
  <si>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</si>
  <si>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</si>
  <si>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</si>
  <si>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</si>
  <si>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</si>
  <si>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</si>
  <si>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</si>
  <si>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</si>
  <si>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</si>
  <si>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</si>
  <si>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</si>
  <si>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</si>
  <si>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</si>
  <si>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</si>
  <si>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</si>
  <si>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</si>
  <si>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</si>
  <si>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</si>
  <si>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</si>
  <si>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</si>
  <si>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</si>
  <si>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</si>
  <si>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</si>
  <si>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</si>
  <si>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</si>
  <si>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</si>
  <si>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</si>
  <si>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</si>
  <si>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</si>
  <si>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</si>
  <si>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</si>
  <si>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</si>
  <si>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</si>
  <si>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</si>
  <si>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</si>
  <si>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</si>
  <si>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</si>
  <si>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</si>
  <si>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</si>
  <si>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</si>
  <si>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</si>
  <si>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</si>
  <si>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</si>
  <si>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</si>
  <si>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</si>
  <si>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</si>
  <si>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</si>
  <si>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</si>
  <si>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</si>
  <si>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</si>
  <si>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</si>
  <si>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</si>
  <si>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</si>
  <si>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</si>
  <si>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</si>
  <si>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</si>
  <si>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</si>
  <si>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</si>
  <si>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</si>
  <si>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</si>
  <si>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</si>
  <si>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</si>
  <si>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</si>
  <si>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</si>
  <si>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</si>
  <si>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196877</t>
  </si>
  <si>
    <t>96877</t>
  </si>
  <si>
    <t>GLUCOSE 10 BRAUN (PLASCO LAHV.)</t>
  </si>
  <si>
    <t>INF 1X500ML 10%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</si>
  <si>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</si>
  <si>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</si>
  <si>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</si>
  <si>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</si>
  <si>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</si>
  <si>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</si>
  <si>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</si>
  <si>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</si>
  <si>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</si>
  <si>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</si>
  <si>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</si>
  <si>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</si>
  <si>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</si>
  <si>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</si>
  <si>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</si>
  <si>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</si>
  <si>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</si>
  <si>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</si>
  <si>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847400</t>
  </si>
  <si>
    <t>Cathejell Lidokain gel anestezující inj</t>
  </si>
  <si>
    <t>1x12,5g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</si>
  <si>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</si>
  <si>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</si>
  <si>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</si>
  <si>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</si>
  <si>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</si>
  <si>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</si>
  <si>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</si>
  <si>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</si>
  <si>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194916</t>
  </si>
  <si>
    <t>94916</t>
  </si>
  <si>
    <t>AMBROBENE</t>
  </si>
  <si>
    <t>INJ 5X2ML/15MG</t>
  </si>
  <si>
    <t>921458</t>
  </si>
  <si>
    <t>KL ETHER 200G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</si>
  <si>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</si>
  <si>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</si>
  <si>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</si>
  <si>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</si>
  <si>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</si>
  <si>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</si>
  <si>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</si>
  <si>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</si>
  <si>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</si>
  <si>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</si>
  <si>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</si>
  <si>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</si>
  <si>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</si>
  <si>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</si>
  <si>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</si>
  <si>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</si>
  <si>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</si>
  <si>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</si>
  <si>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</si>
  <si>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</si>
  <si>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</si>
  <si>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</si>
  <si>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</si>
  <si>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</si>
  <si>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</si>
  <si>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</si>
  <si>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</si>
  <si>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</si>
  <si>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</si>
  <si>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</si>
  <si>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</si>
  <si>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</si>
  <si>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</si>
  <si>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</si>
  <si>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</si>
  <si>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</si>
  <si>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</si>
  <si>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</si>
  <si>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</si>
  <si>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</si>
  <si>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</si>
  <si>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</si>
  <si>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</si>
  <si>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</si>
  <si>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</si>
  <si>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</si>
  <si>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</si>
  <si>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</si>
  <si>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</si>
  <si>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</si>
  <si>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</si>
  <si>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</si>
  <si>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</si>
  <si>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</si>
  <si>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</si>
  <si>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</si>
  <si>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</si>
  <si>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</si>
  <si>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</si>
  <si>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</si>
  <si>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</si>
  <si>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</si>
  <si>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189869</t>
  </si>
  <si>
    <t>89869</t>
  </si>
  <si>
    <t>DIPROPHOS</t>
  </si>
  <si>
    <t>INJ 5X1ML</t>
  </si>
  <si>
    <t>900881</t>
  </si>
  <si>
    <t>KL BALS.VISNEVSKI 100G</t>
  </si>
  <si>
    <t>100560</t>
  </si>
  <si>
    <t>560</t>
  </si>
  <si>
    <t>PLEGOMAZIN</t>
  </si>
  <si>
    <t>INJ 10X5ML/25MG</t>
  </si>
  <si>
    <t>848783</t>
  </si>
  <si>
    <t>115400</t>
  </si>
  <si>
    <t>CLEXANE</t>
  </si>
  <si>
    <t>INJ SOL 10X0.2ML/2KU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</si>
  <si>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</si>
  <si>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</si>
  <si>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</si>
  <si>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</si>
  <si>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</si>
  <si>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</si>
  <si>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</si>
  <si>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DZ BRAUNOL 1 L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</si>
  <si>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</si>
  <si>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</si>
  <si>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</si>
  <si>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</si>
  <si>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</si>
  <si>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</si>
  <si>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</si>
  <si>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167408</t>
  </si>
  <si>
    <t>67408</t>
  </si>
  <si>
    <t>INDOBENE</t>
  </si>
  <si>
    <t>GEL 1X50GM</t>
  </si>
  <si>
    <t>850675</t>
  </si>
  <si>
    <t>Menalind professional tělové mléko 500ml</t>
  </si>
  <si>
    <t>155871</t>
  </si>
  <si>
    <t>ERCEFURYL 200 MG CPS.</t>
  </si>
  <si>
    <t>POR CPS DUR 14X200MG</t>
  </si>
  <si>
    <t>500355</t>
  </si>
  <si>
    <t>DZ BRAUNOL 250 ML</t>
  </si>
  <si>
    <t>798615</t>
  </si>
  <si>
    <t>CRYOS SPRAY</t>
  </si>
  <si>
    <t>130229</t>
  </si>
  <si>
    <t>30229</t>
  </si>
  <si>
    <t>PARALEN PLUS</t>
  </si>
  <si>
    <t>TBL OBD 24</t>
  </si>
  <si>
    <t>921459</t>
  </si>
  <si>
    <t>KL ZASYP NA RANY 100G</t>
  </si>
  <si>
    <t>196484</t>
  </si>
  <si>
    <t>96484</t>
  </si>
  <si>
    <t>SURGAM</t>
  </si>
  <si>
    <t>TBL 20X300MG</t>
  </si>
  <si>
    <t>500396</t>
  </si>
  <si>
    <t>Diffusil H forte</t>
  </si>
  <si>
    <t>150 ml DPH 20%</t>
  </si>
  <si>
    <t>847085</t>
  </si>
  <si>
    <t>115401</t>
  </si>
  <si>
    <t>Clexane inj sol 10x0,4ml/40mg</t>
  </si>
  <si>
    <t>848626</t>
  </si>
  <si>
    <t>107944</t>
  </si>
  <si>
    <t>MUSCORIL INJ</t>
  </si>
  <si>
    <t>INJ SOL 6X2ML/4MG</t>
  </si>
  <si>
    <t>114989</t>
  </si>
  <si>
    <t>14989</t>
  </si>
  <si>
    <t>RIVOTRIL</t>
  </si>
  <si>
    <t>INJ 5X1ML/1MG+SOLV.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</si>
  <si>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</si>
  <si>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</si>
  <si>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</si>
  <si>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</si>
  <si>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</si>
  <si>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</si>
  <si>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</si>
  <si>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</si>
  <si>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</si>
  <si>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921399</t>
  </si>
  <si>
    <t>KL ETHER 75G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</si>
  <si>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</si>
  <si>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</si>
  <si>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</si>
  <si>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</si>
  <si>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</si>
  <si>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</si>
  <si>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</si>
  <si>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</si>
  <si>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159238</t>
  </si>
  <si>
    <t>59238</t>
  </si>
  <si>
    <t>VERMOX</t>
  </si>
  <si>
    <t>TBL 6X100MG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</si>
  <si>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</si>
  <si>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</si>
  <si>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</si>
  <si>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</si>
  <si>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</si>
  <si>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</si>
  <si>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</si>
  <si>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</si>
  <si>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</si>
  <si>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</si>
  <si>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</si>
  <si>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</si>
  <si>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</si>
  <si>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</si>
  <si>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</si>
  <si>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</si>
  <si>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</si>
  <si>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</si>
  <si>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</si>
  <si>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</si>
  <si>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</si>
  <si>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</si>
  <si>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</si>
  <si>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</si>
  <si>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</si>
  <si>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</si>
  <si>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</si>
  <si>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</si>
  <si>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</si>
  <si>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</si>
  <si>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</si>
  <si>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</si>
  <si>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</si>
  <si>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</si>
  <si>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</si>
  <si>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</si>
  <si>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</si>
  <si>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</si>
  <si>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</si>
  <si>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</si>
  <si>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</si>
  <si>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</si>
  <si>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</si>
  <si>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</si>
  <si>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</si>
  <si>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</si>
  <si>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166759</t>
  </si>
  <si>
    <t>KINITO 50 MG, POTAHOVANÉ TABLETY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</si>
  <si>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</si>
  <si>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</si>
  <si>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</si>
  <si>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</si>
  <si>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</si>
  <si>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</si>
  <si>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</si>
  <si>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</si>
  <si>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850010</t>
  </si>
  <si>
    <t>149543</t>
  </si>
  <si>
    <t>CLOPIDOGREL APOTEX 75 MG</t>
  </si>
  <si>
    <t>POR TBL FLM 30X75MG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</si>
  <si>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</si>
  <si>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</si>
  <si>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</si>
  <si>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</si>
  <si>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</si>
  <si>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</si>
  <si>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</si>
  <si>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</si>
  <si>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</si>
  <si>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</si>
  <si>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</si>
  <si>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</si>
  <si>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</si>
  <si>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</si>
  <si>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</si>
  <si>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</si>
  <si>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</si>
  <si>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145958</t>
  </si>
  <si>
    <t>45958</t>
  </si>
  <si>
    <t>SERETIDE DISKUS 50/500</t>
  </si>
  <si>
    <t>INH PLV 60X50/500RG</t>
  </si>
  <si>
    <t>848583</t>
  </si>
  <si>
    <t>125519</t>
  </si>
  <si>
    <t>APO-METOPROLOL 100</t>
  </si>
  <si>
    <t>POR TBL NOB 100X100MG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</si>
  <si>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</si>
  <si>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</si>
  <si>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</si>
  <si>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</si>
  <si>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</si>
  <si>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</si>
  <si>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</si>
  <si>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</si>
  <si>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850455</t>
  </si>
  <si>
    <t>169033</t>
  </si>
  <si>
    <t>XORIMAX 500 MG POTAHOVANÉ TABLETY</t>
  </si>
  <si>
    <t>POR TBL FLM 16X500MG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</si>
  <si>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</si>
  <si>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</si>
  <si>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</si>
  <si>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</si>
  <si>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</si>
  <si>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</si>
  <si>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</si>
  <si>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</si>
  <si>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106264</t>
  </si>
  <si>
    <t>6264</t>
  </si>
  <si>
    <t>SUMETROLIM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</si>
  <si>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</si>
  <si>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</si>
  <si>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</si>
  <si>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</si>
  <si>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</si>
  <si>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</si>
  <si>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</si>
  <si>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</si>
  <si>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</si>
  <si>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</si>
  <si>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</si>
  <si>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114877</t>
  </si>
  <si>
    <t>14877</t>
  </si>
  <si>
    <t>IALUGEN PLUS</t>
  </si>
  <si>
    <t>CRM 1X60GM</t>
  </si>
  <si>
    <t>145998</t>
  </si>
  <si>
    <t>45998</t>
  </si>
  <si>
    <t>OSPEN 1500</t>
  </si>
  <si>
    <t>TBL OBD 30X1500KU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</si>
  <si>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</si>
  <si>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</si>
  <si>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</si>
  <si>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</si>
  <si>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</si>
  <si>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</si>
  <si>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</si>
  <si>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</si>
  <si>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</si>
  <si>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</si>
  <si>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</si>
  <si>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</si>
  <si>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</si>
  <si>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</si>
  <si>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</si>
  <si>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</si>
  <si>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</si>
  <si>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</si>
  <si>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</si>
  <si>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</si>
  <si>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</si>
  <si>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</si>
  <si>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</si>
  <si>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</si>
  <si>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6480</t>
  </si>
  <si>
    <t>Ocplex 20ml 500 I.U. Phoenix</t>
  </si>
  <si>
    <t>848396</t>
  </si>
  <si>
    <t>145184</t>
  </si>
  <si>
    <t>POR TBL FLM 50X5MG III</t>
  </si>
  <si>
    <t>102679</t>
  </si>
  <si>
    <t>2679</t>
  </si>
  <si>
    <t>BERODUAL N</t>
  </si>
  <si>
    <t>INH SOL PSS 200DÁV</t>
  </si>
  <si>
    <t>109847</t>
  </si>
  <si>
    <t>9847</t>
  </si>
  <si>
    <t>SUP 6X6.5MG</t>
  </si>
  <si>
    <t>114075</t>
  </si>
  <si>
    <t>14075</t>
  </si>
  <si>
    <t>DETRALEX</t>
  </si>
  <si>
    <t>POR TBL FLM 60</t>
  </si>
  <si>
    <t>175285</t>
  </si>
  <si>
    <t>75285</t>
  </si>
  <si>
    <t>ERYFLUID</t>
  </si>
  <si>
    <t>SOL 1X100ML</t>
  </si>
  <si>
    <t>987481</t>
  </si>
  <si>
    <t>169737</t>
  </si>
  <si>
    <t>ISOTREXIN</t>
  </si>
  <si>
    <t>DRM GEL 1X30GM</t>
  </si>
  <si>
    <t>185470</t>
  </si>
  <si>
    <t>85470</t>
  </si>
  <si>
    <t>SKINOREN KRÉM</t>
  </si>
  <si>
    <t>DRM CRM 1X30GM 20%</t>
  </si>
  <si>
    <t>104062</t>
  </si>
  <si>
    <t>4062</t>
  </si>
  <si>
    <t>CAVINTON</t>
  </si>
  <si>
    <t>153853</t>
  </si>
  <si>
    <t>53853</t>
  </si>
  <si>
    <t>KLACID 500</t>
  </si>
  <si>
    <t>TBL OBD 14X500MG</t>
  </si>
  <si>
    <t>188219</t>
  </si>
  <si>
    <t>88219</t>
  </si>
  <si>
    <t>TBL 30X3MG</t>
  </si>
  <si>
    <t>847132</t>
  </si>
  <si>
    <t>137238</t>
  </si>
  <si>
    <t>ADENOCOR</t>
  </si>
  <si>
    <t>INJ SOL 6X2ML/6MG</t>
  </si>
  <si>
    <t>703722</t>
  </si>
  <si>
    <t>MENALIND Olejový spray na ochranu kůže</t>
  </si>
  <si>
    <t>841577</t>
  </si>
  <si>
    <t>MENALIND Professional olej.přís. 500ml</t>
  </si>
  <si>
    <t>921209</t>
  </si>
  <si>
    <t>KL BALS.VISNEVSKI 50G</t>
  </si>
  <si>
    <t>921284</t>
  </si>
  <si>
    <t>KL ETHER 180G</t>
  </si>
  <si>
    <t>921566</t>
  </si>
  <si>
    <t>KL VASELINUM ALBUM STERILNI, 200G</t>
  </si>
  <si>
    <t>900014</t>
  </si>
  <si>
    <t>KL SOL.HYD.PEROX.3% 500G</t>
  </si>
  <si>
    <t>920377</t>
  </si>
  <si>
    <t>KL SOL.HYD.PEROX.3% 300G v sirokohrdle lahvi</t>
  </si>
  <si>
    <t>849561</t>
  </si>
  <si>
    <t>125060</t>
  </si>
  <si>
    <t>APO-AMLO 5</t>
  </si>
  <si>
    <t>POR TBL NOB 30X5MG</t>
  </si>
  <si>
    <t>844377</t>
  </si>
  <si>
    <t>BETAHISTIN ACTAVIS 16 MG</t>
  </si>
  <si>
    <t>POR TBL NOB 60X16MG</t>
  </si>
  <si>
    <t>199575</t>
  </si>
  <si>
    <t>99575</t>
  </si>
  <si>
    <t>VEROGALID ER 240 MG</t>
  </si>
  <si>
    <t>POR TBLPRO30X240MG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</si>
  <si>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</si>
  <si>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</si>
  <si>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</si>
  <si>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</si>
  <si>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</si>
  <si>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</si>
  <si>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</si>
  <si>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122106</t>
  </si>
  <si>
    <t>22106</t>
  </si>
  <si>
    <t>BETASERC 16</t>
  </si>
  <si>
    <t>100643</t>
  </si>
  <si>
    <t>643</t>
  </si>
  <si>
    <t>VITAMIN B12 LECIVA 1000RG</t>
  </si>
  <si>
    <t>INJ 5X1ML/1000RG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</si>
  <si>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</si>
  <si>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</si>
  <si>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</si>
  <si>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</si>
  <si>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</si>
  <si>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</si>
  <si>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</si>
  <si>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</si>
  <si>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</si>
  <si>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</si>
  <si>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</si>
  <si>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109159</t>
  </si>
  <si>
    <t>9159</t>
  </si>
  <si>
    <t>HYLAK FORTE</t>
  </si>
  <si>
    <t>GTT 1X100ML</t>
  </si>
  <si>
    <t>114773</t>
  </si>
  <si>
    <t>14773</t>
  </si>
  <si>
    <t>ISUPREL inj.</t>
  </si>
  <si>
    <t>5x1 ml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</si>
  <si>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</si>
  <si>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</si>
  <si>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</si>
  <si>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</si>
  <si>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</si>
  <si>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</si>
  <si>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</si>
  <si>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</si>
  <si>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129384</t>
  </si>
  <si>
    <t>29384</t>
  </si>
  <si>
    <t>MICARDISPLUS 80/25 MG</t>
  </si>
  <si>
    <t>POR TBL NOB 28</t>
  </si>
  <si>
    <t>140157</t>
  </si>
  <si>
    <t>40157</t>
  </si>
  <si>
    <t>SUCCINYLCHOLINJOD.VALEANT 100MG</t>
  </si>
  <si>
    <t>158041</t>
  </si>
  <si>
    <t>58041</t>
  </si>
  <si>
    <t>BETALOC ZOK 200 MG</t>
  </si>
  <si>
    <t>POR TBL PRO 30X200MG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</si>
  <si>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</si>
  <si>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</si>
  <si>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</si>
  <si>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</si>
  <si>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</si>
  <si>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</si>
  <si>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</si>
  <si>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</si>
  <si>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</si>
  <si>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</si>
  <si>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</si>
  <si>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196696</t>
  </si>
  <si>
    <t>96696</t>
  </si>
  <si>
    <t>INDAP</t>
  </si>
  <si>
    <t>CPS 30X2.5MG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</si>
  <si>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</si>
  <si>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</si>
  <si>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</si>
  <si>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</si>
  <si>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</si>
  <si>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</si>
  <si>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</si>
  <si>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849831</t>
  </si>
  <si>
    <t>162008</t>
  </si>
  <si>
    <t>PRESTARIUM NEO COMBI 10 MG/2,5 MG</t>
  </si>
  <si>
    <t>POR TBL FLM 30</t>
  </si>
  <si>
    <t>930065</t>
  </si>
  <si>
    <t>DZ PRONTOSAN ROZTOK 350ml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</si>
  <si>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</si>
  <si>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</si>
  <si>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</si>
  <si>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</si>
  <si>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</si>
  <si>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</si>
  <si>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</si>
  <si>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118305</t>
  </si>
  <si>
    <t>18305</t>
  </si>
  <si>
    <t>INF SOL10X1000ML PE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</si>
  <si>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</si>
  <si>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</si>
  <si>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</si>
  <si>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</si>
  <si>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</si>
  <si>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</si>
  <si>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</si>
  <si>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</si>
  <si>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196884</t>
  </si>
  <si>
    <t>96884</t>
  </si>
  <si>
    <t>0.9% W/V SODIUM CHLORIDE I.V. REF.3500390</t>
  </si>
  <si>
    <t>INF 1X500ML(PE)</t>
  </si>
  <si>
    <t>846346</t>
  </si>
  <si>
    <t>119672</t>
  </si>
  <si>
    <t>DICLOFENAC DUO PHARMASWISS 75 MG</t>
  </si>
  <si>
    <t>POR CPS RDR 30X75MG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</si>
  <si>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</si>
  <si>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</si>
  <si>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</si>
  <si>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</si>
  <si>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</si>
  <si>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</si>
  <si>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</si>
  <si>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</si>
  <si>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</si>
  <si>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</si>
  <si>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</si>
  <si>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</si>
  <si>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</si>
  <si>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</si>
  <si>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</si>
  <si>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</si>
  <si>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</si>
  <si>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</si>
  <si>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</si>
  <si>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</si>
  <si>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</si>
  <si>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</si>
  <si>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100392</t>
  </si>
  <si>
    <t>392</t>
  </si>
  <si>
    <t>ATROPIN BIOTIKA 0.5MG</t>
  </si>
  <si>
    <t>INJ 10X1ML/0.5MG</t>
  </si>
  <si>
    <t>109414</t>
  </si>
  <si>
    <t>9414</t>
  </si>
  <si>
    <t>NASIVIN</t>
  </si>
  <si>
    <t>GTT NAS 10ML 0.05%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</si>
  <si>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</si>
  <si>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</si>
  <si>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</si>
  <si>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</si>
  <si>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</si>
  <si>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</si>
  <si>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</si>
  <si>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</si>
  <si>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</si>
  <si>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</si>
  <si>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</si>
  <si>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</si>
  <si>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</si>
  <si>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</si>
  <si>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</si>
  <si>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500701</t>
  </si>
  <si>
    <t>IR  AQUA STERILE OPLACH 1000 ml Pour Bottle Prom.</t>
  </si>
  <si>
    <t>987463</t>
  </si>
  <si>
    <t>KY Jelly lubrikační gel 50ml</t>
  </si>
  <si>
    <t>108499</t>
  </si>
  <si>
    <t>8499</t>
  </si>
  <si>
    <t>DIPIDOLOR</t>
  </si>
  <si>
    <t>INJ 5X2ML 7.5MG/ML</t>
  </si>
  <si>
    <t>849390</t>
  </si>
  <si>
    <t>163314</t>
  </si>
  <si>
    <t>ATROPIN-POS 0,5% gtt.</t>
  </si>
  <si>
    <t>GTT. OPh .1 x 10 ml</t>
  </si>
  <si>
    <t>849767</t>
  </si>
  <si>
    <t>162012</t>
  </si>
  <si>
    <t>POR TBL FLM 90</t>
  </si>
  <si>
    <t>58880</t>
  </si>
  <si>
    <t>DOLMINA 100 SR</t>
  </si>
  <si>
    <t>POR TBL PRO 20X100MG</t>
  </si>
  <si>
    <t>102132</t>
  </si>
  <si>
    <t>2132</t>
  </si>
  <si>
    <t>CARDILAN</t>
  </si>
  <si>
    <t>INJ 10X10ML</t>
  </si>
  <si>
    <t>107495</t>
  </si>
  <si>
    <t>DOBEXIL H UNG</t>
  </si>
  <si>
    <t>RCT UNG 1X20GM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</si>
  <si>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</si>
  <si>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</si>
  <si>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</si>
  <si>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</si>
  <si>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</si>
  <si>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</si>
  <si>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</si>
  <si>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</si>
  <si>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843996</t>
  </si>
  <si>
    <t>100191</t>
  </si>
  <si>
    <t>VOLUVEN  6%</t>
  </si>
  <si>
    <t>INF SOL 20X500MLVAK+P</t>
  </si>
  <si>
    <t>921034</t>
  </si>
  <si>
    <t>KL SOL.ACIDI BORICI 3%,500G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</si>
  <si>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</si>
  <si>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</si>
  <si>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</si>
  <si>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</si>
  <si>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</si>
  <si>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</si>
  <si>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</si>
  <si>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396473</t>
  </si>
  <si>
    <t>99130</t>
  </si>
  <si>
    <t>INF 1X100 ML</t>
  </si>
  <si>
    <t>902074</t>
  </si>
  <si>
    <t>85278</t>
  </si>
  <si>
    <t>VOLULYTE 6%</t>
  </si>
  <si>
    <t>INF SOL 20X500ML</t>
  </si>
  <si>
    <t>108651</t>
  </si>
  <si>
    <t>8651</t>
  </si>
  <si>
    <t>BRICANYL</t>
  </si>
  <si>
    <t>INJ 10X1ML 0.5MG</t>
  </si>
  <si>
    <t>184471</t>
  </si>
  <si>
    <t>XOMOLIX 2,5 MG/ML INJEKČNÍ ROZTOK</t>
  </si>
  <si>
    <t>INJ SOL 10X2,5MG/ML</t>
  </si>
  <si>
    <t>501008</t>
  </si>
  <si>
    <t>DZ SANOSIL SUPER</t>
  </si>
  <si>
    <t>1l (250ml)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</si>
  <si>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</si>
  <si>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</si>
  <si>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</si>
  <si>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</si>
  <si>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</si>
  <si>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</si>
  <si>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</si>
  <si>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</si>
  <si>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901185</t>
  </si>
  <si>
    <t>IR ETHANOLUM 96% 500 ml</t>
  </si>
  <si>
    <t>IR 500 ml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</si>
  <si>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</si>
  <si>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</si>
  <si>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</si>
  <si>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</si>
  <si>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</si>
  <si>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</si>
  <si>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147224</t>
  </si>
  <si>
    <t>47224</t>
  </si>
  <si>
    <t>TANAKAN</t>
  </si>
  <si>
    <t>TBL OBD 90X40MG</t>
  </si>
  <si>
    <t>500980</t>
  </si>
  <si>
    <t>KL MS SOL.AC.BORICI 3% 500g</t>
  </si>
  <si>
    <t>396374</t>
  </si>
  <si>
    <t>KL SOL.ACIDI BORICI 3% 500G</t>
  </si>
  <si>
    <t>114934</t>
  </si>
  <si>
    <t>14934</t>
  </si>
  <si>
    <t>POR TBL FLM 98</t>
  </si>
  <si>
    <t>282667</t>
  </si>
  <si>
    <t>82667</t>
  </si>
  <si>
    <t>DEBRIECASAN ROZTOK 500 ML</t>
  </si>
  <si>
    <t>ROZPRAŠOVAČ  KAT.ČÍSLO  0210</t>
  </si>
  <si>
    <t>849559</t>
  </si>
  <si>
    <t>125066</t>
  </si>
  <si>
    <t>POR TBL NOB 100X5MG</t>
  </si>
  <si>
    <t>158191</t>
  </si>
  <si>
    <t>TELMISARTAN SANDOZ 80 MG</t>
  </si>
  <si>
    <t>POR TBL NOB 30X80MG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</si>
  <si>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</si>
  <si>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</si>
  <si>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</si>
  <si>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</si>
  <si>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</si>
  <si>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</si>
  <si>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</si>
  <si>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</si>
  <si>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</si>
  <si>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</si>
  <si>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</si>
  <si>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109711</t>
  </si>
  <si>
    <t>9711</t>
  </si>
  <si>
    <t>INJ SIC 1X500MG+8ML</t>
  </si>
  <si>
    <t>109712</t>
  </si>
  <si>
    <t>9712</t>
  </si>
  <si>
    <t>INJ SIC 1X1GM+16ML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</si>
  <si>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</si>
  <si>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</si>
  <si>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</si>
  <si>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</si>
  <si>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</si>
  <si>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</si>
  <si>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102427</t>
  </si>
  <si>
    <t>2427</t>
  </si>
  <si>
    <t>ENTIZOL</t>
  </si>
  <si>
    <t>TBL 20X250MG</t>
  </si>
  <si>
    <t>75634</t>
  </si>
  <si>
    <t>Prothromplex Total 600 I.U.BAXTER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</si>
  <si>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</si>
  <si>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</si>
  <si>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</si>
  <si>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</si>
  <si>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</si>
  <si>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</si>
  <si>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</si>
  <si>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</si>
  <si>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</si>
  <si>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</si>
  <si>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Přehled plnění PL - Spotřeba léčivých přípravků dle objemu Kč mimo PL</t>
  </si>
  <si>
    <t>N01AH03 - Sufentanyl</t>
  </si>
  <si>
    <t>C09BA04 - Perindopril a diuretika</t>
  </si>
  <si>
    <t>C09CA07 - Telmisartan</t>
  </si>
  <si>
    <t>J01DC02 - Cefuroxim</t>
  </si>
  <si>
    <t>C07AB02 - Metoprolol</t>
  </si>
  <si>
    <t>R06AE09 - Levocetirizin</t>
  </si>
  <si>
    <t>C08DA01 - Verapamil</t>
  </si>
  <si>
    <t>N05CD08 - Midazolam</t>
  </si>
  <si>
    <t>A10AB01 - Inzulin lidský</t>
  </si>
  <si>
    <t>N07CA01 - Betahistin</t>
  </si>
  <si>
    <t>A02BC01 - Omeprazol</t>
  </si>
  <si>
    <t>A03FA - Prokinetika</t>
  </si>
  <si>
    <t>R03AK06 - Salmeterol a jiná léčiva onem. spojen. s obstrukcí dých. ces</t>
  </si>
  <si>
    <t>B01AC04 - Klopidogrel</t>
  </si>
  <si>
    <t>N02AX02 - Tramadol</t>
  </si>
  <si>
    <t>H02AB04 - Methylprednisolon</t>
  </si>
  <si>
    <t>C09AA02 - Enalapril</t>
  </si>
  <si>
    <t>C01BD01 - Amiodaron</t>
  </si>
  <si>
    <t>N01AX10 - Propofol</t>
  </si>
  <si>
    <t>J01CR02 - Amoxicilin a enzymový inhibitor</t>
  </si>
  <si>
    <t>N03AG01 - Kyselina valproová</t>
  </si>
  <si>
    <t>N05BA12 - Alprazolam</t>
  </si>
  <si>
    <t>A02BC02 - Pantoprazol</t>
  </si>
  <si>
    <t>N06BX18 - Vinpocetin</t>
  </si>
  <si>
    <t>J01FA09 - Klarithromycin</t>
  </si>
  <si>
    <t>R03AC02 - Salbutamol</t>
  </si>
  <si>
    <t>J01FA10 - Azithromycin</t>
  </si>
  <si>
    <t>B01AB06 - Nadroparin</t>
  </si>
  <si>
    <t>C08CA01 - Amlodipin</t>
  </si>
  <si>
    <t>J01CR01 - Ampicilin a enzymový inhibitor</t>
  </si>
  <si>
    <t>A02BC01</t>
  </si>
  <si>
    <t>HELICID 40 INF</t>
  </si>
  <si>
    <t>INF PLV SOL 1X40MG</t>
  </si>
  <si>
    <t>A02BC02</t>
  </si>
  <si>
    <t>A03FA</t>
  </si>
  <si>
    <t>B01AB06</t>
  </si>
  <si>
    <t>INJ SOL 10X5ML/47.5KU</t>
  </si>
  <si>
    <t>B01AC04</t>
  </si>
  <si>
    <t>C01BD01</t>
  </si>
  <si>
    <t>C07AB02</t>
  </si>
  <si>
    <t>BETALOC SR 200 MG</t>
  </si>
  <si>
    <t>C09CA07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</si>
  <si>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</si>
  <si>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</si>
  <si>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</si>
  <si>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</si>
  <si>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</si>
  <si>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</si>
  <si>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</si>
  <si>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</si>
  <si>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</si>
  <si>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</si>
  <si>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</si>
  <si>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</si>
  <si>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</si>
  <si>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</si>
  <si>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J01FA09</t>
  </si>
  <si>
    <t>POR TBL RET 14X500MG-DOUBLE BL</t>
  </si>
  <si>
    <t>J01FA10</t>
  </si>
  <si>
    <t>N02AX02</t>
  </si>
  <si>
    <t>POR TBL PRO 30X100MG</t>
  </si>
  <si>
    <t>POR TBL PRO 50X100MG</t>
  </si>
  <si>
    <t>N03AG01</t>
  </si>
  <si>
    <t>N05BA12</t>
  </si>
  <si>
    <t>XANAX 0,25 MG</t>
  </si>
  <si>
    <t>POR TBL NOB 30X0.25MG</t>
  </si>
  <si>
    <t>N05CD08</t>
  </si>
  <si>
    <t>MIDAZOLAM TORREX 5 MG/ML</t>
  </si>
  <si>
    <t>R03AC02</t>
  </si>
  <si>
    <t>INH SUS PSS 200X100RG</t>
  </si>
  <si>
    <t>R03AK06</t>
  </si>
  <si>
    <t>INH PLV 1X60X50/500MCG</t>
  </si>
  <si>
    <t>R06AE09</t>
  </si>
  <si>
    <t>124343</t>
  </si>
  <si>
    <t>119688</t>
  </si>
  <si>
    <t>CONTROLOC 40 MG</t>
  </si>
  <si>
    <t>POR TBL ENT 100X40MG I</t>
  </si>
  <si>
    <t>C08CA01</t>
  </si>
  <si>
    <t>POR TBL FLM 14X500MG</t>
  </si>
  <si>
    <t>N06BX18</t>
  </si>
  <si>
    <t>INJ SOL 10X2ML/10MG</t>
  </si>
  <si>
    <t>A10AB01</t>
  </si>
  <si>
    <t>INJ SOL 1X10ML/1KU</t>
  </si>
  <si>
    <t>N07CA01</t>
  </si>
  <si>
    <t>POR TBL PRO 100X200MG</t>
  </si>
  <si>
    <t>C08DA01</t>
  </si>
  <si>
    <t>POR TBL PRO 30X240MG</t>
  </si>
  <si>
    <t>C09AA02</t>
  </si>
  <si>
    <t>INJ SOL 5X1ML/1.25MG</t>
  </si>
  <si>
    <t>C09BA04</t>
  </si>
  <si>
    <t>SOLU-MEDROL 62,5 MG/ML</t>
  </si>
  <si>
    <t>INJ PSO LQF 500MG+8ML</t>
  </si>
  <si>
    <t>INJ PSO LQF 1GM+16ML</t>
  </si>
  <si>
    <t>N01AH03</t>
  </si>
  <si>
    <t>SUFENTANIL TORREX 5 MCG/ML</t>
  </si>
  <si>
    <t>SUFENTA FORTE</t>
  </si>
  <si>
    <t>INJ SOL 5X1ML/50RG</t>
  </si>
  <si>
    <t>93701</t>
  </si>
  <si>
    <t>SUFENTA</t>
  </si>
  <si>
    <t>N01AX10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</si>
  <si>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</si>
  <si>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</si>
  <si>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</si>
  <si>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</si>
  <si>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</si>
  <si>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</si>
  <si>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</si>
  <si>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</si>
  <si>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</si>
  <si>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</si>
  <si>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</si>
  <si>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</si>
  <si>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</si>
  <si>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</si>
  <si>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</si>
  <si>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</si>
  <si>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</si>
  <si>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</si>
  <si>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</si>
  <si>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</si>
  <si>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</si>
  <si>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</si>
  <si>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</si>
  <si>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</si>
  <si>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Buňa Pavol</t>
  </si>
  <si>
    <t>Burešová Eva</t>
  </si>
  <si>
    <t>Čurlejová Eva</t>
  </si>
  <si>
    <t>Dorňák Tomáš</t>
  </si>
  <si>
    <t>Dospěl Ivo</t>
  </si>
  <si>
    <t>Dráč Pavel</t>
  </si>
  <si>
    <t>Dráč Petr</t>
  </si>
  <si>
    <t>Fafejtová Jana</t>
  </si>
  <si>
    <t>Fiala Hynek</t>
  </si>
  <si>
    <t>Fialová Jana</t>
  </si>
  <si>
    <t>Franc David</t>
  </si>
  <si>
    <t>Freiwald Jaromír</t>
  </si>
  <si>
    <t>Gregar Jan</t>
  </si>
  <si>
    <t>Grepl Michal</t>
  </si>
  <si>
    <t>Hanuliak Jan</t>
  </si>
  <si>
    <t>Hartmann Igor</t>
  </si>
  <si>
    <t>Herman Jiří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</si>
  <si>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</si>
  <si>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</si>
  <si>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</si>
  <si>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</si>
  <si>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</si>
  <si>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</si>
  <si>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</si>
  <si>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</si>
  <si>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</si>
  <si>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</si>
  <si>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</si>
  <si>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</si>
  <si>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Jorda Vladimír</t>
  </si>
  <si>
    <t>Kaiserová Michaela</t>
  </si>
  <si>
    <t>Kamarádová Dana</t>
  </si>
  <si>
    <t>Kaniová Bohdana</t>
  </si>
  <si>
    <t>Kaňkovská Karin</t>
  </si>
  <si>
    <t>Klementa Ivo</t>
  </si>
  <si>
    <t>Klos Dušan</t>
  </si>
  <si>
    <t>Klosová Jana</t>
  </si>
  <si>
    <t>Klváček Aleš</t>
  </si>
  <si>
    <t>Knápek Michal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</si>
  <si>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</si>
  <si>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</si>
  <si>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</si>
  <si>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</si>
  <si>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</si>
  <si>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</si>
  <si>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</si>
  <si>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</si>
  <si>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</si>
  <si>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</si>
  <si>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</si>
  <si>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</si>
  <si>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</si>
  <si>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</si>
  <si>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</si>
  <si>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</si>
  <si>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Mocňáková Markéta</t>
  </si>
  <si>
    <t>Moravanský Ján</t>
  </si>
  <si>
    <t>Mucha Zdenek</t>
  </si>
  <si>
    <t>Mysliveček Igor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</si>
  <si>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</si>
  <si>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</si>
  <si>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</si>
  <si>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</si>
  <si>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</si>
  <si>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</si>
  <si>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</si>
  <si>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</si>
  <si>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</si>
  <si>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</si>
  <si>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</si>
  <si>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</si>
  <si>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</si>
  <si>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</si>
  <si>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</si>
  <si>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</si>
  <si>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</si>
  <si>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</si>
  <si>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Stehlík Daniel</t>
  </si>
  <si>
    <t>Šaňák Daniel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</si>
  <si>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</si>
  <si>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</si>
  <si>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</si>
  <si>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</si>
  <si>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</si>
  <si>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</si>
  <si>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</si>
  <si>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</si>
  <si>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Veverka Tomáš</t>
  </si>
  <si>
    <t>Vidlář Aleš</t>
  </si>
  <si>
    <t>Vinter Radim</t>
  </si>
  <si>
    <t>Vomáčková Katherine</t>
  </si>
  <si>
    <t>Vrána Jan</t>
  </si>
  <si>
    <t>Vrba Radek</t>
  </si>
  <si>
    <t>Vrzalová Drahomíra</t>
  </si>
  <si>
    <t>Weiss Viktor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</si>
  <si>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</si>
  <si>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</si>
  <si>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</si>
  <si>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</si>
  <si>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</si>
  <si>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</si>
  <si>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Svrčinová Tereza</t>
  </si>
  <si>
    <t>Tesaříková Jana</t>
  </si>
  <si>
    <t>Kurčová Sandra</t>
  </si>
  <si>
    <t>Mikulicová Lenka</t>
  </si>
  <si>
    <t>Grambalová Zuzana</t>
  </si>
  <si>
    <t>Pospíšil František</t>
  </si>
  <si>
    <t>Konupčík Michael</t>
  </si>
  <si>
    <t>Vacová Jana</t>
  </si>
  <si>
    <t>Vaverka Vítězslav</t>
  </si>
  <si>
    <t>99810</t>
  </si>
  <si>
    <t>Přehled plnění PL - Preskripce léčivých přípravků dle objemu Kč mimo PL</t>
  </si>
  <si>
    <t>B01AB11 - Sulodexid</t>
  </si>
  <si>
    <t>M01AX17 - Nimesulid</t>
  </si>
  <si>
    <t>N04BC05 - Pramipexol</t>
  </si>
  <si>
    <t>C10AA05 - Atorvastatin</t>
  </si>
  <si>
    <t>N03AX14 - Levetiracetam</t>
  </si>
  <si>
    <t>G04CA02 - Tamsulosin</t>
  </si>
  <si>
    <t>J01MA02 - Ciprofloxacin</t>
  </si>
  <si>
    <t>N06AB04 - Citalopram</t>
  </si>
  <si>
    <t>N06DA02 - Donepezil</t>
  </si>
  <si>
    <t>C02AC05 - Moxonidin</t>
  </si>
  <si>
    <t>R06AE07 - Cetirizin</t>
  </si>
  <si>
    <t>R03DC03 - Montelukast</t>
  </si>
  <si>
    <t>J01AA02 - Doxycyklin</t>
  </si>
  <si>
    <t>C10AA07 - Rosuvastatin</t>
  </si>
  <si>
    <t>N03AX12 - Gabapentin</t>
  </si>
  <si>
    <t>M04AA01 - Alopurinol</t>
  </si>
  <si>
    <t>C09BB04 - Perindopril a amlodipin</t>
  </si>
  <si>
    <t>N02CC01 - Sumatriptan</t>
  </si>
  <si>
    <t>B01AB05 - Enoxaparin</t>
  </si>
  <si>
    <t>A10AD01 - Inzulin lidský</t>
  </si>
  <si>
    <t>C09AA04 - Perindopril</t>
  </si>
  <si>
    <t>N06AB10 - Escitalopram</t>
  </si>
  <si>
    <t>C09AA05 - Ramipril</t>
  </si>
  <si>
    <t>M01AC06 - Meloxikam</t>
  </si>
  <si>
    <t>H03AA01 - Levothyroxin, sodná sůl</t>
  </si>
  <si>
    <t>C09CA01 - Losartan</t>
  </si>
  <si>
    <t>J01MA01 - Ofloxacin</t>
  </si>
  <si>
    <t>C03EA01 - Hydrochlorothiazid a kalium šetřící diuretika</t>
  </si>
  <si>
    <t>N06AB03 - Fluoxetin</t>
  </si>
  <si>
    <t>B01AA03 - Warfarin</t>
  </si>
  <si>
    <t>C07AB07 - Bisoprolol</t>
  </si>
  <si>
    <t>N03AX09 - Lamotrigin</t>
  </si>
  <si>
    <t>A02BC05 - Esomeprazol</t>
  </si>
  <si>
    <t>M01AC01 - Piroxikam</t>
  </si>
  <si>
    <t>A02BA03 - Famotidin</t>
  </si>
  <si>
    <t>C08CA08 - Nitrendipin</t>
  </si>
  <si>
    <t>A02BC03 - Lansoprazol</t>
  </si>
  <si>
    <t>N06AB06 - Sertralin</t>
  </si>
  <si>
    <t>C10AB05 - Fenofibrát</t>
  </si>
  <si>
    <t>C09AA10 - Trandolapril</t>
  </si>
  <si>
    <t>J02AC01 - Flukonazol</t>
  </si>
  <si>
    <t>L02BB03 - Bikalutamid</t>
  </si>
  <si>
    <t>B01AF01 - N/A</t>
  </si>
  <si>
    <t>C07AB05 - Betaxolol</t>
  </si>
  <si>
    <t>N06AX11 - Mirtazapin</t>
  </si>
  <si>
    <t>C09BA06 - Chinapril a diuretika</t>
  </si>
  <si>
    <t>C07AG02 - Karvedilol</t>
  </si>
  <si>
    <t>A10BB12 - Glimepirid</t>
  </si>
  <si>
    <t>J01FF01 - Klindamycin</t>
  </si>
  <si>
    <t>N05AH04 - Kvetiapin</t>
  </si>
  <si>
    <t>M05BA04 - Kyselina alendronová</t>
  </si>
  <si>
    <t>G04BD07 - Tolterodin</t>
  </si>
  <si>
    <t>N02AE01 - Buprenorfin</t>
  </si>
  <si>
    <t>N06AB05 - Paroxetin</t>
  </si>
  <si>
    <t>A06AD11 - Laktulóza</t>
  </si>
  <si>
    <t>A02BA02 - Ranitidin</t>
  </si>
  <si>
    <t>N06AX16 - Venlafaxin</t>
  </si>
  <si>
    <t>C09AA03 - Lisinopril</t>
  </si>
  <si>
    <t>C01BC03 - Propafenon</t>
  </si>
  <si>
    <t>C09DA01 - Losartan a diuretika</t>
  </si>
  <si>
    <t>R03AC13 - Formoterol</t>
  </si>
  <si>
    <t>C10AA01 - Simvastatin</t>
  </si>
  <si>
    <t>R03CC02 - Salbutamol</t>
  </si>
  <si>
    <t>C02CA04 - Doxazosin</t>
  </si>
  <si>
    <t>R06AX13 - Loratadin</t>
  </si>
  <si>
    <t>A07DA - Antipropulziva</t>
  </si>
  <si>
    <t>A16AA02 - Ademethionin</t>
  </si>
  <si>
    <t>N03AX16 - Pregabalin</t>
  </si>
  <si>
    <t>25364</t>
  </si>
  <si>
    <t>POR CPS ETD 14X20MG</t>
  </si>
  <si>
    <t>J01MA01</t>
  </si>
  <si>
    <t>55636</t>
  </si>
  <si>
    <t>OFLOXIN 200</t>
  </si>
  <si>
    <t>POR TBL FLM 10X200MG</t>
  </si>
  <si>
    <t>J01MA02</t>
  </si>
  <si>
    <t>53202</t>
  </si>
  <si>
    <t>CIPHIN 500</t>
  </si>
  <si>
    <t>R06AE07</t>
  </si>
  <si>
    <t>5476</t>
  </si>
  <si>
    <t>ZODAC</t>
  </si>
  <si>
    <t>POR TBL FLM 7X10MG</t>
  </si>
  <si>
    <t>5496</t>
  </si>
  <si>
    <t>POR TBL FLM 60X10MG</t>
  </si>
  <si>
    <t>A02BA02</t>
  </si>
  <si>
    <t>91280</t>
  </si>
  <si>
    <t>RANITAL 150 MG POTAHOVANÉ TABLETY</t>
  </si>
  <si>
    <t>POR TBL FLM 30X150MG</t>
  </si>
  <si>
    <t>A02BC05</t>
  </si>
  <si>
    <t>180057</t>
  </si>
  <si>
    <t>HELIDES 20 MG ENTEROSOLVENTNÍ TVRDÉ TOBOLKY</t>
  </si>
  <si>
    <t>A06AD11</t>
  </si>
  <si>
    <t>42546</t>
  </si>
  <si>
    <t>LACTULOSE AL SIRUP</t>
  </si>
  <si>
    <t>POR SIR 1X200ML</t>
  </si>
  <si>
    <t>B01AA03</t>
  </si>
  <si>
    <t>94113</t>
  </si>
  <si>
    <t>WARFARIN ORION 3 MG</t>
  </si>
  <si>
    <t>POR TBL NOB 100X3MG</t>
  </si>
  <si>
    <t>94114</t>
  </si>
  <si>
    <t>WARFARIN ORION 5 MG</t>
  </si>
  <si>
    <t>59805</t>
  </si>
  <si>
    <t>FRAXIPARINE FORTE</t>
  </si>
  <si>
    <t>INJ SOL 2X0.6ML</t>
  </si>
  <si>
    <t>59806</t>
  </si>
  <si>
    <t>59807</t>
  </si>
  <si>
    <t>INJ SOL 2X0.8ML</t>
  </si>
  <si>
    <t>59808</t>
  </si>
  <si>
    <t>59809</t>
  </si>
  <si>
    <t>INJ SOL 2X1ML</t>
  </si>
  <si>
    <t>59810</t>
  </si>
  <si>
    <t>186044</t>
  </si>
  <si>
    <t>C01BC03</t>
  </si>
  <si>
    <t>53535</t>
  </si>
  <si>
    <t>PROPAFENON AL 150</t>
  </si>
  <si>
    <t>POR TBL FLM 50X150MG</t>
  </si>
  <si>
    <t>C03EA01</t>
  </si>
  <si>
    <t>125524</t>
  </si>
  <si>
    <t>APO-AMILZIDE 5/50 MG</t>
  </si>
  <si>
    <t>POR TBL NOB 100X5MG/50MG</t>
  </si>
  <si>
    <t>C07AB05</t>
  </si>
  <si>
    <t>49909</t>
  </si>
  <si>
    <t>LOKREN 20 MG</t>
  </si>
  <si>
    <t>POR TBL FLM 28X20MG</t>
  </si>
  <si>
    <t>49910</t>
  </si>
  <si>
    <t>POR TBL FLM 98X20MG</t>
  </si>
  <si>
    <t>C07AB07</t>
  </si>
  <si>
    <t>47740</t>
  </si>
  <si>
    <t>RIVOCOR 5</t>
  </si>
  <si>
    <t>125052</t>
  </si>
  <si>
    <t>APO-AMLO 10</t>
  </si>
  <si>
    <t>POR TBL NOB 100X10MG</t>
  </si>
  <si>
    <t>54032</t>
  </si>
  <si>
    <t>VERAPAMIL AL 240 RETARD</t>
  </si>
  <si>
    <t>POR TBL RET 50X240MG</t>
  </si>
  <si>
    <t>C09AA04</t>
  </si>
  <si>
    <t>101201</t>
  </si>
  <si>
    <t>PRESTARIUM NEO</t>
  </si>
  <si>
    <t>POR TBL FLM 14X5MG</t>
  </si>
  <si>
    <t>C09AA05</t>
  </si>
  <si>
    <t>56981</t>
  </si>
  <si>
    <t>TRITACE 5 MG</t>
  </si>
  <si>
    <t>C09CA01</t>
  </si>
  <si>
    <t>114068</t>
  </si>
  <si>
    <t>LOZAP 100 ZENTIVA</t>
  </si>
  <si>
    <t>POR TBL FLM 30X100MG</t>
  </si>
  <si>
    <t>26547</t>
  </si>
  <si>
    <t>MICARDIS 40 MG</t>
  </si>
  <si>
    <t>POR TBL NOB 56X40MG</t>
  </si>
  <si>
    <t>C09DA01</t>
  </si>
  <si>
    <t>15316</t>
  </si>
  <si>
    <t>LOZAP H</t>
  </si>
  <si>
    <t>15317</t>
  </si>
  <si>
    <t>C10AA01</t>
  </si>
  <si>
    <t>125082</t>
  </si>
  <si>
    <t>APO-SIMVA 20</t>
  </si>
  <si>
    <t>H03AA01</t>
  </si>
  <si>
    <t>69189</t>
  </si>
  <si>
    <t>EUTHYROX 50 MIKROGRAMŮ</t>
  </si>
  <si>
    <t>POR TBL NOB 100X50RG</t>
  </si>
  <si>
    <t>53189</t>
  </si>
  <si>
    <t>POR TBL RET 7X500MG</t>
  </si>
  <si>
    <t>75490</t>
  </si>
  <si>
    <t>KLACID 250</t>
  </si>
  <si>
    <t>POR TBL FLM 14X250MG</t>
  </si>
  <si>
    <t>M04AA01</t>
  </si>
  <si>
    <t>119773</t>
  </si>
  <si>
    <t>MILURIT 100</t>
  </si>
  <si>
    <t>32083</t>
  </si>
  <si>
    <t>TRALGIT GTT.</t>
  </si>
  <si>
    <t>POR GTT SOL 1X10ML</t>
  </si>
  <si>
    <t>42775</t>
  </si>
  <si>
    <t>TRALGIT SR 150</t>
  </si>
  <si>
    <t>POR TBL PRO 10X150MG</t>
  </si>
  <si>
    <t>42776</t>
  </si>
  <si>
    <t>POR TBL PRO 30X150MG</t>
  </si>
  <si>
    <t>59671</t>
  </si>
  <si>
    <t>POR TBL PRO 10X100MG</t>
  </si>
  <si>
    <t>N02CC01</t>
  </si>
  <si>
    <t>22094</t>
  </si>
  <si>
    <t>ROSEMIG SPRINTAB 50 MG</t>
  </si>
  <si>
    <t>POR TBL SUS 6X50MG</t>
  </si>
  <si>
    <t>96977</t>
  </si>
  <si>
    <t>XANAX 1 MG</t>
  </si>
  <si>
    <t>POR TBL NOB 30X1MG</t>
  </si>
  <si>
    <t>N06AB06</t>
  </si>
  <si>
    <t>107888</t>
  </si>
  <si>
    <t>APO-SERTRAL 100</t>
  </si>
  <si>
    <t>POR CPS DUR 30X100MG</t>
  </si>
  <si>
    <t>66029</t>
  </si>
  <si>
    <t>145175</t>
  </si>
  <si>
    <t>POR TBL FLM 90X5MG I</t>
  </si>
  <si>
    <t>49123</t>
  </si>
  <si>
    <t>POR TBL ENT 28X40MG I</t>
  </si>
  <si>
    <t>166760</t>
  </si>
  <si>
    <t>POR TBL FLM 100X50MG</t>
  </si>
  <si>
    <t>42547</t>
  </si>
  <si>
    <t>POR SIR 1X500ML</t>
  </si>
  <si>
    <t>J01FF01</t>
  </si>
  <si>
    <t>100339</t>
  </si>
  <si>
    <t>DALACIN C 300 MG</t>
  </si>
  <si>
    <t>POR CPS DUR 16X300MG</t>
  </si>
  <si>
    <t>107135</t>
  </si>
  <si>
    <t>DALACIN C 150 MG</t>
  </si>
  <si>
    <t>POR CPS DUR 16X150MG</t>
  </si>
  <si>
    <t>G04CA02</t>
  </si>
  <si>
    <t>14498</t>
  </si>
  <si>
    <t>OMNIC TOCAS 0,4</t>
  </si>
  <si>
    <t>POR TBL PRO 100X0.4MG</t>
  </si>
  <si>
    <t>49195</t>
  </si>
  <si>
    <t>FOKUSIN</t>
  </si>
  <si>
    <t>POR CPS RDR 90X0.4MG</t>
  </si>
  <si>
    <t>J01AA02</t>
  </si>
  <si>
    <t>47718</t>
  </si>
  <si>
    <t>DOXYCYCLIN AL 100</t>
  </si>
  <si>
    <t>POR TBL NOB 10X100MG</t>
  </si>
  <si>
    <t>85524</t>
  </si>
  <si>
    <t>AMOKSIKLAV 375 MG</t>
  </si>
  <si>
    <t>POR TBL FLM 21X375MG</t>
  </si>
  <si>
    <t>85525</t>
  </si>
  <si>
    <t>AMOKSIKLAV 625 MG</t>
  </si>
  <si>
    <t>POR TBL FLM 21X625MG</t>
  </si>
  <si>
    <t>18543</t>
  </si>
  <si>
    <t>47725</t>
  </si>
  <si>
    <t>ZINNAT 250 MG</t>
  </si>
  <si>
    <t>POR TBL FLM 10X250MG</t>
  </si>
  <si>
    <t>M01AX17</t>
  </si>
  <si>
    <t>12892</t>
  </si>
  <si>
    <t>AULIN</t>
  </si>
  <si>
    <t>POR TBL NOB 30X100MG</t>
  </si>
  <si>
    <t>12893</t>
  </si>
  <si>
    <t>POR TBL NOB 60X100MG</t>
  </si>
  <si>
    <t>B01AB11</t>
  </si>
  <si>
    <t>96118</t>
  </si>
  <si>
    <t>VESSEL DUE F</t>
  </si>
  <si>
    <t>POR CPS MOL 50X250LSU</t>
  </si>
  <si>
    <t>12494</t>
  </si>
  <si>
    <t>AUGMENTIN 1 G</t>
  </si>
  <si>
    <t>142006</t>
  </si>
  <si>
    <t>POR TBL FLM 14X1GM/</t>
  </si>
  <si>
    <t>74991</t>
  </si>
  <si>
    <t>AMOKSIKLAV 156,25 MG/5 ML SUSPENZE</t>
  </si>
  <si>
    <t>POR PLV SUS 100 ML</t>
  </si>
  <si>
    <t>86148</t>
  </si>
  <si>
    <t>AUGMENTIN 625 MG</t>
  </si>
  <si>
    <t>POR TBL FLM 21X625MG+SÁČ</t>
  </si>
  <si>
    <t>89852</t>
  </si>
  <si>
    <t>200518</t>
  </si>
  <si>
    <t>POR TBL FLM 24X625MG</t>
  </si>
  <si>
    <t>83459</t>
  </si>
  <si>
    <t>POR CPS DUR 100X300MG</t>
  </si>
  <si>
    <t>91193</t>
  </si>
  <si>
    <t>POR CPS DUR 100X150MG</t>
  </si>
  <si>
    <t>122873</t>
  </si>
  <si>
    <t>COXTRAL 100 MG TABLETY</t>
  </si>
  <si>
    <t>12891</t>
  </si>
  <si>
    <t>POR TBL NOB 15X100MG</t>
  </si>
  <si>
    <t>12896</t>
  </si>
  <si>
    <t>POR GRA SUS 60SÁČ</t>
  </si>
  <si>
    <t>17187</t>
  </si>
  <si>
    <t>NIMESIL</t>
  </si>
  <si>
    <t>POR GRA SUS 30X100MG</t>
  </si>
  <si>
    <t>198804</t>
  </si>
  <si>
    <t>POR GRA SUS 30SÁČ II</t>
  </si>
  <si>
    <t>32845</t>
  </si>
  <si>
    <t>POR GRA SUS 3SÁČ I</t>
  </si>
  <si>
    <t>12687</t>
  </si>
  <si>
    <t>TRAMAL RETARD TABLETY 100 MG</t>
  </si>
  <si>
    <t>58293</t>
  </si>
  <si>
    <t>RANISAN 75 MG</t>
  </si>
  <si>
    <t>POR TBL FLM 20X75MG</t>
  </si>
  <si>
    <t>141036</t>
  </si>
  <si>
    <t>TROMBEX 75 MG POTAHOVANÉ TABLETY</t>
  </si>
  <si>
    <t>POR TBL FLM 90X75MG</t>
  </si>
  <si>
    <t>101209</t>
  </si>
  <si>
    <t>POR TBL FLM 60X5MG</t>
  </si>
  <si>
    <t>C10AA05</t>
  </si>
  <si>
    <t>93018</t>
  </si>
  <si>
    <t>SORTIS 20 MG</t>
  </si>
  <si>
    <t>POR TBL FLM 100X20MG</t>
  </si>
  <si>
    <t>C10AA07</t>
  </si>
  <si>
    <t>148070</t>
  </si>
  <si>
    <t>ROSUCARD 10 MG POTAHOVANÉ TABLETY</t>
  </si>
  <si>
    <t>POR TBL FLM 90X10MG</t>
  </si>
  <si>
    <t>200529</t>
  </si>
  <si>
    <t>POR TBL FLM 20X1GM</t>
  </si>
  <si>
    <t>191960</t>
  </si>
  <si>
    <t>TRAMAL TOBOLKY 50 MG</t>
  </si>
  <si>
    <t>POR CPS DUR 20X50MG II</t>
  </si>
  <si>
    <t>32086</t>
  </si>
  <si>
    <t>TRALGIT</t>
  </si>
  <si>
    <t>POR CPS DUR 20X50MG</t>
  </si>
  <si>
    <t>4306</t>
  </si>
  <si>
    <t>POR CPS DUR 20X50MG I</t>
  </si>
  <si>
    <t>119115</t>
  </si>
  <si>
    <t>SUMATRIPTAN ACTAVIS 50 MG</t>
  </si>
  <si>
    <t>POR TBL OBD 6X50MG</t>
  </si>
  <si>
    <t>44997</t>
  </si>
  <si>
    <t>DEPAKINE CHRONO 500 MG SÉCABLE</t>
  </si>
  <si>
    <t>POR TBL RET 100X500MG</t>
  </si>
  <si>
    <t>N03AX09</t>
  </si>
  <si>
    <t>17143</t>
  </si>
  <si>
    <t>LAMICTAL 100 MG</t>
  </si>
  <si>
    <t>19888</t>
  </si>
  <si>
    <t>LAMOTRIGIN ACTAVIS 100 MG</t>
  </si>
  <si>
    <t>N03AX12</t>
  </si>
  <si>
    <t>84399</t>
  </si>
  <si>
    <t>NEURONTIN 300 MG</t>
  </si>
  <si>
    <t>POR CPS DUR 50X300MG</t>
  </si>
  <si>
    <t>84400</t>
  </si>
  <si>
    <t>N03AX16</t>
  </si>
  <si>
    <t>28217</t>
  </si>
  <si>
    <t>LYRICA 75 MG</t>
  </si>
  <si>
    <t>POR CPS DUR 56X75MG</t>
  </si>
  <si>
    <t>28223</t>
  </si>
  <si>
    <t>LYRICA 150 MG</t>
  </si>
  <si>
    <t>POR CPS DUR 56X150MG</t>
  </si>
  <si>
    <t>N06AB04</t>
  </si>
  <si>
    <t>17431</t>
  </si>
  <si>
    <t>CITALEC 20 ZENTIVA</t>
  </si>
  <si>
    <t>POR TBL FLM 30X20 MG</t>
  </si>
  <si>
    <t>17433</t>
  </si>
  <si>
    <t>POR TBL FLM 60X20 MG</t>
  </si>
  <si>
    <t>N06AB10</t>
  </si>
  <si>
    <t>125184</t>
  </si>
  <si>
    <t>CIPRALEX 10 MG</t>
  </si>
  <si>
    <t>POR TBL FLM 98X10MG I</t>
  </si>
  <si>
    <t>N06AX16</t>
  </si>
  <si>
    <t>24990</t>
  </si>
  <si>
    <t>OLWEXYA 150 MG</t>
  </si>
  <si>
    <t>POR CPS PRO 98X150MG</t>
  </si>
  <si>
    <t>22104</t>
  </si>
  <si>
    <t>BETASERC 8</t>
  </si>
  <si>
    <t>POR TBL NOB 100X8MG</t>
  </si>
  <si>
    <t>96117</t>
  </si>
  <si>
    <t>INJ SOL 10X2ML/600LSU</t>
  </si>
  <si>
    <t>5950</t>
  </si>
  <si>
    <t>POR TBL FLM 10X1GM</t>
  </si>
  <si>
    <t>99366</t>
  </si>
  <si>
    <t>AMOKSIKLAV 457 MG/5 ML</t>
  </si>
  <si>
    <t>POR PLV SUS 70ML</t>
  </si>
  <si>
    <t>99367</t>
  </si>
  <si>
    <t>POR PLV SUS 140ML</t>
  </si>
  <si>
    <t>M01AC06</t>
  </si>
  <si>
    <t>112561</t>
  </si>
  <si>
    <t>RECOXA 15</t>
  </si>
  <si>
    <t>POR TBL NOB 30X15MG</t>
  </si>
  <si>
    <t>13281</t>
  </si>
  <si>
    <t>POR TBL NOB 20X15MG</t>
  </si>
  <si>
    <t>17186</t>
  </si>
  <si>
    <t>POR GRA SUS 15X100MG</t>
  </si>
  <si>
    <t>91788</t>
  </si>
  <si>
    <t>NEUROL 0,25</t>
  </si>
  <si>
    <t>47728</t>
  </si>
  <si>
    <t>12686</t>
  </si>
  <si>
    <t>147916</t>
  </si>
  <si>
    <t>EMANERA 20 MG</t>
  </si>
  <si>
    <t>POR CPS ETD 28X20MG I</t>
  </si>
  <si>
    <t>B01AB05</t>
  </si>
  <si>
    <t>INJ SOL 10X0.4ML/4KU</t>
  </si>
  <si>
    <t>125046</t>
  </si>
  <si>
    <t>POR TBL NOB 30X10MG</t>
  </si>
  <si>
    <t>56977</t>
  </si>
  <si>
    <t>TRITACE 2,5 MG</t>
  </si>
  <si>
    <t>POR TBL NOB 30X2.5MG</t>
  </si>
  <si>
    <t>169121</t>
  </si>
  <si>
    <t>LORISTA 50</t>
  </si>
  <si>
    <t>POR TBL FLM 30X50MG</t>
  </si>
  <si>
    <t>46694</t>
  </si>
  <si>
    <t>EUTHYROX 125 MIKROGRAMŮ</t>
  </si>
  <si>
    <t>POR TBL NOB 100X125RG</t>
  </si>
  <si>
    <t>4014</t>
  </si>
  <si>
    <t>DOXYBENE 200 MG TABLETY</t>
  </si>
  <si>
    <t>POR TBL NOB 20X200MG</t>
  </si>
  <si>
    <t>97654</t>
  </si>
  <si>
    <t>DOXYBENE 100 MG</t>
  </si>
  <si>
    <t>POR CPS MOL 10X100MG</t>
  </si>
  <si>
    <t>15658</t>
  </si>
  <si>
    <t>CIPLOX 500</t>
  </si>
  <si>
    <t>112003</t>
  </si>
  <si>
    <t>TRAMADOL RETARD ACTAVIS 100 MG</t>
  </si>
  <si>
    <t>12473</t>
  </si>
  <si>
    <t>TRAMABENE KAPKY</t>
  </si>
  <si>
    <t>POR GTT SOL 1X100ML/10GM</t>
  </si>
  <si>
    <t>97445</t>
  </si>
  <si>
    <t>TRAMAL ČÍPKY 100 MG</t>
  </si>
  <si>
    <t>RCT SUP 20X100MG</t>
  </si>
  <si>
    <t>56843</t>
  </si>
  <si>
    <t>TRAMAL RETARD TABLETY 150 MG</t>
  </si>
  <si>
    <t>101882</t>
  </si>
  <si>
    <t>VALPROAT-RATIOPHARM CHRONO 300 MG</t>
  </si>
  <si>
    <t>POR TBL PRO 50X300MG</t>
  </si>
  <si>
    <t>90959</t>
  </si>
  <si>
    <t>XANAX 0,5 MG</t>
  </si>
  <si>
    <t>POR TBL NOB 30X0.5MG</t>
  </si>
  <si>
    <t>R03AC13</t>
  </si>
  <si>
    <t>15899</t>
  </si>
  <si>
    <t>FORADIL</t>
  </si>
  <si>
    <t>INH PLV CPS 30X12RG</t>
  </si>
  <si>
    <t>45964</t>
  </si>
  <si>
    <t>SERETIDE DISKUS 50/250</t>
  </si>
  <si>
    <t>INH PLV 1X60X50/250RG</t>
  </si>
  <si>
    <t>124339</t>
  </si>
  <si>
    <t>POR TBL FLM 10X5MG</t>
  </si>
  <si>
    <t>145178</t>
  </si>
  <si>
    <t>POR TBL FLM 28X5MG II</t>
  </si>
  <si>
    <t>32717</t>
  </si>
  <si>
    <t>XYZAL</t>
  </si>
  <si>
    <t>32719</t>
  </si>
  <si>
    <t>42953</t>
  </si>
  <si>
    <t>POR TBL FLM 28X5MG</t>
  </si>
  <si>
    <t>42952</t>
  </si>
  <si>
    <t>122685</t>
  </si>
  <si>
    <t>PRESTARIUM NEO COMBI 5 MG/1,25 MG</t>
  </si>
  <si>
    <t>84895</t>
  </si>
  <si>
    <t>ZINNAT 125 MG</t>
  </si>
  <si>
    <t>POR TBL FLM 10X125MG</t>
  </si>
  <si>
    <t>17139</t>
  </si>
  <si>
    <t>LAMICTAL 50 MG</t>
  </si>
  <si>
    <t>POR TBL NOB 42X50MG</t>
  </si>
  <si>
    <t>N03AX14</t>
  </si>
  <si>
    <t>25828</t>
  </si>
  <si>
    <t>KEPPRA 250 MG</t>
  </si>
  <si>
    <t>POR TBL FLM 30X250MG</t>
  </si>
  <si>
    <t>25835</t>
  </si>
  <si>
    <t>KEPPRA 500 MG</t>
  </si>
  <si>
    <t>POR TBL FLM 50X500MG</t>
  </si>
  <si>
    <t>25836</t>
  </si>
  <si>
    <t>POR TBL FLM 60X500MG</t>
  </si>
  <si>
    <t>2680</t>
  </si>
  <si>
    <t>102674</t>
  </si>
  <si>
    <t>BETAHISTIN ACTAVIS 8 MG</t>
  </si>
  <si>
    <t>14439</t>
  </si>
  <si>
    <t>POR CPS RDR 30X0.4MG</t>
  </si>
  <si>
    <t>15654</t>
  </si>
  <si>
    <t>CIPLOX 250</t>
  </si>
  <si>
    <t>POR TBL FLM 50X250MG</t>
  </si>
  <si>
    <t>93013</t>
  </si>
  <si>
    <t>SORTIS 10 MG</t>
  </si>
  <si>
    <t>POR TBL FLM 30X10MG</t>
  </si>
  <si>
    <t>93016</t>
  </si>
  <si>
    <t>10253</t>
  </si>
  <si>
    <t>CAVINTON FORTE</t>
  </si>
  <si>
    <t>POR TBL NOB 90X10MG</t>
  </si>
  <si>
    <t>13767</t>
  </si>
  <si>
    <t>POR TBL NOB 30X200MG</t>
  </si>
  <si>
    <t>93021</t>
  </si>
  <si>
    <t>SORTIS 40 MG</t>
  </si>
  <si>
    <t>POR TBL FLM 100X40MG</t>
  </si>
  <si>
    <t>85142</t>
  </si>
  <si>
    <t>83099</t>
  </si>
  <si>
    <t>XANAX SR 0,5 MG</t>
  </si>
  <si>
    <t>POR TBL PRO 30X0.5MG</t>
  </si>
  <si>
    <t>17425</t>
  </si>
  <si>
    <t>CITALEC 10 ZENTIVA</t>
  </si>
  <si>
    <t>POR TBL FLM 30X10 MG</t>
  </si>
  <si>
    <t>166776</t>
  </si>
  <si>
    <t>ITOPRID PMCS 50 MG</t>
  </si>
  <si>
    <t>POR TBL FLM 100X50MG I</t>
  </si>
  <si>
    <t>119777</t>
  </si>
  <si>
    <t>LAWARIN 5</t>
  </si>
  <si>
    <t>192341</t>
  </si>
  <si>
    <t>WARFARIN PMCS 5 MG</t>
  </si>
  <si>
    <t>POR TBL NOB 50X5MG</t>
  </si>
  <si>
    <t>192342</t>
  </si>
  <si>
    <t>C02AC05</t>
  </si>
  <si>
    <t>16923</t>
  </si>
  <si>
    <t>MOXOSTAD 0,3 MG</t>
  </si>
  <si>
    <t>POR TBL FLM 30X0.3MG</t>
  </si>
  <si>
    <t>16926</t>
  </si>
  <si>
    <t>POR TBL FLM 100X0.3MG</t>
  </si>
  <si>
    <t>94804</t>
  </si>
  <si>
    <t>MODURETIC</t>
  </si>
  <si>
    <t>POR TBL NOB 30</t>
  </si>
  <si>
    <t>125045</t>
  </si>
  <si>
    <t>125053</t>
  </si>
  <si>
    <t>125059</t>
  </si>
  <si>
    <t>C08CA08</t>
  </si>
  <si>
    <t>111904</t>
  </si>
  <si>
    <t>NITRESAN 20 MG</t>
  </si>
  <si>
    <t>POR TBL NOB 100X20MG</t>
  </si>
  <si>
    <t>54034</t>
  </si>
  <si>
    <t>POR TBL RET 100X240MG</t>
  </si>
  <si>
    <t>120796</t>
  </si>
  <si>
    <t>APO-PERINDO 4 MG</t>
  </si>
  <si>
    <t>POR TBL NOB 100X4MG</t>
  </si>
  <si>
    <t>15864</t>
  </si>
  <si>
    <t>TRITACE 10 MG</t>
  </si>
  <si>
    <t>56972</t>
  </si>
  <si>
    <t>TRITACE 1,25 MG</t>
  </si>
  <si>
    <t>POR TBL NOB 20X1.25MG</t>
  </si>
  <si>
    <t>56973</t>
  </si>
  <si>
    <t>POR TBL NOB 30X1.25MG</t>
  </si>
  <si>
    <t>56978</t>
  </si>
  <si>
    <t>POR TBL NOB 50X2.5MG</t>
  </si>
  <si>
    <t>56982</t>
  </si>
  <si>
    <t>C09BA06</t>
  </si>
  <si>
    <t>76710</t>
  </si>
  <si>
    <t>ACCUZIDE 10</t>
  </si>
  <si>
    <t>POR TBL FLM 100</t>
  </si>
  <si>
    <t>13897</t>
  </si>
  <si>
    <t>POR TBL FLM 90X100MG</t>
  </si>
  <si>
    <t>26546</t>
  </si>
  <si>
    <t>POR TBL NOB 28X40MG</t>
  </si>
  <si>
    <t>125086</t>
  </si>
  <si>
    <t>148074</t>
  </si>
  <si>
    <t>ROSUCARD 20 MG POTAHOVANÉ TABLETY</t>
  </si>
  <si>
    <t>POR TBL FLM 90X20MG</t>
  </si>
  <si>
    <t>C10AB05</t>
  </si>
  <si>
    <t>122212</t>
  </si>
  <si>
    <t>APO-FENO</t>
  </si>
  <si>
    <t>POR CPS DUR 100X200MG</t>
  </si>
  <si>
    <t>47133</t>
  </si>
  <si>
    <t>LETROX 150</t>
  </si>
  <si>
    <t>POR TBL NOB 100X150RG</t>
  </si>
  <si>
    <t>47141</t>
  </si>
  <si>
    <t>LETROX 50</t>
  </si>
  <si>
    <t>POR TBL NOB 100X50RG I</t>
  </si>
  <si>
    <t>47144</t>
  </si>
  <si>
    <t>LETROX 100</t>
  </si>
  <si>
    <t>POR TBL NOB 100X100RG I</t>
  </si>
  <si>
    <t>75184</t>
  </si>
  <si>
    <t>KLACID 125 MG/5 ML</t>
  </si>
  <si>
    <t>POR GRA SUS 1X60ML</t>
  </si>
  <si>
    <t>2181</t>
  </si>
  <si>
    <t>POR GRA SUS 6SÁČ I</t>
  </si>
  <si>
    <t>107869</t>
  </si>
  <si>
    <t>APO-ALLOPURINOL</t>
  </si>
  <si>
    <t>M05BA04</t>
  </si>
  <si>
    <t>41671</t>
  </si>
  <si>
    <t>ALENDRONATE-TEVA 70 MG</t>
  </si>
  <si>
    <t>POR TBL NOB 12X70MG</t>
  </si>
  <si>
    <t>83100</t>
  </si>
  <si>
    <t>XANAX SR 1 MG</t>
  </si>
  <si>
    <t>POR TBL PRO 30X1MG</t>
  </si>
  <si>
    <t>N06AB05</t>
  </si>
  <si>
    <t>107848</t>
  </si>
  <si>
    <t>APO-PAROX</t>
  </si>
  <si>
    <t>135928</t>
  </si>
  <si>
    <t>ESOPREX 10 MG</t>
  </si>
  <si>
    <t>4063</t>
  </si>
  <si>
    <t>176691</t>
  </si>
  <si>
    <t>BETAHISTIN ACTAVIS 24 MG</t>
  </si>
  <si>
    <t>POR TBL NOB 100X24MG</t>
  </si>
  <si>
    <t>19459</t>
  </si>
  <si>
    <t>ATIMOS 12 MCG</t>
  </si>
  <si>
    <t>INH SOL PSS 100X12RG</t>
  </si>
  <si>
    <t>66030</t>
  </si>
  <si>
    <t>99600</t>
  </si>
  <si>
    <t>137177</t>
  </si>
  <si>
    <t>117520</t>
  </si>
  <si>
    <t>TAFLOSIN 0,4 MG</t>
  </si>
  <si>
    <t>POR CPS RDR 30X0,4MG</t>
  </si>
  <si>
    <t>49196</t>
  </si>
  <si>
    <t>POR CPS RDR 100X0.4MG</t>
  </si>
  <si>
    <t>4013</t>
  </si>
  <si>
    <t>POR TBL NOB 10X200MG</t>
  </si>
  <si>
    <t>47719</t>
  </si>
  <si>
    <t>POR TBL NOB 20X100MG</t>
  </si>
  <si>
    <t>18519</t>
  </si>
  <si>
    <t>XORIMAX 250 MG POTAHOVANÉ TABLETY</t>
  </si>
  <si>
    <t>18547</t>
  </si>
  <si>
    <t>192354</t>
  </si>
  <si>
    <t>47724</t>
  </si>
  <si>
    <t>POR TBL FLM 14X125MG</t>
  </si>
  <si>
    <t>47726</t>
  </si>
  <si>
    <t>132575</t>
  </si>
  <si>
    <t>45012</t>
  </si>
  <si>
    <t>POR TBL FLM 12X500MG</t>
  </si>
  <si>
    <t>53914</t>
  </si>
  <si>
    <t>AZITROMYCIN SANDOZ 250 MG</t>
  </si>
  <si>
    <t>POR TBL FLM 12X250MG</t>
  </si>
  <si>
    <t>15657</t>
  </si>
  <si>
    <t>POR TBL FLM 100X500MG</t>
  </si>
  <si>
    <t>53201</t>
  </si>
  <si>
    <t>CIPHIN 250</t>
  </si>
  <si>
    <t>96039</t>
  </si>
  <si>
    <t>CIPRINOL 500</t>
  </si>
  <si>
    <t>L02BB03</t>
  </si>
  <si>
    <t>128125</t>
  </si>
  <si>
    <t>BINABIC 150 MG</t>
  </si>
  <si>
    <t>POR TBL FLM 28X150MG</t>
  </si>
  <si>
    <t>J02AC01</t>
  </si>
  <si>
    <t>66036</t>
  </si>
  <si>
    <t>MYCOMAX 100</t>
  </si>
  <si>
    <t>POR CPS DUR 28X100MG</t>
  </si>
  <si>
    <t>148068</t>
  </si>
  <si>
    <t>47139</t>
  </si>
  <si>
    <t>POR TBL NOB 50X50RG I</t>
  </si>
  <si>
    <t>N06AX11</t>
  </si>
  <si>
    <t>105845</t>
  </si>
  <si>
    <t>MIRTAZAPIN ORION 15 MG</t>
  </si>
  <si>
    <t>POR TBL DIS 90X15MG</t>
  </si>
  <si>
    <t>116436</t>
  </si>
  <si>
    <t>APO-PANTO 40</t>
  </si>
  <si>
    <t>POR TBL ENT 100X40MG</t>
  </si>
  <si>
    <t>A02BC03</t>
  </si>
  <si>
    <t>17121</t>
  </si>
  <si>
    <t>LANZUL 30 MG</t>
  </si>
  <si>
    <t>POR CPS DUR 28X30MG</t>
  </si>
  <si>
    <t>17122</t>
  </si>
  <si>
    <t>POR CPS DUR 56X30MG</t>
  </si>
  <si>
    <t>166777</t>
  </si>
  <si>
    <t>POR TBL FLM 100X50MG II</t>
  </si>
  <si>
    <t>A02BA03</t>
  </si>
  <si>
    <t>80537</t>
  </si>
  <si>
    <t>QUAMATEL 20 MG</t>
  </si>
  <si>
    <t>50080</t>
  </si>
  <si>
    <t>141034</t>
  </si>
  <si>
    <t>92587</t>
  </si>
  <si>
    <t>POR TBL RET 30X500MG</t>
  </si>
  <si>
    <t>119843</t>
  </si>
  <si>
    <t>NEURONTIN 100 MG</t>
  </si>
  <si>
    <t>119844</t>
  </si>
  <si>
    <t>POR CPS DUR 50X100MG</t>
  </si>
  <si>
    <t>25827</t>
  </si>
  <si>
    <t>POR TBL FLM 20X250MG</t>
  </si>
  <si>
    <t>193738</t>
  </si>
  <si>
    <t>POR TBL FLM 100X1X500MG</t>
  </si>
  <si>
    <t>B01AF01</t>
  </si>
  <si>
    <t>168906</t>
  </si>
  <si>
    <t>XARELTO 20 MG</t>
  </si>
  <si>
    <t>POR TBL FLM 100X1X20MG</t>
  </si>
  <si>
    <t>163135</t>
  </si>
  <si>
    <t>VASOCARDIN 100</t>
  </si>
  <si>
    <t>POR TBL NOB 50X100MG</t>
  </si>
  <si>
    <t>120791</t>
  </si>
  <si>
    <t>13470</t>
  </si>
  <si>
    <t>RAMIL 1,25</t>
  </si>
  <si>
    <t>POR TBL NOB 90X1.25MG</t>
  </si>
  <si>
    <t>40373</t>
  </si>
  <si>
    <t>MEDROL 16 MG</t>
  </si>
  <si>
    <t>POR TBL NOB 50X16MG</t>
  </si>
  <si>
    <t>53190</t>
  </si>
  <si>
    <t>POR TBL RET 14X500MG</t>
  </si>
  <si>
    <t>107847</t>
  </si>
  <si>
    <t>17685</t>
  </si>
  <si>
    <t>MIRZATEN 30 MG</t>
  </si>
  <si>
    <t>POR TBL FLM 30X30MG</t>
  </si>
  <si>
    <t>145183</t>
  </si>
  <si>
    <t>POR TBL FLM 28X5MG III</t>
  </si>
  <si>
    <t>84262</t>
  </si>
  <si>
    <t>POR GTT SOL 1X96ML</t>
  </si>
  <si>
    <t>92034</t>
  </si>
  <si>
    <t>DEPAKINE CHRONO 300 MG SÉCABLE</t>
  </si>
  <si>
    <t>POR TBL RET 100X300MG</t>
  </si>
  <si>
    <t>151056</t>
  </si>
  <si>
    <t>POR TBL NOB 42X100MG</t>
  </si>
  <si>
    <t>17131</t>
  </si>
  <si>
    <t>LAMICTAL 25 MG</t>
  </si>
  <si>
    <t>POR TBL NOB 21X25MG</t>
  </si>
  <si>
    <t>17135</t>
  </si>
  <si>
    <t>POR TBL NOB 42X25MG</t>
  </si>
  <si>
    <t>17141</t>
  </si>
  <si>
    <t>84398</t>
  </si>
  <si>
    <t>POR CPS DUR 100X100MG</t>
  </si>
  <si>
    <t>175089</t>
  </si>
  <si>
    <t>DRETACEN 500 MG</t>
  </si>
  <si>
    <t>175091</t>
  </si>
  <si>
    <t>25834</t>
  </si>
  <si>
    <t>POR TBL FLM 30X500MG</t>
  </si>
  <si>
    <t>175084</t>
  </si>
  <si>
    <t>DRETACEN 250 MG</t>
  </si>
  <si>
    <t>175079</t>
  </si>
  <si>
    <t>N05AH04</t>
  </si>
  <si>
    <t>122678</t>
  </si>
  <si>
    <t>QUETIAPIN SANDOZ 25 MG</t>
  </si>
  <si>
    <t>POR TBL FLM 30X25MG</t>
  </si>
  <si>
    <t>94933</t>
  </si>
  <si>
    <t>POR TBL FLM 14X1GM+SÁČ</t>
  </si>
  <si>
    <t>17185</t>
  </si>
  <si>
    <t>POR GRA SUS 9X100MG</t>
  </si>
  <si>
    <t>32534</t>
  </si>
  <si>
    <t>INJ SOL 2X0.4ML</t>
  </si>
  <si>
    <t>83458</t>
  </si>
  <si>
    <t>4305</t>
  </si>
  <si>
    <t>POR CPS DUR 10X50MG I</t>
  </si>
  <si>
    <t>25362</t>
  </si>
  <si>
    <t>HELICID 10 ZENTIVA</t>
  </si>
  <si>
    <t>POR CPS ETD 28X10MG</t>
  </si>
  <si>
    <t>122114</t>
  </si>
  <si>
    <t>APO-OME 20</t>
  </si>
  <si>
    <t>POR CPS ETD 100X20MG</t>
  </si>
  <si>
    <t>132530</t>
  </si>
  <si>
    <t>HELICID 20</t>
  </si>
  <si>
    <t>A16AA02</t>
  </si>
  <si>
    <t>12317</t>
  </si>
  <si>
    <t>TRANSMETIL 500 MG TABLETY</t>
  </si>
  <si>
    <t>POR TBL ENT 10X500MG</t>
  </si>
  <si>
    <t>46988</t>
  </si>
  <si>
    <t>POR TBL ENT 30X500MG</t>
  </si>
  <si>
    <t>132527</t>
  </si>
  <si>
    <t>125389</t>
  </si>
  <si>
    <t>CYNT 0,2</t>
  </si>
  <si>
    <t>POR TBL FLM 98X0.2MG</t>
  </si>
  <si>
    <t>125390</t>
  </si>
  <si>
    <t>CYNT 0,3</t>
  </si>
  <si>
    <t>POR TBL FLM 98X0.3MG</t>
  </si>
  <si>
    <t>199349</t>
  </si>
  <si>
    <t>CYNT 0,4</t>
  </si>
  <si>
    <t>POR TBL FLM 98X0.4MG</t>
  </si>
  <si>
    <t>3802</t>
  </si>
  <si>
    <t>CONCOR COR 2,5 MG</t>
  </si>
  <si>
    <t>POR TBL FLM 56X2.5MG</t>
  </si>
  <si>
    <t>C07AG02</t>
  </si>
  <si>
    <t>102600</t>
  </si>
  <si>
    <t>CARVESAN 6,25</t>
  </si>
  <si>
    <t>POR TBL NOB 100X6,25MG</t>
  </si>
  <si>
    <t>15379</t>
  </si>
  <si>
    <t>AGEN 10</t>
  </si>
  <si>
    <t>91995</t>
  </si>
  <si>
    <t>ISOPTIN SR 240 MG</t>
  </si>
  <si>
    <t>POR TBL PRO 100X240MG</t>
  </si>
  <si>
    <t>122681</t>
  </si>
  <si>
    <t>64790</t>
  </si>
  <si>
    <t>ACCUZIDE 20</t>
  </si>
  <si>
    <t>C09BB04</t>
  </si>
  <si>
    <t>124105</t>
  </si>
  <si>
    <t>PRESTANCE 5 MG/10 MG</t>
  </si>
  <si>
    <t>POR TBL NOB 90</t>
  </si>
  <si>
    <t>124106</t>
  </si>
  <si>
    <t>POR TBL NOB 100</t>
  </si>
  <si>
    <t>187593</t>
  </si>
  <si>
    <t>AMLESSA 4 MG/10 MG</t>
  </si>
  <si>
    <t>26551</t>
  </si>
  <si>
    <t>MICARDIS 20 MG</t>
  </si>
  <si>
    <t>POR TBL NOB 28X20MG</t>
  </si>
  <si>
    <t>159123</t>
  </si>
  <si>
    <t>APO-ROSUVASTATIN 20 MG</t>
  </si>
  <si>
    <t>159121</t>
  </si>
  <si>
    <t>159115</t>
  </si>
  <si>
    <t>APO-ROSUVASTATIN 10 MG</t>
  </si>
  <si>
    <t>POR TBL FLM 100X10MG</t>
  </si>
  <si>
    <t>159125</t>
  </si>
  <si>
    <t>30021</t>
  </si>
  <si>
    <t>LETROX 125</t>
  </si>
  <si>
    <t>POR TBL NOB 100X125MCG</t>
  </si>
  <si>
    <t>97186</t>
  </si>
  <si>
    <t>EUTHYROX 100 MIKROGRAMŮ</t>
  </si>
  <si>
    <t>POR TBL NOB 100X100RG</t>
  </si>
  <si>
    <t>12738</t>
  </si>
  <si>
    <t>DOXYHEXAL 200 TABS</t>
  </si>
  <si>
    <t>32544</t>
  </si>
  <si>
    <t>POR TBL RET 10X500MG-DOUBLE BL</t>
  </si>
  <si>
    <t>32545</t>
  </si>
  <si>
    <t>POR TBL RET 12X500MG-DOUBLE BL</t>
  </si>
  <si>
    <t>80481</t>
  </si>
  <si>
    <t>POR GRA SUS 1X100ML</t>
  </si>
  <si>
    <t>155859</t>
  </si>
  <si>
    <t>SUMAMED 500 MG</t>
  </si>
  <si>
    <t>3365</t>
  </si>
  <si>
    <t>22568</t>
  </si>
  <si>
    <t>ARTRILOM 15 MG</t>
  </si>
  <si>
    <t>POR TBL NOB 50X15MG</t>
  </si>
  <si>
    <t>2592</t>
  </si>
  <si>
    <t>59756</t>
  </si>
  <si>
    <t>FRONTIN 0,5 MG</t>
  </si>
  <si>
    <t>6618</t>
  </si>
  <si>
    <t>NEUROL 0,5</t>
  </si>
  <si>
    <t>20146</t>
  </si>
  <si>
    <t>CITALOPRAM ACTAVIS 20 MG</t>
  </si>
  <si>
    <t>106778</t>
  </si>
  <si>
    <t>CITALOPRAM ORION 10 MG</t>
  </si>
  <si>
    <t>POR TBL FLM 98X10MG</t>
  </si>
  <si>
    <t>17964</t>
  </si>
  <si>
    <t>ASENTRA 50</t>
  </si>
  <si>
    <t>POR TBL FLM 56X50MG</t>
  </si>
  <si>
    <t>50339</t>
  </si>
  <si>
    <t>BETASERC 24</t>
  </si>
  <si>
    <t>POR TBL NOB 50X24MG</t>
  </si>
  <si>
    <t>66263</t>
  </si>
  <si>
    <t>ZYRTEC</t>
  </si>
  <si>
    <t>145173</t>
  </si>
  <si>
    <t>POR TBL FLM 28X5MG I</t>
  </si>
  <si>
    <t>145182</t>
  </si>
  <si>
    <t>POR TBL FLM 20X5MG III</t>
  </si>
  <si>
    <t>A07DA</t>
  </si>
  <si>
    <t>30652</t>
  </si>
  <si>
    <t>REASEC</t>
  </si>
  <si>
    <t>POR TBL NOB 20X2.5MG</t>
  </si>
  <si>
    <t>A10AD01</t>
  </si>
  <si>
    <t>92605</t>
  </si>
  <si>
    <t>HUMULIN M3 (30/70) CARTRIDGE</t>
  </si>
  <si>
    <t>INJ SUS 5X3ML/300UT</t>
  </si>
  <si>
    <t>115479</t>
  </si>
  <si>
    <t>APO-ENALAPRIL 5 MG</t>
  </si>
  <si>
    <t>90986</t>
  </si>
  <si>
    <t>DEOXYMYKOIN</t>
  </si>
  <si>
    <t>6614</t>
  </si>
  <si>
    <t>42845</t>
  </si>
  <si>
    <t>POR GRA SUS 1X50ML</t>
  </si>
  <si>
    <t>57793</t>
  </si>
  <si>
    <t>TRAMAL KAPKY 100 MG/1 ML</t>
  </si>
  <si>
    <t>58835</t>
  </si>
  <si>
    <t>ZODAC SIR</t>
  </si>
  <si>
    <t>POR SIR 1X100ML</t>
  </si>
  <si>
    <t>97655</t>
  </si>
  <si>
    <t>POR CPS MOL 20X100MG</t>
  </si>
  <si>
    <t>112562</t>
  </si>
  <si>
    <t>POR TBL NOB 60X15MG</t>
  </si>
  <si>
    <t>102596</t>
  </si>
  <si>
    <t>POR TBL NOB 30X6,25MG</t>
  </si>
  <si>
    <t>2945</t>
  </si>
  <si>
    <t>AGEN 5</t>
  </si>
  <si>
    <t>2954</t>
  </si>
  <si>
    <t>111898</t>
  </si>
  <si>
    <t>NITRESAN 10 MG</t>
  </si>
  <si>
    <t>101207</t>
  </si>
  <si>
    <t>POR TBL FLM 50X5MG</t>
  </si>
  <si>
    <t>107167</t>
  </si>
  <si>
    <t>LORISTA 100</t>
  </si>
  <si>
    <t>POR TBL FLM 50X100MG</t>
  </si>
  <si>
    <t>138106</t>
  </si>
  <si>
    <t>TORVAZIN 20 MG</t>
  </si>
  <si>
    <t>138113</t>
  </si>
  <si>
    <t>157667</t>
  </si>
  <si>
    <t>ATORGAMMA 20 MG POTAHOVANÁ TABLETA</t>
  </si>
  <si>
    <t>14870</t>
  </si>
  <si>
    <t>12476</t>
  </si>
  <si>
    <t>TRAMABENE 50 TOBOLKY</t>
  </si>
  <si>
    <t>POR CPS DUR 50X50MG</t>
  </si>
  <si>
    <t>47642</t>
  </si>
  <si>
    <t>PRAM 20 MG</t>
  </si>
  <si>
    <t>C09AA03</t>
  </si>
  <si>
    <t>11006</t>
  </si>
  <si>
    <t>DIROTON 10 MG</t>
  </si>
  <si>
    <t>53642</t>
  </si>
  <si>
    <t>POR TBL NOB 28X10MG</t>
  </si>
  <si>
    <t>13473</t>
  </si>
  <si>
    <t>RAMIL 2,5</t>
  </si>
  <si>
    <t>POR TBL NOB 90X2.5MG</t>
  </si>
  <si>
    <t>51660</t>
  </si>
  <si>
    <t>RAMIPRIL ACTAVIS 5 MG</t>
  </si>
  <si>
    <t>51714</t>
  </si>
  <si>
    <t>RAMIPRIL ACTAVIS 10 MG</t>
  </si>
  <si>
    <t>126031</t>
  </si>
  <si>
    <t>PRENEWEL 4 MG/1,25 MG</t>
  </si>
  <si>
    <t>13895</t>
  </si>
  <si>
    <t>144267</t>
  </si>
  <si>
    <t>KLARITROMYCIN MYLAN 500 MG</t>
  </si>
  <si>
    <t>POR TBL FLM 500X500MG</t>
  </si>
  <si>
    <t>153973</t>
  </si>
  <si>
    <t>AZITROMYCIN MYLAN 500 MG</t>
  </si>
  <si>
    <t>17412</t>
  </si>
  <si>
    <t>ZANOCIN 200 MG</t>
  </si>
  <si>
    <t>13280</t>
  </si>
  <si>
    <t>POR TBL NOB 10X15MG</t>
  </si>
  <si>
    <t>101782</t>
  </si>
  <si>
    <t>NOAX UNO 100 MG</t>
  </si>
  <si>
    <t>104492</t>
  </si>
  <si>
    <t>MABRON RETARD 150</t>
  </si>
  <si>
    <t>POR TBL PRO 20X150MG</t>
  </si>
  <si>
    <t>14134</t>
  </si>
  <si>
    <t>ROSEMIG 50 MG</t>
  </si>
  <si>
    <t>POR TBL FLM 6X50MG</t>
  </si>
  <si>
    <t>N06DA02</t>
  </si>
  <si>
    <t>16459</t>
  </si>
  <si>
    <t>ARICEPT 10 MG</t>
  </si>
  <si>
    <t>POR TBL FLM 28X10MG</t>
  </si>
  <si>
    <t>104637</t>
  </si>
  <si>
    <t>AVERTIN 24 MG</t>
  </si>
  <si>
    <t>POR TBL NOB 60X24MG</t>
  </si>
  <si>
    <t>R03CC02</t>
  </si>
  <si>
    <t>23291</t>
  </si>
  <si>
    <t>VENTOLIN</t>
  </si>
  <si>
    <t>POR SIR 1X150ML</t>
  </si>
  <si>
    <t>48404</t>
  </si>
  <si>
    <t>GABAPENTIN-TEVA 600 MG</t>
  </si>
  <si>
    <t>POR TBL FLM 50X600MG</t>
  </si>
  <si>
    <t>174700</t>
  </si>
  <si>
    <t>TRUND 500 MG POTAHOVANÉ TABLETY</t>
  </si>
  <si>
    <t>174680</t>
  </si>
  <si>
    <t>TRUND 250 MG POTAHOVANÉ TABLETY</t>
  </si>
  <si>
    <t>56844</t>
  </si>
  <si>
    <t>90719</t>
  </si>
  <si>
    <t>TRAMAL INJEKČNÍ ROZTOK 100 MG/2 ML</t>
  </si>
  <si>
    <t>INJ SOL 5X100MG/2ML</t>
  </si>
  <si>
    <t>48429</t>
  </si>
  <si>
    <t>MABRON RETARD 100</t>
  </si>
  <si>
    <t>14784</t>
  </si>
  <si>
    <t>POR TBL FLM 2X50MG</t>
  </si>
  <si>
    <t>14786</t>
  </si>
  <si>
    <t>ROSEMIG 100 MG</t>
  </si>
  <si>
    <t>POR TBL FLM 2X100MG</t>
  </si>
  <si>
    <t>17137</t>
  </si>
  <si>
    <t>POR TBL NOB 30X50MG</t>
  </si>
  <si>
    <t>24987</t>
  </si>
  <si>
    <t>POR CPS PRO 30X150MG</t>
  </si>
  <si>
    <t>25361</t>
  </si>
  <si>
    <t>POR CPS ETD 14X10MG</t>
  </si>
  <si>
    <t>47478</t>
  </si>
  <si>
    <t>LORADUR MITE</t>
  </si>
  <si>
    <t>POR TBL NOB 50</t>
  </si>
  <si>
    <t>58856</t>
  </si>
  <si>
    <t>BISOCARD 5</t>
  </si>
  <si>
    <t>95661</t>
  </si>
  <si>
    <t>LISIPRIL 10</t>
  </si>
  <si>
    <t>POR TBL NOB 10X10MG</t>
  </si>
  <si>
    <t>23954</t>
  </si>
  <si>
    <t>AMPRILAN 1,25</t>
  </si>
  <si>
    <t>84792</t>
  </si>
  <si>
    <t>AUGMENTIN DUO</t>
  </si>
  <si>
    <t>POR PLV SUS 1X70ML+ODM</t>
  </si>
  <si>
    <t>83615</t>
  </si>
  <si>
    <t>115449</t>
  </si>
  <si>
    <t>103183</t>
  </si>
  <si>
    <t>POR TBL NOB 100X0.25MG</t>
  </si>
  <si>
    <t>10174</t>
  </si>
  <si>
    <t>89811</t>
  </si>
  <si>
    <t>32716</t>
  </si>
  <si>
    <t>POR TBL FLM 7X5MG</t>
  </si>
  <si>
    <t>R06AX13</t>
  </si>
  <si>
    <t>83827</t>
  </si>
  <si>
    <t>FLONIDAN 10 MG DISTAB</t>
  </si>
  <si>
    <t>POR TBL DIS 10X10MG</t>
  </si>
  <si>
    <t>C02CA04</t>
  </si>
  <si>
    <t>103395</t>
  </si>
  <si>
    <t>CARDURA XL 4 MG</t>
  </si>
  <si>
    <t>POR TBL RET 30X4MG PA</t>
  </si>
  <si>
    <t>45011</t>
  </si>
  <si>
    <t>POR TBL FLM 6X500MG</t>
  </si>
  <si>
    <t>M01AC01</t>
  </si>
  <si>
    <t>11068</t>
  </si>
  <si>
    <t>PIROXICAM AL 20</t>
  </si>
  <si>
    <t>POR TBL NOB 20X20MG</t>
  </si>
  <si>
    <t>49522</t>
  </si>
  <si>
    <t>FLAMEXIN</t>
  </si>
  <si>
    <t>POR TBL NOB 30X20MG</t>
  </si>
  <si>
    <t>57715</t>
  </si>
  <si>
    <t>ORFIRIL LONG 500 MG</t>
  </si>
  <si>
    <t>POR TBL PRO 50X500MG-SÁČ PET</t>
  </si>
  <si>
    <t>87225</t>
  </si>
  <si>
    <t>POR TBL FLM 20X200MG</t>
  </si>
  <si>
    <t>86656</t>
  </si>
  <si>
    <t>NEUROL 1,0</t>
  </si>
  <si>
    <t>114261</t>
  </si>
  <si>
    <t>APO-CETIRIZIN 10 MG</t>
  </si>
  <si>
    <t>12688</t>
  </si>
  <si>
    <t>115317</t>
  </si>
  <si>
    <t>124744</t>
  </si>
  <si>
    <t>PANTOPRAZOL MYLAN 40 MG</t>
  </si>
  <si>
    <t>49113</t>
  </si>
  <si>
    <t>CONTROLOC 20 MG</t>
  </si>
  <si>
    <t>POR TBL ENT 28X20MG I</t>
  </si>
  <si>
    <t>85158</t>
  </si>
  <si>
    <t>PRENESSA 4 MG</t>
  </si>
  <si>
    <t>POR TBL NOB 60X4MG</t>
  </si>
  <si>
    <t>85159</t>
  </si>
  <si>
    <t>POR TBL NOB 90X4MG</t>
  </si>
  <si>
    <t>85162</t>
  </si>
  <si>
    <t>125557</t>
  </si>
  <si>
    <t>ACESIAL 5 MG</t>
  </si>
  <si>
    <t>POR TBL NOB 30X5 MG</t>
  </si>
  <si>
    <t>C09AA10</t>
  </si>
  <si>
    <t>95819</t>
  </si>
  <si>
    <t>GOPTEN 4 MG</t>
  </si>
  <si>
    <t>POR CPS DUR 28X4MG</t>
  </si>
  <si>
    <t>26556</t>
  </si>
  <si>
    <t>POR TBL NOB 98X80MG</t>
  </si>
  <si>
    <t>92207</t>
  </si>
  <si>
    <t>AUGMENTIN 1,2 G</t>
  </si>
  <si>
    <t>18544</t>
  </si>
  <si>
    <t>18548</t>
  </si>
  <si>
    <t>10081</t>
  </si>
  <si>
    <t>POR TBL FLM 20X500MG</t>
  </si>
  <si>
    <t>1631</t>
  </si>
  <si>
    <t>PURINOL 100 MG</t>
  </si>
  <si>
    <t>112007</t>
  </si>
  <si>
    <t>POR TBL PRO 90X100MG</t>
  </si>
  <si>
    <t>146278</t>
  </si>
  <si>
    <t>SUMATRIPTAN MYLAN 100 MG</t>
  </si>
  <si>
    <t>POR TBL FLM 24X100MG</t>
  </si>
  <si>
    <t>N06AB03</t>
  </si>
  <si>
    <t>54423</t>
  </si>
  <si>
    <t>MAGRILAN</t>
  </si>
  <si>
    <t>POR CPS DUR 30X20MG</t>
  </si>
  <si>
    <t>17427</t>
  </si>
  <si>
    <t>POR TBL FLM 60X10 MG</t>
  </si>
  <si>
    <t>191886</t>
  </si>
  <si>
    <t>ZOLOFT 50 MG</t>
  </si>
  <si>
    <t>POR TBL FLM 60X50MG</t>
  </si>
  <si>
    <t>53950</t>
  </si>
  <si>
    <t>POR TBL FLM 28X50MG</t>
  </si>
  <si>
    <t>45961</t>
  </si>
  <si>
    <t>SERETIDE DISKUS 50/100</t>
  </si>
  <si>
    <t>INH PLV 1X60X50/100RG</t>
  </si>
  <si>
    <t>16932</t>
  </si>
  <si>
    <t>MOXOSTAD 0,4 MG</t>
  </si>
  <si>
    <t>POR TBL FLM 30X0.4MG</t>
  </si>
  <si>
    <t>3801</t>
  </si>
  <si>
    <t>POR TBL FLM 28X2.5MG</t>
  </si>
  <si>
    <t>169034</t>
  </si>
  <si>
    <t>59687</t>
  </si>
  <si>
    <t>POR TBL FLM 14X200MG</t>
  </si>
  <si>
    <t>109411</t>
  </si>
  <si>
    <t>NOLPAZA 40 MG ENTEROSOLVENTNÍ TABLETY</t>
  </si>
  <si>
    <t>POR TBL ENT 28X40MG</t>
  </si>
  <si>
    <t>49121</t>
  </si>
  <si>
    <t>POR TBL ENT 14X40MG I</t>
  </si>
  <si>
    <t>132559</t>
  </si>
  <si>
    <t>163150</t>
  </si>
  <si>
    <t>VASOCARDIN SR 200</t>
  </si>
  <si>
    <t>47741</t>
  </si>
  <si>
    <t>RIVOCOR 10</t>
  </si>
  <si>
    <t>127531</t>
  </si>
  <si>
    <t>AFITEN 5 MG</t>
  </si>
  <si>
    <t>111902</t>
  </si>
  <si>
    <t>13316</t>
  </si>
  <si>
    <t>LUSOPRESS</t>
  </si>
  <si>
    <t>120805</t>
  </si>
  <si>
    <t>APO-PERINDO 8 MG</t>
  </si>
  <si>
    <t>POR TBL NOB 30X8MG</t>
  </si>
  <si>
    <t>13477</t>
  </si>
  <si>
    <t>RAMIL 10</t>
  </si>
  <si>
    <t>166869</t>
  </si>
  <si>
    <t>TONARSSA 4 MG/5 MG</t>
  </si>
  <si>
    <t>10604</t>
  </si>
  <si>
    <t>114059</t>
  </si>
  <si>
    <t>LOZAP 12,5 ZENTIVA</t>
  </si>
  <si>
    <t>POR TBL FLM 30X12.5MG</t>
  </si>
  <si>
    <t>114065</t>
  </si>
  <si>
    <t>LOZAP 50 ZENTIVA</t>
  </si>
  <si>
    <t>13892</t>
  </si>
  <si>
    <t>115613</t>
  </si>
  <si>
    <t>LOSAGEN COMBI 50 MG/12,5 MG</t>
  </si>
  <si>
    <t>53913</t>
  </si>
  <si>
    <t>POR TBL FLM 6X250MG</t>
  </si>
  <si>
    <t>49503</t>
  </si>
  <si>
    <t>59072</t>
  </si>
  <si>
    <t>MOVALIS 15 MG</t>
  </si>
  <si>
    <t>12475</t>
  </si>
  <si>
    <t>POR CPS DUR 30X50MG</t>
  </si>
  <si>
    <t>42780</t>
  </si>
  <si>
    <t>TRALGIT SR 200</t>
  </si>
  <si>
    <t>67570</t>
  </si>
  <si>
    <t>MABRON 50 MG</t>
  </si>
  <si>
    <t>101883</t>
  </si>
  <si>
    <t>POR TBL PRO 60X300MG</t>
  </si>
  <si>
    <t>107858</t>
  </si>
  <si>
    <t>APO-GAB 300</t>
  </si>
  <si>
    <t>59758</t>
  </si>
  <si>
    <t>FRONTIN 1 MG</t>
  </si>
  <si>
    <t>10252</t>
  </si>
  <si>
    <t>150056</t>
  </si>
  <si>
    <t>BETAHISTIN MYLAN 24 MG</t>
  </si>
  <si>
    <t>POR TBL NOB 30X24MG</t>
  </si>
  <si>
    <t>15603</t>
  </si>
  <si>
    <t>ALERID</t>
  </si>
  <si>
    <t>POR TBL FLM 50X10MG</t>
  </si>
  <si>
    <t>191998</t>
  </si>
  <si>
    <t>CLARITINE</t>
  </si>
  <si>
    <t>53639</t>
  </si>
  <si>
    <t>FLONIDAN 10 MG TABLETY</t>
  </si>
  <si>
    <t>83397</t>
  </si>
  <si>
    <t>POR TBL DIS 30X10MG</t>
  </si>
  <si>
    <t>49114</t>
  </si>
  <si>
    <t>POR TBL ENT 56X20MG</t>
  </si>
  <si>
    <t>156718</t>
  </si>
  <si>
    <t>TRALGIT OROTAB 50 MG</t>
  </si>
  <si>
    <t>POR TBL DIS 30X50MG</t>
  </si>
  <si>
    <t>17930</t>
  </si>
  <si>
    <t>POR TBL PRO 100X100MG</t>
  </si>
  <si>
    <t>107758</t>
  </si>
  <si>
    <t>ROSEMIG 20 MG</t>
  </si>
  <si>
    <t>NAS SPR SOL 2X0.1ML</t>
  </si>
  <si>
    <t>84401</t>
  </si>
  <si>
    <t>NEURONTIN 400 MG</t>
  </si>
  <si>
    <t>POR CPS DUR 50X400MG</t>
  </si>
  <si>
    <t>N04BC05</t>
  </si>
  <si>
    <t>134078</t>
  </si>
  <si>
    <t>GLEPARK 0,7 MG</t>
  </si>
  <si>
    <t>POR TBL NOB 100X0.70MG</t>
  </si>
  <si>
    <t>124087</t>
  </si>
  <si>
    <t>PRESTANCE 5 MG/5 MG</t>
  </si>
  <si>
    <t>124088</t>
  </si>
  <si>
    <t>192854</t>
  </si>
  <si>
    <t>200527</t>
  </si>
  <si>
    <t>POR TBL FLM 12X1GM</t>
  </si>
  <si>
    <t>200528</t>
  </si>
  <si>
    <t>POR TBL FLM 16X1GM</t>
  </si>
  <si>
    <t>12472</t>
  </si>
  <si>
    <t>POR GTT SOL 1X30ML/3GM</t>
  </si>
  <si>
    <t>14910</t>
  </si>
  <si>
    <t>32060</t>
  </si>
  <si>
    <t>32062</t>
  </si>
  <si>
    <t>13768</t>
  </si>
  <si>
    <t>POR TBL NOB 60X200MG</t>
  </si>
  <si>
    <t>94803</t>
  </si>
  <si>
    <t>POR TBL NOB 20</t>
  </si>
  <si>
    <t>43877</t>
  </si>
  <si>
    <t>115480</t>
  </si>
  <si>
    <t>APO-ENALAPRIL 10 MG</t>
  </si>
  <si>
    <t>59642</t>
  </si>
  <si>
    <t>ENAP 10 MG</t>
  </si>
  <si>
    <t>84912</t>
  </si>
  <si>
    <t>162006</t>
  </si>
  <si>
    <t>POR TBL FLM 20</t>
  </si>
  <si>
    <t>13894</t>
  </si>
  <si>
    <t>POR TBL FLM 90X50MG</t>
  </si>
  <si>
    <t>47610</t>
  </si>
  <si>
    <t>POR TBL FLM 84X50MG</t>
  </si>
  <si>
    <t>125077</t>
  </si>
  <si>
    <t>APO-SIMVA 10</t>
  </si>
  <si>
    <t>125085</t>
  </si>
  <si>
    <t>114264</t>
  </si>
  <si>
    <t>114931</t>
  </si>
  <si>
    <t>SEROQUEL PROLONG 50 MG TABLETY S PRODLOUŽENÝM UVOLŇOVÁNÍM</t>
  </si>
  <si>
    <t>POR TBL PRO 60X50MG</t>
  </si>
  <si>
    <t>G04BD07</t>
  </si>
  <si>
    <t>120484</t>
  </si>
  <si>
    <t>UROFLOW 2 MG</t>
  </si>
  <si>
    <t>POR TBL FLM 28X2MG</t>
  </si>
  <si>
    <t>42844</t>
  </si>
  <si>
    <t>122689</t>
  </si>
  <si>
    <t>32056</t>
  </si>
  <si>
    <t>INJ SOL 10X0.2ML</t>
  </si>
  <si>
    <t>56102</t>
  </si>
  <si>
    <t>POR CPS DUR 14X30MG</t>
  </si>
  <si>
    <t>166774</t>
  </si>
  <si>
    <t>POR TBL FLM 40X50MG I</t>
  </si>
  <si>
    <t>32535</t>
  </si>
  <si>
    <t>76380</t>
  </si>
  <si>
    <t>RHEFLUIN</t>
  </si>
  <si>
    <t>94163</t>
  </si>
  <si>
    <t>CONCOR 10</t>
  </si>
  <si>
    <t>125058</t>
  </si>
  <si>
    <t>POR TBL NOB 28X5MG</t>
  </si>
  <si>
    <t>101199</t>
  </si>
  <si>
    <t>122683</t>
  </si>
  <si>
    <t>40367</t>
  </si>
  <si>
    <t>56847</t>
  </si>
  <si>
    <t>TRAMAL RETARD TABLETY 200 MG</t>
  </si>
  <si>
    <t>180051</t>
  </si>
  <si>
    <t>93019</t>
  </si>
  <si>
    <t>POR TBL FLM 30X40MG</t>
  </si>
  <si>
    <t>132658</t>
  </si>
  <si>
    <t>187796</t>
  </si>
  <si>
    <t>TONARSSA 4 MG/10 MG</t>
  </si>
  <si>
    <t>163921</t>
  </si>
  <si>
    <t>LORISTA H 50 MG/12,5 MG</t>
  </si>
  <si>
    <t>POR TBL FLM 30X50/12.5MG</t>
  </si>
  <si>
    <t>32487</t>
  </si>
  <si>
    <t>32085</t>
  </si>
  <si>
    <t>POR CPS DUR 10X50MG</t>
  </si>
  <si>
    <t>32088</t>
  </si>
  <si>
    <t>INJ SOL 10X2ML/100MG</t>
  </si>
  <si>
    <t>14135</t>
  </si>
  <si>
    <t>POR TBL FLM 6X100MG</t>
  </si>
  <si>
    <t>22100</t>
  </si>
  <si>
    <t>ROSEMIG SPRINTAB 100 MG</t>
  </si>
  <si>
    <t>POR TBL SUS 6X100MG</t>
  </si>
  <si>
    <t>132520</t>
  </si>
  <si>
    <t>144444</t>
  </si>
  <si>
    <t>POR CPS DUR 90X300MG</t>
  </si>
  <si>
    <t>28213</t>
  </si>
  <si>
    <t>LYRICA 50 MG</t>
  </si>
  <si>
    <t>POR CPS DUR 56X50MG</t>
  </si>
  <si>
    <t>29960</t>
  </si>
  <si>
    <t>POR CPS DUR 100X75MG</t>
  </si>
  <si>
    <t>125188</t>
  </si>
  <si>
    <t>POR TBL FLM 50X10MG II</t>
  </si>
  <si>
    <t>20132</t>
  </si>
  <si>
    <t>POR TBL FLM 28X10MG I</t>
  </si>
  <si>
    <t>109445</t>
  </si>
  <si>
    <t>CIPROFLOXACIN-TEVA 500 MG</t>
  </si>
  <si>
    <t>9201</t>
  </si>
  <si>
    <t>ISOPTIN 40 MG</t>
  </si>
  <si>
    <t>POR TBL FLM 50X40MG</t>
  </si>
  <si>
    <t>115446</t>
  </si>
  <si>
    <t>POR TBL OBD 2X50MG</t>
  </si>
  <si>
    <t>22096</t>
  </si>
  <si>
    <t>POR TBL SUS 2X50MG</t>
  </si>
  <si>
    <t>130172</t>
  </si>
  <si>
    <t>APO-VENLAFAXIN PROLONG 75 MG</t>
  </si>
  <si>
    <t>POR CPS PRO 30X75MG</t>
  </si>
  <si>
    <t>109409</t>
  </si>
  <si>
    <t>POR TBL ENT 14X40MG</t>
  </si>
  <si>
    <t>A10BB12</t>
  </si>
  <si>
    <t>163085</t>
  </si>
  <si>
    <t>AMARYL 3 MG</t>
  </si>
  <si>
    <t>POR TBL NOB 30X3MG</t>
  </si>
  <si>
    <t>119776</t>
  </si>
  <si>
    <t>94164</t>
  </si>
  <si>
    <t>CONCOR 5</t>
  </si>
  <si>
    <t>R03DC03</t>
  </si>
  <si>
    <t>125135</t>
  </si>
  <si>
    <t>SINGULAIR 10</t>
  </si>
  <si>
    <t>109850</t>
  </si>
  <si>
    <t>ATORVASTATIN ACTAVIS 20 MG</t>
  </si>
  <si>
    <t>N02AE01</t>
  </si>
  <si>
    <t>42755</t>
  </si>
  <si>
    <t>TRANSTEC 35 MCG/H</t>
  </si>
  <si>
    <t>DRM EMP TDR 5X20MG</t>
  </si>
  <si>
    <t>171642</t>
  </si>
  <si>
    <t>ESCITALOPRAM ACCORD 20 MG POTAHOVANÉ TABLETY</t>
  </si>
  <si>
    <t>POR TBL FLM 28X20MG II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</si>
  <si>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</si>
  <si>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</si>
  <si>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</si>
  <si>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</si>
  <si>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</si>
  <si>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</si>
  <si>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</si>
  <si>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</si>
  <si>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</si>
  <si>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</si>
  <si>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</si>
  <si>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</si>
  <si>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</si>
  <si>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</si>
  <si>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</si>
  <si>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</si>
  <si>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6028</t>
  </si>
  <si>
    <t>Oddělení urgentního příjmu, Traumatologický plán F</t>
  </si>
  <si>
    <t>ZA004</t>
  </si>
  <si>
    <t>Obinadlo pruban č.  5 4273051</t>
  </si>
  <si>
    <t>ZA006</t>
  </si>
  <si>
    <t>Obinadlo pruban č.  8 427308</t>
  </si>
  <si>
    <t>ZA007</t>
  </si>
  <si>
    <t>Obinadlo pruban č.  9 427309</t>
  </si>
  <si>
    <t>ZA318</t>
  </si>
  <si>
    <t>Náplast transpore 1,25 cm x 9,14 m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</si>
  <si>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</si>
  <si>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</si>
  <si>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</si>
  <si>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</si>
  <si>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</si>
  <si>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</si>
  <si>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ZA424</t>
  </si>
  <si>
    <t>Obinadlo elastické idealtex 14 cm x 5 m 9310643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</si>
  <si>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</si>
  <si>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</si>
  <si>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</si>
  <si>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</si>
  <si>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</si>
  <si>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</si>
  <si>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ZA443</t>
  </si>
  <si>
    <t>Šátek trojcípý 20001</t>
  </si>
  <si>
    <t>ZA446</t>
  </si>
  <si>
    <t>Vata buničitá přířezy 20 x 30 cm 1230200129</t>
  </si>
  <si>
    <t>ZA451</t>
  </si>
  <si>
    <t>Náplast omniplast 5 cm x 9,2 m 9004540 (900429)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</si>
  <si>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</si>
  <si>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</si>
  <si>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</si>
  <si>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</si>
  <si>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</si>
  <si>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10 x 20 cm / 5 ks ster.26013</t>
  </si>
  <si>
    <t>ZA561</t>
  </si>
  <si>
    <t>Kompresa AB 20 x 40 cm / 1 ks sterilní NT savá 1230114051</t>
  </si>
  <si>
    <t>ZA562</t>
  </si>
  <si>
    <t>Náplast cosmopor i. v. 6 x 8 cm 9008054</t>
  </si>
  <si>
    <t>ZA593</t>
  </si>
  <si>
    <t>Tampon sterilní stáčený 20 x 20 cm  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</si>
  <si>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</si>
  <si>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</si>
  <si>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</si>
  <si>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</si>
  <si>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</si>
  <si>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</si>
  <si>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</si>
  <si>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</si>
  <si>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</si>
  <si>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</si>
  <si>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ZC532</t>
  </si>
  <si>
    <t>Krytí mastný tyl s vaselinou 10 x 20 cm 0312</t>
  </si>
  <si>
    <t>ZC845</t>
  </si>
  <si>
    <t>Kompresa NT 10 x 20 cm / 5 ks sterilní 26621</t>
  </si>
  <si>
    <t>ZD102</t>
  </si>
  <si>
    <t>Náplast cosmos strip 6 cm x 2 cm  (náhrada za náplast curity) 5302951</t>
  </si>
  <si>
    <t>ZD103</t>
  </si>
  <si>
    <t>Náplast omniplast   2,5 cm x 9,2 m 9004530</t>
  </si>
  <si>
    <t>ZD104</t>
  </si>
  <si>
    <t>Náplast omniplast 10,0 cm x 10,0 m 9004472 (900535)</t>
  </si>
  <si>
    <t>ZD740</t>
  </si>
  <si>
    <t>Kompresa gáza 7,5 x 7,5 cm / 5 ks sterilní 1325019265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</si>
  <si>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</si>
  <si>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</si>
  <si>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</si>
  <si>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</si>
  <si>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</si>
  <si>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</si>
  <si>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ZK405</t>
  </si>
  <si>
    <t>Gelitaspon standard 80 x 50 mm x 10 mm bal. á 10 ks 2107861</t>
  </si>
  <si>
    <t>ZK853</t>
  </si>
  <si>
    <t>Set pro malé výkony 41002</t>
  </si>
  <si>
    <t>ZA005</t>
  </si>
  <si>
    <t>Obinadlo pruban č.  7 427307</t>
  </si>
  <si>
    <t>ZA437</t>
  </si>
  <si>
    <t>Obinadlo pruban č.14 427314</t>
  </si>
  <si>
    <t>ZA440</t>
  </si>
  <si>
    <t>Steh náplasťový Steri-strip 3 x 75 mm bal. á 50 ks R1540</t>
  </si>
  <si>
    <t>ZA442</t>
  </si>
  <si>
    <t>Steh náplasťový Steri-strip 6 x 75 mm bal. á 50 ks R1541</t>
  </si>
  <si>
    <t>ZA629</t>
  </si>
  <si>
    <t>Tampon 19 x 20 cm / 5 ks sterilní stáčený 0442</t>
  </si>
  <si>
    <t>ZA169</t>
  </si>
  <si>
    <t>Dlaha (sada) pro fixaci prstů-A3 1220000503</t>
  </si>
  <si>
    <t>ZA678</t>
  </si>
  <si>
    <t>Katetr močový foley 8CH bal. á 12 ks 2908-02</t>
  </si>
  <si>
    <t>ZA709</t>
  </si>
  <si>
    <t>Katetr močový foley 22CH bal. á 12 ks 1575-02</t>
  </si>
  <si>
    <t>ZA728</t>
  </si>
  <si>
    <t>Lopatka lékařská nesterilní 1320100655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</si>
  <si>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</si>
  <si>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</si>
  <si>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</si>
  <si>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</si>
  <si>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</si>
  <si>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</si>
  <si>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</si>
  <si>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</si>
  <si>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</si>
  <si>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</si>
  <si>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</si>
  <si>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</si>
  <si>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</si>
  <si>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</si>
  <si>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</si>
  <si>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</si>
  <si>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</si>
  <si>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</si>
  <si>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</si>
  <si>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</si>
  <si>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</si>
  <si>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</si>
  <si>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</si>
  <si>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</si>
  <si>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</si>
  <si>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2000 ml s křížovou výpustí sterilní ZAR-TNU201601</t>
  </si>
  <si>
    <t>ZB367</t>
  </si>
  <si>
    <t>Cévka urologická pro ženy ster. CH12 07.032.12.100</t>
  </si>
  <si>
    <t>ZB708</t>
  </si>
  <si>
    <t>Katetr močový foley silikon CH6 23.000.14.206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</si>
  <si>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</si>
  <si>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</si>
  <si>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</si>
  <si>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</si>
  <si>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</si>
  <si>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</si>
  <si>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</si>
  <si>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</si>
  <si>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</si>
  <si>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</si>
  <si>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</si>
  <si>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</si>
  <si>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</si>
  <si>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</si>
  <si>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</si>
  <si>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</si>
  <si>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</si>
  <si>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</si>
  <si>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</si>
  <si>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</si>
  <si>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ZB949</t>
  </si>
  <si>
    <t>Pinzeta UH sterilní HAR999565</t>
  </si>
  <si>
    <t>ZC074</t>
  </si>
  <si>
    <t>Nebulizátor Typ 753 pro dospělé 01.000.08.753</t>
  </si>
  <si>
    <t>ZC506</t>
  </si>
  <si>
    <t>Kompresa NT 10 x 10 cm / 5 ks sterilní 1325020275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</si>
  <si>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</si>
  <si>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</si>
  <si>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</si>
  <si>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</si>
  <si>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</si>
  <si>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</si>
  <si>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</si>
  <si>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</si>
  <si>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ZC752</t>
  </si>
  <si>
    <t>Čepelka skalpelová 15 BB515</t>
  </si>
  <si>
    <t>ZC769</t>
  </si>
  <si>
    <t>Hadička spojovací HS 1,8 x 450LL 606301</t>
  </si>
  <si>
    <t>ZC798</t>
  </si>
  <si>
    <t>Fonendoskop oboustranný KVS-30L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</si>
  <si>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</si>
  <si>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</si>
  <si>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</si>
  <si>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</si>
  <si>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</si>
  <si>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</si>
  <si>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</si>
  <si>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</si>
  <si>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</si>
  <si>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</si>
  <si>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</si>
  <si>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arteriální 3 ml line-draw L/S á 200 ks 4043E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</si>
  <si>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</si>
  <si>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</si>
  <si>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</si>
  <si>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</si>
  <si>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</si>
  <si>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</si>
  <si>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</si>
  <si>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</si>
  <si>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</si>
  <si>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</si>
  <si>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</si>
  <si>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</si>
  <si>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</si>
  <si>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</si>
  <si>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</si>
  <si>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</si>
  <si>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ZJ569</t>
  </si>
  <si>
    <t>Proužky Accu-Check senzor komfort Pro Control á 50 ks 04927290</t>
  </si>
  <si>
    <t>ZK798</t>
  </si>
  <si>
    <t xml:space="preserve">Zátka combi modrá 4495152 </t>
  </si>
  <si>
    <t>ZK799</t>
  </si>
  <si>
    <t>Zátka combi červená 4495101</t>
  </si>
  <si>
    <t>ZA783</t>
  </si>
  <si>
    <t>Drén Easy Flow 40 mm/30 cm, á 10 ks, 97.816.92.224</t>
  </si>
  <si>
    <t>ZB564</t>
  </si>
  <si>
    <t>Manžeta dura-cuf adult modrá 2753E</t>
  </si>
  <si>
    <t>ZB892</t>
  </si>
  <si>
    <t>Katetr močový tiemann 20CH s balonkem bal. á 12 ks 9820-02</t>
  </si>
  <si>
    <t>ZC680</t>
  </si>
  <si>
    <t>Drén Easy Flow 12 mm/30 cm 97.816.92.143</t>
  </si>
  <si>
    <t>ZC947</t>
  </si>
  <si>
    <t>Katetr močový tiemann CH12 s balonkem bal. á 12 ks K02-9812-02</t>
  </si>
  <si>
    <t>ZE957</t>
  </si>
  <si>
    <t>Proužky Accu-Check senzor komfort Pro Control á 50 ks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</si>
  <si>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</si>
  <si>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</si>
  <si>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</si>
  <si>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</si>
  <si>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</si>
  <si>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</si>
  <si>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ZB034</t>
  </si>
  <si>
    <t>Šití dafilon modrý 2/0 bal. á 36 ks C0935476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</si>
  <si>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</si>
  <si>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</si>
  <si>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</si>
  <si>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</si>
  <si>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</si>
  <si>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</si>
  <si>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</si>
  <si>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</si>
  <si>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</si>
  <si>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</si>
  <si>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</si>
  <si>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</si>
  <si>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</si>
  <si>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</si>
  <si>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</si>
  <si>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</si>
  <si>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</si>
  <si>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</si>
  <si>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</si>
  <si>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</si>
  <si>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</si>
  <si>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</si>
  <si>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ZI423</t>
  </si>
  <si>
    <t>Jehla spinální 22G/90 mm atraumatická zaváděcí 18G bal. á 20 ks 100/496/122</t>
  </si>
  <si>
    <t>ZD370</t>
  </si>
  <si>
    <t>Rukavice nitril promedica bez p.M á 100 ks 98897</t>
  </si>
  <si>
    <t>ZI758</t>
  </si>
  <si>
    <t>Rukavice vinyl bez p. M á 100 ks EFEKTVR03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</si>
  <si>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</si>
  <si>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</si>
  <si>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</si>
  <si>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</si>
  <si>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</si>
  <si>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</si>
  <si>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ZL070</t>
  </si>
  <si>
    <t>Rukavice operační gammex bez pudru PF EnLite vel. 6,0 353382</t>
  </si>
  <si>
    <t>ZL075</t>
  </si>
  <si>
    <t>Rukavice operační gammex bez pudru PF EnLite vel. 8,5 353387</t>
  </si>
  <si>
    <t>ZL131</t>
  </si>
  <si>
    <t>Rukavice nitril promedica bez p.L á 100 ks 98898</t>
  </si>
  <si>
    <t>ZL884</t>
  </si>
  <si>
    <t>Rukavice operační medigrip s pudrem vel. 8,0 bal. á 50 párů 303366</t>
  </si>
  <si>
    <t>ZL949</t>
  </si>
  <si>
    <t>Rukavice nitril promedica bez p. L bílé 6N á 100 ks 9399W4</t>
  </si>
  <si>
    <t>ZL948</t>
  </si>
  <si>
    <t>Rukavice nitril promedica bez p. M bílé 6N á 100 ks 9399W3</t>
  </si>
  <si>
    <t>910067</t>
  </si>
  <si>
    <t>-HEPTAPHAN, DIAG.PROUZKY 50 ks 10003317</t>
  </si>
  <si>
    <t>ZA417</t>
  </si>
  <si>
    <t>Krytí mastný tyl lomatuell H 10 x 20, á 10 ks, 23316</t>
  </si>
  <si>
    <t>ZA599</t>
  </si>
  <si>
    <t>Steh náplasťový Steri-strip 6 x 75 mm bal. á 50 ks elast. E4541</t>
  </si>
  <si>
    <t>ZA168</t>
  </si>
  <si>
    <t>Dlaha (sada) pro fixaci prstů-A2 1220000502</t>
  </si>
  <si>
    <t>ZA690</t>
  </si>
  <si>
    <t>Čepelka skalpelová 10 BB510</t>
  </si>
  <si>
    <t>ZA707</t>
  </si>
  <si>
    <t>Katetr močový foley 12CH bal. á 12 ks 1125-02</t>
  </si>
  <si>
    <t>ZF985</t>
  </si>
  <si>
    <t>Katetr močový foley 24CH bal. á 12 ks 1620-02</t>
  </si>
  <si>
    <t>ZI436</t>
  </si>
  <si>
    <t>Brýle kyslíkové SOFT H-103106</t>
  </si>
  <si>
    <t>ZL526</t>
  </si>
  <si>
    <t>Manžeta NIBP dospělá 2 vývod 25 - 35 cm U1880D</t>
  </si>
  <si>
    <t>ZL527</t>
  </si>
  <si>
    <t>Manžeta NIBP dospělá 2 vývod 33 - 47 cm U1869D</t>
  </si>
  <si>
    <t>ZL528</t>
  </si>
  <si>
    <t>Manžeta NIBP dospělá dvouplášťová omyvatelná 29 - 40 cm 1 vývod 025.00403.7790</t>
  </si>
  <si>
    <t>ZL529</t>
  </si>
  <si>
    <t>Manžeta NIBP dospělá dvouplášťová omyvatelná 38 - 50 cm 1 vývod 025.94403.7790</t>
  </si>
  <si>
    <t>ZB749</t>
  </si>
  <si>
    <t>Dlaha (sada) pro fixaci prstů-A1 1220000501</t>
  </si>
  <si>
    <t>ZC754</t>
  </si>
  <si>
    <t>Čepelka skalpelová 21 BB521</t>
  </si>
  <si>
    <t>ZC890</t>
  </si>
  <si>
    <t>Manžeta dura-cuf large adult vínová 2754E</t>
  </si>
  <si>
    <t>ZC745</t>
  </si>
  <si>
    <t>Katetr močový tiemann 22CH s balonkem bal. á 12 ks 9822-02</t>
  </si>
  <si>
    <t>ZF911</t>
  </si>
  <si>
    <t>Nůžky oční rovné hrotnaté 10,5 cm b397113920043</t>
  </si>
  <si>
    <t>ZA416</t>
  </si>
  <si>
    <t>Krytí mastný tyl grassolind neutral 10 x 10 cm bal. á 10 ks 4993147</t>
  </si>
  <si>
    <t>ZA423</t>
  </si>
  <si>
    <t>Obinadlo elastické idealtex 12 cm x 5 m 9310633</t>
  </si>
  <si>
    <t>ZA426</t>
  </si>
  <si>
    <t>Obinadlo hydrofilní 16 cm x 10 m 13014</t>
  </si>
  <si>
    <t>ZA432</t>
  </si>
  <si>
    <t>Obvaz sádrový safix plus 14 cm x 3 m 3327430</t>
  </si>
  <si>
    <t>ZA497</t>
  </si>
  <si>
    <t>Krytí bactigras   5 x   5 cm bal. á 50 ks 7456</t>
  </si>
  <si>
    <t>ZA498</t>
  </si>
  <si>
    <t>Krytí bactigras 10 x 10 cm bal. á 10 ks 7457</t>
  </si>
  <si>
    <t>ZC531</t>
  </si>
  <si>
    <t>Krytí mastný tyl s vaselinou 15 x 30 cm 0314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</si>
  <si>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</si>
  <si>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</si>
  <si>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</si>
  <si>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</si>
  <si>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</si>
  <si>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4993368</t>
  </si>
  <si>
    <t>ZD668</t>
  </si>
  <si>
    <t>Kompresa gáza 10 x 10 cm / 5 ks sterilní 1325019275</t>
  </si>
  <si>
    <t>ZI558</t>
  </si>
  <si>
    <t>Náplast curapor   7 x   5 cm 22 120 ( náhrada za cosmopor )</t>
  </si>
  <si>
    <t>ZA431</t>
  </si>
  <si>
    <t>Obvaz sádrový safix plus 12 cm x 3 m 3327420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</si>
  <si>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</si>
  <si>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</si>
  <si>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</si>
  <si>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</si>
  <si>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</si>
  <si>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</si>
  <si>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ZL663</t>
  </si>
  <si>
    <t>Krytí mastný tyl pharmatull 10 x 10 cm bal. á 10 ks P-Tull 1010</t>
  </si>
  <si>
    <t>ZL664</t>
  </si>
  <si>
    <t>Krytí mastný tyl pharmatull 10 x 20 cm bal. á 10 ks P-Tull 1020</t>
  </si>
  <si>
    <t>ZL684</t>
  </si>
  <si>
    <t>Náplast santiband standard poinjekční jednotl. baleno 19 mm x 72 mm 652</t>
  </si>
  <si>
    <t>ZL853</t>
  </si>
  <si>
    <t>Krytí mastný tyl jelonet 10 x 40 cm á 10 ks 7459</t>
  </si>
  <si>
    <t>ZL662</t>
  </si>
  <si>
    <t>Krytí mastný tyl pharmatull   5 x   5 cm bal. á 10 ks P-Tull 5050</t>
  </si>
  <si>
    <t>ZA762</t>
  </si>
  <si>
    <t>Pohár na moč 100 ml UH 712252</t>
  </si>
  <si>
    <t>ZB844</t>
  </si>
  <si>
    <t>Esmarch 6 x 125 KVS 06125</t>
  </si>
  <si>
    <t>ZA816</t>
  </si>
  <si>
    <t>Zkumavka PS 15 ml sterilní 400915</t>
  </si>
  <si>
    <t>ZB910</t>
  </si>
  <si>
    <t>Manžeta pro dospělé 17 x 60 cm KVS M2 6ZOM</t>
  </si>
  <si>
    <t>ZB166</t>
  </si>
  <si>
    <t>Šití safil fialový 2/0 bal. á 36 ks C1048095</t>
  </si>
  <si>
    <t>ZB215</t>
  </si>
  <si>
    <t>Šití safil fialový 3/0 bal. á 36 ks C1048041</t>
  </si>
  <si>
    <t>ZC243</t>
  </si>
  <si>
    <t>Šití safil quick 4/0 bal. á 36 ks C1046226</t>
  </si>
  <si>
    <t>ZL883</t>
  </si>
  <si>
    <t>Rukavice operační medigrip s pudrem vel. 7,5 bal. á 50 párů 303365</t>
  </si>
  <si>
    <t>ZA008</t>
  </si>
  <si>
    <t>Obinadlo pruban č.10 4273101</t>
  </si>
  <si>
    <t>ZA421</t>
  </si>
  <si>
    <t>Obinadlo elastické idealtex 10 cm x 5 m 931062</t>
  </si>
  <si>
    <t>ZA449</t>
  </si>
  <si>
    <t>Obinadlo pruban č.  3 427303</t>
  </si>
  <si>
    <t>ZA450</t>
  </si>
  <si>
    <t>Náplast omniplast hospital 1,25 cm x 9,1 m 9004520</t>
  </si>
  <si>
    <t>ZA539</t>
  </si>
  <si>
    <t>Kompresa NT 10 x 10 cm nesterilní 06103</t>
  </si>
  <si>
    <t>ZA589</t>
  </si>
  <si>
    <t>Tampon 30 x 30 cm sterilní stáčený 5 ks v bal.karton á 1500 ks 28007</t>
  </si>
  <si>
    <t>ZA664</t>
  </si>
  <si>
    <t>Flamigel 250 ml FLAM250</t>
  </si>
  <si>
    <t>ZI488</t>
  </si>
  <si>
    <t xml:space="preserve">Náplast cosmopor antibacterial   7,2 x 5 cm sterilní á 25 ks 9010001 </t>
  </si>
  <si>
    <t>ZJ384</t>
  </si>
  <si>
    <t>Set pro CŽK bal. á 10 ks 42001174</t>
  </si>
  <si>
    <t>ZG221</t>
  </si>
  <si>
    <t>Přířez skládaný- longeta 23 x 23 cm ster/ 5 ks baleno po 300 ks 1230117105</t>
  </si>
  <si>
    <t>ZI327</t>
  </si>
  <si>
    <t xml:space="preserve">Náplast cosmopor antibacterial 10,0 x 6 cm sterilní á 25 ks 9010010 </t>
  </si>
  <si>
    <t>ZA688</t>
  </si>
  <si>
    <t>Sáček močový curity s hod.diurézou 400 ml 8150</t>
  </si>
  <si>
    <t>ZA691</t>
  </si>
  <si>
    <t>Rampa 3 kohouty discofix 16600C/4085434/</t>
  </si>
  <si>
    <t>ZA744</t>
  </si>
  <si>
    <t>Kanyla neoflon 24G žlutá BDC391350</t>
  </si>
  <si>
    <t>ZA749</t>
  </si>
  <si>
    <t>Stříkačka omnifix 50 ml 4617509F</t>
  </si>
  <si>
    <t>ZA839</t>
  </si>
  <si>
    <t>Kanyla ET 4,0 s manžetou 9440E cen.nab. CZ140004</t>
  </si>
  <si>
    <t>ZA921</t>
  </si>
  <si>
    <t>Lžíce laryngoskopická 4 bal. á 10 ks DS.3940.150.25</t>
  </si>
  <si>
    <t>ZB103</t>
  </si>
  <si>
    <t>Láhev k odsávačce flovac 2l hadice 1,8 m 000-036-021</t>
  </si>
  <si>
    <t>ZB173</t>
  </si>
  <si>
    <t>Maska kyslíková dospělá s hadičkou H-103013</t>
  </si>
  <si>
    <t>ZB232</t>
  </si>
  <si>
    <t>Maska anesteziologická č.4 7194</t>
  </si>
  <si>
    <t>ZB300</t>
  </si>
  <si>
    <t>Hadička spojovací stíněná 1 mm/200 cm 1100 1200 E</t>
  </si>
  <si>
    <t>ZB386</t>
  </si>
  <si>
    <t>Kanyla ET 7,5 s manžetou 9475E cen.nab. CZ140004</t>
  </si>
  <si>
    <t>ZB387</t>
  </si>
  <si>
    <t>Kanyla ET 8,0 s manžetou 9480E cen.nab. CZ140004</t>
  </si>
  <si>
    <t>ZB388</t>
  </si>
  <si>
    <t>Kanyla ET 8,5 s manžetou 9485E cen.nab. CZ140004</t>
  </si>
  <si>
    <t>ZB389</t>
  </si>
  <si>
    <t xml:space="preserve">Kanyla ET 9,0 s manžetou bal. á 10 ks 9590E cen.nab. CZ140004 </t>
  </si>
  <si>
    <t>ZB424</t>
  </si>
  <si>
    <t>Elektroda EKG H34SG 31.1946.21</t>
  </si>
  <si>
    <t>ZB525</t>
  </si>
  <si>
    <t>Zavaděč ETK 10F bal. á 25 ks 5-15103</t>
  </si>
  <si>
    <t>ZB575</t>
  </si>
  <si>
    <t>Katetr močový foley urologický 10CH bal. á 12 ks 2910-02</t>
  </si>
  <si>
    <t>ZB598</t>
  </si>
  <si>
    <t>Spojka přímá symetrická 7 x 7 mm 120 430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</si>
  <si>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</si>
  <si>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</si>
  <si>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</si>
  <si>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</si>
  <si>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</si>
  <si>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</si>
  <si>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ZB815</t>
  </si>
  <si>
    <t>Stříkačka k perfusoru černá s jehlou 50 ml 8728828F</t>
  </si>
  <si>
    <t>ZB893</t>
  </si>
  <si>
    <t>Stříkačka inzulinová omnican 0,5 ml 100j s jehlou 30 G 9151125S</t>
  </si>
  <si>
    <t>ZB961</t>
  </si>
  <si>
    <t>Maska kyslíková dětská H-103012</t>
  </si>
  <si>
    <t>ZB988</t>
  </si>
  <si>
    <t>System hrudní drenáže Pleur-evac bal. á 6 ks A-6000-08LF</t>
  </si>
  <si>
    <t>ZC291</t>
  </si>
  <si>
    <t>Manžeta přetlaková 1000 ml 100 051-018-804</t>
  </si>
  <si>
    <t>ZC863</t>
  </si>
  <si>
    <t>Hadička spojovací HS 1,8 x 1800LL 606304</t>
  </si>
  <si>
    <t>ZC944</t>
  </si>
  <si>
    <t>Kanyla ET 8,5 s manžetou 112482-000085</t>
  </si>
  <si>
    <t>ZD026</t>
  </si>
  <si>
    <t>Trubice žaludeční 8,0/11 2BO s bočními otvory KVS570208 - končí výroba</t>
  </si>
  <si>
    <t>ZD945</t>
  </si>
  <si>
    <t>Filtr bakteriální a virový 1544</t>
  </si>
  <si>
    <t>ZD980</t>
  </si>
  <si>
    <t>Kanyla vasofix 18G zelená safety 4269136S-01</t>
  </si>
  <si>
    <t>ZE177</t>
  </si>
  <si>
    <t>Filtr iso-gard dětský bal. á 50 ks 19511</t>
  </si>
  <si>
    <t>ZE465</t>
  </si>
  <si>
    <t>Filtr bakteriální a virový se spojkou 1544351</t>
  </si>
  <si>
    <t>ZF018</t>
  </si>
  <si>
    <t>Kanyla vasofix 16G šedá safety 4269179S-01</t>
  </si>
  <si>
    <t>ZG132</t>
  </si>
  <si>
    <t>Katetr močový nelaton pro měření teploty CH16 bal. á 5 ks 179360-000160</t>
  </si>
  <si>
    <t>ZH168</t>
  </si>
  <si>
    <t>Stříkačka tuberkulin 1 ml KD-JECT III 831786</t>
  </si>
  <si>
    <t>ZH491</t>
  </si>
  <si>
    <t>Stříkačka 50 - 60 ml LL MRG00711</t>
  </si>
  <si>
    <t>ZJ265</t>
  </si>
  <si>
    <t>Manžeta NIBP dvouhadičková 27,5-36,5 cm extra dlouhá U1886ND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</si>
  <si>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</si>
  <si>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</si>
  <si>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</si>
  <si>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</si>
  <si>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</si>
  <si>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</si>
  <si>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</si>
  <si>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</si>
  <si>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ZJ703</t>
  </si>
  <si>
    <t>Sonda žaludeční CH8 1200mm s RTG linkou bal. á 10 ks 412008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</si>
  <si>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</si>
  <si>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</si>
  <si>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</si>
  <si>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</si>
  <si>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</si>
  <si>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</si>
  <si>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ZK977</t>
  </si>
  <si>
    <t>Cévka odsávací CH14 s přerušovačem sání P01173a</t>
  </si>
  <si>
    <t>ZK978</t>
  </si>
  <si>
    <t>Cévka odsávací CH16 s přerušovačem sání P01175a</t>
  </si>
  <si>
    <t>ZA799</t>
  </si>
  <si>
    <t>Trokar hrudní redax F20 s ostrým koncem bal. á 10 ks 11220</t>
  </si>
  <si>
    <t>ZA867</t>
  </si>
  <si>
    <t>Trubice žaludeční 8,5/12 CH30 CO 571209</t>
  </si>
  <si>
    <t>ZB233</t>
  </si>
  <si>
    <t>Maska anesteziologická obličej.č.5 7095000</t>
  </si>
  <si>
    <t>ZB462</t>
  </si>
  <si>
    <t>Hadička vzork. 3 m 73319</t>
  </si>
  <si>
    <t>ZC129</t>
  </si>
  <si>
    <t>Elektroda defibrilační pro dospělé quick-combo 11996-000091</t>
  </si>
  <si>
    <t>ZC495</t>
  </si>
  <si>
    <t>Elektroda defibrilační quick combo á 10 ks 22550R</t>
  </si>
  <si>
    <t>ZC873</t>
  </si>
  <si>
    <t>Filtr iso-gard přímý bal. á 25 ks 19211</t>
  </si>
  <si>
    <t>ZC943</t>
  </si>
  <si>
    <t>Kanyla ET 7,0 s manž. 112482-000070</t>
  </si>
  <si>
    <t>ZD273</t>
  </si>
  <si>
    <t>Sonda Freka PEG žaludeční CH15,100 cm TR/F 7980111</t>
  </si>
  <si>
    <t>ZD891</t>
  </si>
  <si>
    <t>Elektroda defibrilační Lifepak EDC-2030</t>
  </si>
  <si>
    <t>ZE732</t>
  </si>
  <si>
    <t>Sání suché pleuevac sahara bal. á 6 ks S-1102-08LF</t>
  </si>
  <si>
    <t>ZF031</t>
  </si>
  <si>
    <t>Sonda Freka PEG žaludeční CH12 TR 7981821</t>
  </si>
  <si>
    <t>ZF160</t>
  </si>
  <si>
    <t>Kanyla vasofix 14G oranžová safety 4269225S-01</t>
  </si>
  <si>
    <t>ZF627</t>
  </si>
  <si>
    <t>Maska kyslíková pro dospělé s rezervoárem a přívodní hadicí 210 cm bal. á 25 ks 01.000.08.130</t>
  </si>
  <si>
    <t>ZG087</t>
  </si>
  <si>
    <t>Ambuvak - set resuscitační pro dospělé pro opak.použití VAD:S-660-11</t>
  </si>
  <si>
    <t>ZG481</t>
  </si>
  <si>
    <t>Systém hrudní drenáže Pleur-evac A-6002-08LF</t>
  </si>
  <si>
    <t>ZH837</t>
  </si>
  <si>
    <t>Maska k NIV UPV - Ultra Mirage full face mask vel. L 60647</t>
  </si>
  <si>
    <t>ZI623</t>
  </si>
  <si>
    <t xml:space="preserve">Okruh ventilační dětský VentStar Oxylog 3000+(P) 190 cm bal. á 5 ks 5704964-05 </t>
  </si>
  <si>
    <t>ZJ654</t>
  </si>
  <si>
    <t>Maska pro neinvazivní ventilaci Nova Star vel. M MP01580</t>
  </si>
  <si>
    <t>ZJ727</t>
  </si>
  <si>
    <t>Trokar hrudní redax F24 atraumatický bal. á 10 ks 21124</t>
  </si>
  <si>
    <t>ZK353</t>
  </si>
  <si>
    <t>Trokar hrudní redax F20 atraumatický bal. á 10 ks 21120</t>
  </si>
  <si>
    <t>ZK850</t>
  </si>
  <si>
    <t>Lžíce laryngoskopická 4 bal. á 10 ks 670161-000040</t>
  </si>
  <si>
    <t>ZK901</t>
  </si>
  <si>
    <t>Nůžky preparační tupé zahnuté 17 cm b397113920051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</si>
  <si>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</si>
  <si>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</si>
  <si>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</si>
  <si>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</si>
  <si>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ZB989</t>
  </si>
  <si>
    <t>Kanyla ET 3,5 s manžetou 112482-000035</t>
  </si>
  <si>
    <t>ZC001</t>
  </si>
  <si>
    <t>Zavaděč ETK 5F bal. á 25 ks 5-15102</t>
  </si>
  <si>
    <t>ZL803</t>
  </si>
  <si>
    <t>Trokar hrudní redax F24 ostrý konec bal. á 10 ks 11224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</si>
  <si>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</si>
  <si>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</si>
  <si>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</si>
  <si>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</si>
  <si>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</si>
  <si>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</si>
  <si>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ZD314</t>
  </si>
  <si>
    <t>Katetr arterialní set 20GA x   5 cm SAC-00520</t>
  </si>
  <si>
    <t>ZB161</t>
  </si>
  <si>
    <t>Set ohřívací s Y portem DI-50</t>
  </si>
  <si>
    <t>ZB209</t>
  </si>
  <si>
    <t>Set transfúzní BLLP pro přetlakovou transfuzi bez vzdušného filtru hemomed 05123</t>
  </si>
  <si>
    <t>ZC367</t>
  </si>
  <si>
    <t>Převodník tlakový dvoukomorový 150 cm set - 2 linky bal. á 10 ks T001650A</t>
  </si>
  <si>
    <t>ZD834</t>
  </si>
  <si>
    <t>Set infuzní intrafix 4063006 bal. á 100ks</t>
  </si>
  <si>
    <t>ZF794</t>
  </si>
  <si>
    <t>Set PCK cricothyroidotomy kit 6,0 100/465/060</t>
  </si>
  <si>
    <t>ZE870</t>
  </si>
  <si>
    <t>Set pro HD a velkoobj.inf. 3lumen bal. á 5 ks  ICU-15123-F</t>
  </si>
  <si>
    <t>ZL653</t>
  </si>
  <si>
    <t>Jehla pro děti od 3-39 kg k vrtačce EZ-IO VC-9018-Ks</t>
  </si>
  <si>
    <t>ZL654</t>
  </si>
  <si>
    <t>Jehla pro dospělé nad 40 kg k vrtačce EZ-IO VC-9001-Ks</t>
  </si>
  <si>
    <t>ZL073</t>
  </si>
  <si>
    <t>Rukavice operační gammex bez pudru PF EnLite vel. 7,5 353385</t>
  </si>
  <si>
    <t>ZL882</t>
  </si>
  <si>
    <t>Rukavice operační medigrip s pudrem vel. 7,0 bal. á 50 párů 303364</t>
  </si>
  <si>
    <t>803610</t>
  </si>
  <si>
    <t>-Diagnostická souprava ABO set monoklonální na 30 1536</t>
  </si>
  <si>
    <t>802215</t>
  </si>
  <si>
    <t>-BG/ELETTR./Glu/Lac/Hct 150 CAMPIONI 150 vzorků 0024315009</t>
  </si>
  <si>
    <t>ZB033</t>
  </si>
  <si>
    <t>Šití dafilon modrý 3/0 bal. á 36 ks C0935468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</si>
  <si>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</si>
  <si>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</si>
  <si>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 xml:space="preserve">101 - Pracoviště interního lékařství                    </t>
  </si>
  <si>
    <t xml:space="preserve">501 - Pracoviště chirurgie                              </t>
  </si>
  <si>
    <t xml:space="preserve">003 - Pracoviště LSPP                                   </t>
  </si>
  <si>
    <t xml:space="preserve">706 - Pracoviště urologie                               </t>
  </si>
  <si>
    <t xml:space="preserve">209 - Pracoviště neurologie                             </t>
  </si>
  <si>
    <t xml:space="preserve">503 - Pracoviště úrazové chirurgie                      </t>
  </si>
  <si>
    <t>003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</si>
  <si>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</si>
  <si>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</si>
  <si>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</si>
  <si>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</si>
  <si>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</si>
  <si>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0000409</t>
  </si>
  <si>
    <t xml:space="preserve">CALCIUM CHLORATUM BIOTIKA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</si>
  <si>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</si>
  <si>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</si>
  <si>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</si>
  <si>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</si>
  <si>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</si>
  <si>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</si>
  <si>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0000610</t>
  </si>
  <si>
    <t xml:space="preserve">SYNTOPHYLLIN                                      </t>
  </si>
  <si>
    <t>0002133</t>
  </si>
  <si>
    <t xml:space="preserve">FUROSEMID BIOTIKA                                 </t>
  </si>
  <si>
    <t>0002439</t>
  </si>
  <si>
    <t xml:space="preserve">MARCAINE 0,5%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</si>
  <si>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</si>
  <si>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</si>
  <si>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</si>
  <si>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</si>
  <si>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0002716</t>
  </si>
  <si>
    <t xml:space="preserve">DOLSIN                      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</si>
  <si>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</si>
  <si>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</si>
  <si>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</si>
  <si>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</si>
  <si>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</si>
  <si>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</si>
  <si>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0008499</t>
  </si>
  <si>
    <t xml:space="preserve">DIPIDOLOR                                         </t>
  </si>
  <si>
    <t>0009210</t>
  </si>
  <si>
    <t xml:space="preserve">LEKOPTIN                                          </t>
  </si>
  <si>
    <t>0009709</t>
  </si>
  <si>
    <t xml:space="preserve">SOLU-MEDROL 40 MG/ML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</si>
  <si>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</si>
  <si>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</si>
  <si>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</si>
  <si>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</si>
  <si>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</si>
  <si>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</si>
  <si>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0017969</t>
  </si>
  <si>
    <t xml:space="preserve">MOVALIS                                           </t>
  </si>
  <si>
    <t>0023700</t>
  </si>
  <si>
    <t xml:space="preserve">PERFALGAN 10 MG/ML                                </t>
  </si>
  <si>
    <t>0030187</t>
  </si>
  <si>
    <t xml:space="preserve">MIDAZOLAM TORREX 5 MG/ML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</si>
  <si>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</si>
  <si>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</si>
  <si>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</si>
  <si>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</si>
  <si>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0047609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</si>
  <si>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</si>
  <si>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</si>
  <si>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</si>
  <si>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</si>
  <si>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</si>
  <si>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</si>
  <si>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</si>
  <si>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</si>
  <si>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</si>
  <si>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</si>
  <si>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</si>
  <si>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0058746</t>
  </si>
  <si>
    <t xml:space="preserve">KARDEGIC 0,5 G                                    </t>
  </si>
  <si>
    <t>0067547</t>
  </si>
  <si>
    <t xml:space="preserve">ALMIRAL                                           </t>
  </si>
  <si>
    <t>0069670</t>
  </si>
  <si>
    <t xml:space="preserve">INJECTIO PROCAINII CHLORATI 0,2% ARDEAPHARMA      </t>
  </si>
  <si>
    <t>0069671</t>
  </si>
  <si>
    <t>0072972</t>
  </si>
  <si>
    <t xml:space="preserve">AMOKSIKLAV 1,2 G                                  </t>
  </si>
  <si>
    <t>0082952</t>
  </si>
  <si>
    <t xml:space="preserve">QUAMATEL                                          </t>
  </si>
  <si>
    <t>0083947</t>
  </si>
  <si>
    <t>0083948</t>
  </si>
  <si>
    <t>0083974</t>
  </si>
  <si>
    <t xml:space="preserve">BETALOC 1 MG/ML                                   </t>
  </si>
  <si>
    <t>0084090</t>
  </si>
  <si>
    <t xml:space="preserve">DEXAMED                                           </t>
  </si>
  <si>
    <t>0088439</t>
  </si>
  <si>
    <t xml:space="preserve">INFUSIO GLUCOSI 5% INFUSIA                        </t>
  </si>
  <si>
    <t>0089869</t>
  </si>
  <si>
    <t xml:space="preserve">DIPROPHOS                                         </t>
  </si>
  <si>
    <t>0090044</t>
  </si>
  <si>
    <t xml:space="preserve">DEPO-MEDROL 40 MG/ML                              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</si>
  <si>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</si>
  <si>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</si>
  <si>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</si>
  <si>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</si>
  <si>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</si>
  <si>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</si>
  <si>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</si>
  <si>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</si>
  <si>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0093405</t>
  </si>
  <si>
    <t xml:space="preserve">PENICILIN G 5,0 DRASELNÁ SOĹ BIOTIKA              </t>
  </si>
  <si>
    <t>0093527</t>
  </si>
  <si>
    <t xml:space="preserve">ARDEAELYTOSOL R 1/1           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</si>
  <si>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</si>
  <si>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</si>
  <si>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</si>
  <si>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</si>
  <si>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0096869</t>
  </si>
  <si>
    <t xml:space="preserve">CERUCAL                                           </t>
  </si>
  <si>
    <t>0096873</t>
  </si>
  <si>
    <t xml:space="preserve">GLUKÓZA 5 BRAUN                                   </t>
  </si>
  <si>
    <t>0096877</t>
  </si>
  <si>
    <t xml:space="preserve">GLUKÓZA 10 BRAUN                                  </t>
  </si>
  <si>
    <t>0098864</t>
  </si>
  <si>
    <t xml:space="preserve">FYZIOLOGICKÝ ROZTOK VIAFLO                        </t>
  </si>
  <si>
    <t>0099333</t>
  </si>
  <si>
    <t xml:space="preserve">FUROSEMID BIOTIKA FORTE                           </t>
  </si>
  <si>
    <t>0099928</t>
  </si>
  <si>
    <t xml:space="preserve">TIAPRA 100 MG/2 ML                                </t>
  </si>
  <si>
    <t>0107944</t>
  </si>
  <si>
    <t xml:space="preserve">MUSCORIL INJ                                      </t>
  </si>
  <si>
    <t>0136244</t>
  </si>
  <si>
    <t xml:space="preserve">XOMOLIX 2,5 MG/ML INJEKČNÍ ROZTOK                 </t>
  </si>
  <si>
    <t>0137238</t>
  </si>
  <si>
    <t xml:space="preserve">ADENOCOR                                          </t>
  </si>
  <si>
    <t>0154704</t>
  </si>
  <si>
    <t xml:space="preserve">TETANOL PUR                                       </t>
  </si>
  <si>
    <t>0107499</t>
  </si>
  <si>
    <t xml:space="preserve">FEIBA NF 1000 J.                                  </t>
  </si>
  <si>
    <t>V</t>
  </si>
  <si>
    <t xml:space="preserve">09547  </t>
  </si>
  <si>
    <t>REGULAČNÍ POPLATEK -- POJIŠTĚNEC OD ÚHRADY POPLATK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</si>
  <si>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</si>
  <si>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</si>
  <si>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</si>
  <si>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</si>
  <si>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</si>
  <si>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</si>
  <si>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</si>
  <si>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</si>
  <si>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</si>
  <si>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</si>
  <si>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</si>
  <si>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</si>
  <si>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09127  </t>
  </si>
  <si>
    <t xml:space="preserve">EKG VYŠETŘENÍ                                     </t>
  </si>
  <si>
    <t xml:space="preserve">09213  </t>
  </si>
  <si>
    <t>NEODKLADNÁ KARDIOPULMONÁLNÍ RESUSCITACE ZÁKLADNÍ Á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</si>
  <si>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</si>
  <si>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</si>
  <si>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</si>
  <si>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</si>
  <si>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01441  </t>
  </si>
  <si>
    <t xml:space="preserve">STANOVENÍ GLUKÓZY GLUKOMETREM                     </t>
  </si>
  <si>
    <t xml:space="preserve">99991  </t>
  </si>
  <si>
    <t>(VZP) KÓD POUZE PRO CENTRA DLE VYHL. 368/2006 - SL</t>
  </si>
  <si>
    <t xml:space="preserve">09245  </t>
  </si>
  <si>
    <t xml:space="preserve">ZAVEDENÍ GASTRICKÉ SONDY PRO ENTERÁLNÍ VÝŽIVU     </t>
  </si>
  <si>
    <t xml:space="preserve">76213  </t>
  </si>
  <si>
    <t>KATETRIZACE MOČOVÉHO MĚCHÝŘE PERMANENTNÍ CÉVKOU DL</t>
  </si>
  <si>
    <t xml:space="preserve">09219  </t>
  </si>
  <si>
    <t xml:space="preserve">INTRAVENÓZNÍ INJEKCE U DOSPĚLÉHO ČI DÍTĚTE NAD 10 </t>
  </si>
  <si>
    <t xml:space="preserve">09237  </t>
  </si>
  <si>
    <t>OŠETŘENÍ A PŘEVAZ RÁNY VČETNĚ OŠETŘENÍ KOŽNÍCH A P</t>
  </si>
  <si>
    <t xml:space="preserve">09113  </t>
  </si>
  <si>
    <t xml:space="preserve">ODBĚR KRVE Z ARTERIE                              </t>
  </si>
  <si>
    <t xml:space="preserve">09216  </t>
  </si>
  <si>
    <t>INJEKCE DO MĚKKÝCH TKÁNÍ NEBO INTRADERMÁLNÍ PUPENY</t>
  </si>
  <si>
    <t xml:space="preserve">09234  </t>
  </si>
  <si>
    <t>OŠETŘENÍ NEHTU, INCIZE SUBKUTÁNNÍHO ABSCESU NEBO H</t>
  </si>
  <si>
    <t xml:space="preserve">09125  </t>
  </si>
  <si>
    <t xml:space="preserve">PULZNÍ OXYMETRIE                                  </t>
  </si>
  <si>
    <t xml:space="preserve">76215  </t>
  </si>
  <si>
    <t>KATETRIZACE URETERU, NEBO EXTRAKCE KONKREMENTU Z M</t>
  </si>
  <si>
    <t xml:space="preserve">25235  </t>
  </si>
  <si>
    <t xml:space="preserve">INHALAČNÍ AEROSOLOVÁ LÉČBA                        </t>
  </si>
  <si>
    <t xml:space="preserve">09111  </t>
  </si>
  <si>
    <t xml:space="preserve">ODBĚR KAPILÁRNÍ KRVE                              </t>
  </si>
  <si>
    <t xml:space="preserve">76211  </t>
  </si>
  <si>
    <t xml:space="preserve">KATETRIZACE MOČOVÉHO MĚCHÝŘE PERMANENTNÍ CÉVKOU   </t>
  </si>
  <si>
    <t xml:space="preserve">09249  </t>
  </si>
  <si>
    <t xml:space="preserve">KATETRIZACE MOČOVÉHO MĚCHÝŘE U MUŽE JEDNORÁZOVÁ   </t>
  </si>
  <si>
    <t xml:space="preserve">01023  </t>
  </si>
  <si>
    <t xml:space="preserve">CÍLENÉ VYŠETŘENÍ PRAKTICKÝM LÉKAŘEM               </t>
  </si>
  <si>
    <t xml:space="preserve">99999  </t>
  </si>
  <si>
    <t xml:space="preserve">Nespecifikovany vykon                             </t>
  </si>
  <si>
    <t xml:space="preserve">01024  </t>
  </si>
  <si>
    <t xml:space="preserve">KONTROLNÍ VYŠETŘENÍ PRAKTICKÝM LÉKAŘEM            </t>
  </si>
  <si>
    <t xml:space="preserve">09211  </t>
  </si>
  <si>
    <t>NEODKLADNÁ PÉČE V TERÉNU POSKYTOVANÁ LÉKAŘEM  Á 10</t>
  </si>
  <si>
    <t xml:space="preserve">09123  </t>
  </si>
  <si>
    <t xml:space="preserve">ANALÝZA MOČI CHEMICKY                             </t>
  </si>
  <si>
    <t>101</t>
  </si>
  <si>
    <t>0000435</t>
  </si>
  <si>
    <t xml:space="preserve">DIGOXIN SPOFA                                     </t>
  </si>
  <si>
    <t>0000513</t>
  </si>
  <si>
    <t xml:space="preserve">NATRIUM CHLORATUM BIOTIKA 10%                     </t>
  </si>
  <si>
    <t>0001125</t>
  </si>
  <si>
    <t xml:space="preserve">MORPHIN BIOTIKA 1%                                </t>
  </si>
  <si>
    <t>0003261</t>
  </si>
  <si>
    <t xml:space="preserve">VOLUVEN                                           </t>
  </si>
  <si>
    <t>0008651</t>
  </si>
  <si>
    <t xml:space="preserve">BRICANYL 0,5 MG/ML                                </t>
  </si>
  <si>
    <t>0030205</t>
  </si>
  <si>
    <t>0044357</t>
  </si>
  <si>
    <t xml:space="preserve">REMESTYP 1,0                                      </t>
  </si>
  <si>
    <t>0069755</t>
  </si>
  <si>
    <t xml:space="preserve">ARDEANUTRISOL G 40                                </t>
  </si>
  <si>
    <t>0084379</t>
  </si>
  <si>
    <t xml:space="preserve">THIOGAMMA 600 INJEKT                              </t>
  </si>
  <si>
    <t>0087814</t>
  </si>
  <si>
    <t xml:space="preserve">CALYPSOL        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</si>
  <si>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</si>
  <si>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</si>
  <si>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</si>
  <si>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</si>
  <si>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0091615</t>
  </si>
  <si>
    <t>0092207</t>
  </si>
  <si>
    <t xml:space="preserve">AUGMENTIN 1,2 G                                   </t>
  </si>
  <si>
    <t>0096600</t>
  </si>
  <si>
    <t xml:space="preserve">SEDACORON                                         </t>
  </si>
  <si>
    <t>0096879</t>
  </si>
  <si>
    <t xml:space="preserve">GLUKÓZA 20 BRAUN                                  </t>
  </si>
  <si>
    <t>0096887</t>
  </si>
  <si>
    <t xml:space="preserve">CHLORID SODNÝ 0,9% BRAUN                          </t>
  </si>
  <si>
    <t>0097694</t>
  </si>
  <si>
    <t xml:space="preserve">GLUKÓZA 40 BRAUN                                  </t>
  </si>
  <si>
    <t>0154651</t>
  </si>
  <si>
    <t xml:space="preserve">EPHEDRIN STREULI 50 MG/ML                         </t>
  </si>
  <si>
    <t>0022061</t>
  </si>
  <si>
    <t xml:space="preserve">IOMERON 350                                       </t>
  </si>
  <si>
    <t>0098901</t>
  </si>
  <si>
    <t xml:space="preserve">GLUKÓZA 5% VIAFLO                                 </t>
  </si>
  <si>
    <t xml:space="preserve">11022  </t>
  </si>
  <si>
    <t xml:space="preserve">CÍLENÉ VYŠETŘENÍ INTERNISTOU                      </t>
  </si>
  <si>
    <t xml:space="preserve">09543  </t>
  </si>
  <si>
    <t>REGULAČNÍ POPLATEK ZA NÁVŠTĚVU -- POPLATEK UHRAZEN</t>
  </si>
  <si>
    <t xml:space="preserve">09225  </t>
  </si>
  <si>
    <t>KANYLACE CENTRÁLNÍ ŽÍLY ZA KONTROLY CELKOVÉHO STAV</t>
  </si>
  <si>
    <t xml:space="preserve">09563  </t>
  </si>
  <si>
    <t xml:space="preserve">VÝKON ÚSTAVNÍ POHOTOVOSTNÍ SLUŽBY                 </t>
  </si>
  <si>
    <t xml:space="preserve">11023  </t>
  </si>
  <si>
    <t xml:space="preserve">KONTROLNÍ VYŠETŘENÍ INTERNISTOU                   </t>
  </si>
  <si>
    <t xml:space="preserve">09551  </t>
  </si>
  <si>
    <t>SIGNÁLNÍ VÝKON - INFORMACE O VYDÁNÍ ROZHODNUTÍ O U</t>
  </si>
  <si>
    <t xml:space="preserve">11111  </t>
  </si>
  <si>
    <t xml:space="preserve">EKG VYŠETŘENÍ INTERNISTOU                         </t>
  </si>
  <si>
    <t>209</t>
  </si>
  <si>
    <t>0014989</t>
  </si>
  <si>
    <t xml:space="preserve">RIVOTRIL                                          </t>
  </si>
  <si>
    <t>0025034</t>
  </si>
  <si>
    <t xml:space="preserve">DORMICUM                                          </t>
  </si>
  <si>
    <t>0047508</t>
  </si>
  <si>
    <t xml:space="preserve">DEPAKINE                                          </t>
  </si>
  <si>
    <t>0107712</t>
  </si>
  <si>
    <t xml:space="preserve">EPANUTIN PARENTERAL                               </t>
  </si>
  <si>
    <t>0151050</t>
  </si>
  <si>
    <t>0125315</t>
  </si>
  <si>
    <t xml:space="preserve">TIAPRIDAL                                         </t>
  </si>
  <si>
    <t xml:space="preserve">29410  </t>
  </si>
  <si>
    <t>ODBĚR MOZKOMÍŠNÍHO MOKU LUMBÁLNÍ NEBO SUBOKCIPITÁL</t>
  </si>
  <si>
    <t xml:space="preserve">29022  </t>
  </si>
  <si>
    <t xml:space="preserve">CÍLENÉ VYŠETŘENÍ NEUROLOGEM                       </t>
  </si>
  <si>
    <t xml:space="preserve">09555  </t>
  </si>
  <si>
    <t xml:space="preserve">OŠETŘENÍ DÍTĚTE DO 6 LET                          </t>
  </si>
  <si>
    <t>501</t>
  </si>
  <si>
    <t>0000477</t>
  </si>
  <si>
    <t xml:space="preserve">HEPARIN FORTE LÉČIVA                              </t>
  </si>
  <si>
    <t>0000536</t>
  </si>
  <si>
    <t xml:space="preserve">NORADRENALIN LÉČIVA                               </t>
  </si>
  <si>
    <t>0002132</t>
  </si>
  <si>
    <t xml:space="preserve">CARDILAN                                          </t>
  </si>
  <si>
    <t>0003433</t>
  </si>
  <si>
    <t xml:space="preserve">10% DEXTROSE IN WATER FOR INJECTION FRESENIUS     </t>
  </si>
  <si>
    <t>0004344</t>
  </si>
  <si>
    <t xml:space="preserve">HYPNOMIDATE                                       </t>
  </si>
  <si>
    <t>0009711</t>
  </si>
  <si>
    <t xml:space="preserve">SOLU-MEDROL 62,5 MG/ML                            </t>
  </si>
  <si>
    <t>0009712</t>
  </si>
  <si>
    <t>0012671</t>
  </si>
  <si>
    <t xml:space="preserve">ETOPOSID EBEWE                                    </t>
  </si>
  <si>
    <t>0016551</t>
  </si>
  <si>
    <t xml:space="preserve">ANEXATE 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</si>
  <si>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</si>
  <si>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</si>
  <si>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</si>
  <si>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</si>
  <si>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0018305</t>
  </si>
  <si>
    <t xml:space="preserve">RINGERFUNDIN B.BRAUN                              </t>
  </si>
  <si>
    <t>0032494</t>
  </si>
  <si>
    <t xml:space="preserve">PROPOFOL 1% FRESENIUS                             </t>
  </si>
  <si>
    <t>0032498</t>
  </si>
  <si>
    <t>0040159</t>
  </si>
  <si>
    <t xml:space="preserve">THIOPENTAL VALEANT 0,5 G                          </t>
  </si>
  <si>
    <t xml:space="preserve">HAEMOCOMPLETTAN P                                 </t>
  </si>
  <si>
    <t>0066137</t>
  </si>
  <si>
    <t xml:space="preserve">OFLOXIN INF                                       </t>
  </si>
  <si>
    <t>0075634</t>
  </si>
  <si>
    <t xml:space="preserve">PROTHROMPLEX TOTAL NF                             </t>
  </si>
  <si>
    <t>0087764</t>
  </si>
  <si>
    <t xml:space="preserve">ARDEAELYTOSOL CONC. NA.HYDR.CARB.4,2%             </t>
  </si>
  <si>
    <t>0087822</t>
  </si>
  <si>
    <t xml:space="preserve">ARDUAN                                            </t>
  </si>
  <si>
    <t>0087825</t>
  </si>
  <si>
    <t xml:space="preserve">ARDEAELYTOSOL CONC. NA.HYDR.CARB.8,4%             </t>
  </si>
  <si>
    <t>0089793</t>
  </si>
  <si>
    <t xml:space="preserve">ARDEAELYTOSOL R 1/2                               </t>
  </si>
  <si>
    <t>0090533</t>
  </si>
  <si>
    <t xml:space="preserve">INFUSIO MANNITOLI 20 IMUNA                        </t>
  </si>
  <si>
    <t>0094763</t>
  </si>
  <si>
    <t xml:space="preserve">NALOXONE WZF POLFA                                </t>
  </si>
  <si>
    <t>0096273</t>
  </si>
  <si>
    <t xml:space="preserve">OMNIPAQUE 350                                     </t>
  </si>
  <si>
    <t>0096874</t>
  </si>
  <si>
    <t>0098886</t>
  </si>
  <si>
    <t>0099929</t>
  </si>
  <si>
    <t>0105933</t>
  </si>
  <si>
    <t xml:space="preserve">TETRASPAN 6%                                      </t>
  </si>
  <si>
    <t>0154815</t>
  </si>
  <si>
    <t>0155939</t>
  </si>
  <si>
    <t xml:space="preserve">HERPESIN 250                                      </t>
  </si>
  <si>
    <t>0137494</t>
  </si>
  <si>
    <t xml:space="preserve">ESMOCARD 100 MG/10 ML INJEKČNÍ ROZTOK             </t>
  </si>
  <si>
    <t>0083443</t>
  </si>
  <si>
    <t xml:space="preserve">TETAVAX                                           </t>
  </si>
  <si>
    <t>0040157</t>
  </si>
  <si>
    <t xml:space="preserve">SUCCINYLCHOLINJODID VALEANT 100 MG                </t>
  </si>
  <si>
    <t>0018304</t>
  </si>
  <si>
    <t>0105942</t>
  </si>
  <si>
    <t xml:space="preserve">TETRASPAN 10 %                                    </t>
  </si>
  <si>
    <t>0018167</t>
  </si>
  <si>
    <t xml:space="preserve">PROPOFOL 1% MCT/LCT FRESENIUS                     </t>
  </si>
  <si>
    <t>0085325</t>
  </si>
  <si>
    <t>0105943</t>
  </si>
  <si>
    <t>0096878</t>
  </si>
  <si>
    <t>0099130</t>
  </si>
  <si>
    <t xml:space="preserve">ARDEAOSMOSOL MA 20                                </t>
  </si>
  <si>
    <t>0100191</t>
  </si>
  <si>
    <t>2</t>
  </si>
  <si>
    <t>0007917</t>
  </si>
  <si>
    <t xml:space="preserve">ERYTROCYTY BEZ BUFFY COATU                        </t>
  </si>
  <si>
    <t>0107931</t>
  </si>
  <si>
    <t xml:space="preserve">TROMBOCYTY Z AFERÉZY                              </t>
  </si>
  <si>
    <t>0207921</t>
  </si>
  <si>
    <t xml:space="preserve">PLAZMA ČERSTVÁ ZMRAZENÁ                           </t>
  </si>
  <si>
    <t>3</t>
  </si>
  <si>
    <t>0082513</t>
  </si>
  <si>
    <t xml:space="preserve">DLAHA FIXAČNÍ CELÉ HORNÍ KONČETINY - SÁDRA        </t>
  </si>
  <si>
    <t xml:space="preserve">HLAVICE RAMENNÍHO KLOUBU TI 42MM DLC              </t>
  </si>
  <si>
    <t>0094669</t>
  </si>
  <si>
    <t>ELEKTRODA STIMULAČNÍ/DEFIBRILAČNÍ ZEVNÍ MEDI-TRACE</t>
  </si>
  <si>
    <t xml:space="preserve">09227  </t>
  </si>
  <si>
    <t xml:space="preserve">I. V. APLIKACE KRVE NEBO KREVNÍCH DERIVÁTŮ        </t>
  </si>
  <si>
    <t xml:space="preserve">78210  </t>
  </si>
  <si>
    <t xml:space="preserve">ANALGOSEDACE INTRAVENÓZNÍ                         </t>
  </si>
  <si>
    <t xml:space="preserve">51811  </t>
  </si>
  <si>
    <t>ABSCES NEBO HEMATOM SUBKUTANNÍ, PILONIDÁLNÍ, INTRA</t>
  </si>
  <si>
    <t xml:space="preserve">78310  </t>
  </si>
  <si>
    <t xml:space="preserve">NEODKLADNÁ KARDIOPULMONÁLNÍ RESUSCITACE ROZŠÍŘENÁ </t>
  </si>
  <si>
    <t xml:space="preserve">51877  </t>
  </si>
  <si>
    <t xml:space="preserve">PŘILOŽENÍ LÉČEBNÉ POMŮCKY - ORTÉZY                </t>
  </si>
  <si>
    <t xml:space="preserve">51023  </t>
  </si>
  <si>
    <t xml:space="preserve">KONTROLNÍ VYŠETŘENÍ CHIRURGEM                     </t>
  </si>
  <si>
    <t xml:space="preserve">51022  </t>
  </si>
  <si>
    <t xml:space="preserve">CÍLENÉ VYŠETŘENÍ CHIRURGEM                        </t>
  </si>
  <si>
    <t xml:space="preserve">51863  </t>
  </si>
  <si>
    <t xml:space="preserve">FIXAČNÍ SÁDROVÁ DLAHA CELÉ DOLNÍ KONČETINY        </t>
  </si>
  <si>
    <t xml:space="preserve">78820  </t>
  </si>
  <si>
    <t xml:space="preserve">ZAJIŠTĚNÍ DÝCHACÍCH CEST PŘI ANESTEZII            </t>
  </si>
  <si>
    <t xml:space="preserve">51851  </t>
  </si>
  <si>
    <t xml:space="preserve">FIXAČNÍ SÁDROVÁ DLAHA - RUKA, PŘEDLOKTÍ           </t>
  </si>
  <si>
    <t xml:space="preserve">51818  </t>
  </si>
  <si>
    <t>OŠETŘENÍ A PŘEVAZ RÁNY, KOŽNÍCH A PODKOŽNÍCH AFEKC</t>
  </si>
  <si>
    <t xml:space="preserve">51821  </t>
  </si>
  <si>
    <t xml:space="preserve">CHIRURGICKÉ ODSTRANĚNÍ CIZÍHO TĚLESA              </t>
  </si>
  <si>
    <t xml:space="preserve">78121  </t>
  </si>
  <si>
    <t xml:space="preserve">KAPNOMETRIE PŘI ANESTEZII Á 20 MIN.               </t>
  </si>
  <si>
    <t xml:space="preserve">51817  </t>
  </si>
  <si>
    <t>OŠETŘENÍ NEHTU NA RUCE, NOZE (FENESTRACE, PARCIÁLN</t>
  </si>
  <si>
    <t xml:space="preserve">78111  </t>
  </si>
  <si>
    <t xml:space="preserve">ANESTÉZIE INTRAVENOZNÍ Á 20 MIN.                  </t>
  </si>
  <si>
    <t xml:space="preserve">78113  </t>
  </si>
  <si>
    <t xml:space="preserve">KOMBINOVANÁ I. V. A INHALAČNÍ ANESTÉZIE Á 20 MIN. </t>
  </si>
  <si>
    <t xml:space="preserve">78114  </t>
  </si>
  <si>
    <t>ANESTÉZIE S TRACHEÁLNÍ INTUBACÍ NEBO S LARYNGEÁLNÍ</t>
  </si>
  <si>
    <t xml:space="preserve">78320  </t>
  </si>
  <si>
    <t xml:space="preserve">78050  </t>
  </si>
  <si>
    <t xml:space="preserve">ANESTEZIOLOGICKÝ DOHLED BĚHEM VÝKONU Á 15 MIN.    </t>
  </si>
  <si>
    <t xml:space="preserve">51417  </t>
  </si>
  <si>
    <t>MALÝ CHIRURGICKÝ VÝKON V OBLASTI ANU NEBO REKTA VČ</t>
  </si>
  <si>
    <t xml:space="preserve">99982  </t>
  </si>
  <si>
    <t>(VZP) PACIENT KLASIFIKOVANÝ LZZ NA ZÁKLADĚ POZITIV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</si>
  <si>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</si>
  <si>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</si>
  <si>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</si>
  <si>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</si>
  <si>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61113  </t>
  </si>
  <si>
    <t xml:space="preserve">REVIZE, EXCIZE A SUTURA PORANĚNÍ KŮŽE A PODKOŽÍ A </t>
  </si>
  <si>
    <t xml:space="preserve">66811  </t>
  </si>
  <si>
    <t xml:space="preserve">INJEKCE DO BURZY, GANGLIA, POCHVY ŠLACHOVÉ        </t>
  </si>
  <si>
    <t xml:space="preserve">51859  </t>
  </si>
  <si>
    <t xml:space="preserve">FIXAČNÍ SÁDROVÁ DLAHA - NOHA, BÉREC               </t>
  </si>
  <si>
    <t xml:space="preserve">61115  </t>
  </si>
  <si>
    <t xml:space="preserve">09241  </t>
  </si>
  <si>
    <t xml:space="preserve">80111  </t>
  </si>
  <si>
    <t>APLIKACE ANALGETICKÝCH SMĚSÍ DO KONTINUÁLNÍCH KATÉ</t>
  </si>
  <si>
    <t xml:space="preserve">57243  </t>
  </si>
  <si>
    <t xml:space="preserve">HRUDNÍ PUNKCE                                     </t>
  </si>
  <si>
    <t xml:space="preserve">66679  </t>
  </si>
  <si>
    <t>EXARTIKULACE (AMPUTACE METATARZÁLNÍ) FALANGEÁLNÍ -</t>
  </si>
  <si>
    <t xml:space="preserve">62150  </t>
  </si>
  <si>
    <t xml:space="preserve">POPÁLENINY - OŠETŘENÍ A PŘEVAZ, OSTATNÍ DO 5%     </t>
  </si>
  <si>
    <t xml:space="preserve">62160  </t>
  </si>
  <si>
    <t xml:space="preserve">POPÁLENI - OŠETŘENÍ A PŘEVAZ, 5 - 10 % POVRCHU    </t>
  </si>
  <si>
    <t xml:space="preserve">51853  </t>
  </si>
  <si>
    <t xml:space="preserve">CIRKULÁRNÍ SÁDROVÝ OBVAZ - PRSTY, RUKA, PŘEDLOKTÍ </t>
  </si>
  <si>
    <t xml:space="preserve">53115  </t>
  </si>
  <si>
    <t>ZAVŘENÁ REPOZICE LUXACE KARPU NEBO INTRAARTIKULÁRN</t>
  </si>
  <si>
    <t xml:space="preserve">62120  </t>
  </si>
  <si>
    <t>POPÁLENINY - OŠETŘENÍ A PŘEVAZ (NOS, TVÁŘ, RET, UC</t>
  </si>
  <si>
    <t xml:space="preserve">66833  </t>
  </si>
  <si>
    <t xml:space="preserve">ODSTRANĚNÍ CIZÍHO TĚLESA Z RÁNY                   </t>
  </si>
  <si>
    <t xml:space="preserve">62140  </t>
  </si>
  <si>
    <t>POPÁLENINY - OŠETŘENÍ A PŘEVAZ DORSA RUKY NEBO NOH</t>
  </si>
  <si>
    <t xml:space="preserve">62130  </t>
  </si>
  <si>
    <t>POPÁLENINY - OŠETŘENÍ A PŘEVAZ PRSTU RUKY, NOHY NE</t>
  </si>
  <si>
    <t xml:space="preserve">06713  </t>
  </si>
  <si>
    <t>PŘEDNEMOCNIČNÍ NEODKLADNÁ PÉČE, SLEDOVÁNÍ EV. TRAN</t>
  </si>
  <si>
    <t xml:space="preserve">09527  </t>
  </si>
  <si>
    <t xml:space="preserve">PROHLÍDKA ZEMŘELÉHO - MIMO LŮŽKOVÉ ODDĚLENÍ       </t>
  </si>
  <si>
    <t xml:space="preserve">09217  </t>
  </si>
  <si>
    <t xml:space="preserve">INTRAVENÓZNÍ INJEKCE U KOJENCE NEBO DÍTĚTE  DO 10 </t>
  </si>
  <si>
    <t xml:space="preserve">09247  </t>
  </si>
  <si>
    <t xml:space="preserve">ŽALUDEČNÍ LAVÁŽ LÉČEBNÁ                           </t>
  </si>
  <si>
    <t xml:space="preserve">09221  </t>
  </si>
  <si>
    <t xml:space="preserve">INFÚZE U KOJENCE NEBO DÍTĚTE DO 10 LET            </t>
  </si>
  <si>
    <t xml:space="preserve">09553  </t>
  </si>
  <si>
    <t>SIGNÁLNÍ VÝKON PRO VYKAZOVÁNÍ EKONOMICKY NÁROČNĚJŠ</t>
  </si>
  <si>
    <t>503</t>
  </si>
  <si>
    <t>0003344</t>
  </si>
  <si>
    <t>0.9% SODIUM CHLORIDE IN WATER FOR INJECTION FRESEN</t>
  </si>
  <si>
    <t>0012478</t>
  </si>
  <si>
    <t xml:space="preserve">TRAMABENE 100 INJEKCE                             </t>
  </si>
  <si>
    <t>0022134</t>
  </si>
  <si>
    <t>0031438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</si>
  <si>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</si>
  <si>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</si>
  <si>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</si>
  <si>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</si>
  <si>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</si>
  <si>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0040536</t>
  </si>
  <si>
    <t>0062326</t>
  </si>
  <si>
    <t xml:space="preserve">INFUSIO NATRII CHLORATI ISOTONICA IMUNA           </t>
  </si>
  <si>
    <t>0089870</t>
  </si>
  <si>
    <t>0192143</t>
  </si>
  <si>
    <t>0146686</t>
  </si>
  <si>
    <t xml:space="preserve">10% GLUCOSE IN WATER FOR INJECTION FRESENIUS      </t>
  </si>
  <si>
    <t>0082503</t>
  </si>
  <si>
    <t xml:space="preserve">KARDIOSTEH CHORDAE LOOP                           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</si>
  <si>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</si>
  <si>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</si>
  <si>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</si>
  <si>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</si>
  <si>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</si>
  <si>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</si>
  <si>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</si>
  <si>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</si>
  <si>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</si>
  <si>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</si>
  <si>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</si>
  <si>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</si>
  <si>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</si>
  <si>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</si>
  <si>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</si>
  <si>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</si>
  <si>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</si>
  <si>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</si>
  <si>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</si>
  <si>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</si>
  <si>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</si>
  <si>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</si>
  <si>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</si>
  <si>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</si>
  <si>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 xml:space="preserve">51111  </t>
  </si>
  <si>
    <t>OPERACE CYSTY NEBO HEMANGIOMU NEBO LIPOMU NEBO PIL</t>
  </si>
  <si>
    <t xml:space="preserve">61129  </t>
  </si>
  <si>
    <t xml:space="preserve">EXCIZE KOŽNÍ LÉZE, SUTURA OD 2 DO 10 CM           </t>
  </si>
  <si>
    <t xml:space="preserve">09235  </t>
  </si>
  <si>
    <t xml:space="preserve">ODSTRANĚNÍ MALÝCH LÉZÍ KŮŽE                       </t>
  </si>
  <si>
    <t xml:space="preserve">51825  </t>
  </si>
  <si>
    <t xml:space="preserve">SEKUNDÁRNÍ SUTURA RÁNY                            </t>
  </si>
  <si>
    <t xml:space="preserve">66949  </t>
  </si>
  <si>
    <t xml:space="preserve">PUNKCE KLOUBNÍ S APLIKACÍ LÉČIVA                  </t>
  </si>
  <si>
    <t xml:space="preserve">66411  </t>
  </si>
  <si>
    <t>AMPUTACE PRSTU RUKY NEBO ČLÁNKU PRSTU - ZA PRVNÍ P</t>
  </si>
  <si>
    <t xml:space="preserve">09117  </t>
  </si>
  <si>
    <t xml:space="preserve">ODBĚR KRVE ZE ŽÍLY U DÍTĚTĚ DO 10 LET             </t>
  </si>
  <si>
    <t xml:space="preserve">66813  </t>
  </si>
  <si>
    <t xml:space="preserve">ODSTRANĚNÍ OSTEOSYNTETICKÉHO MATERIÁLU            </t>
  </si>
  <si>
    <t xml:space="preserve">51865  </t>
  </si>
  <si>
    <t xml:space="preserve">CIRKULÁRNÍ SÁDROVÝ OBVAZ NA DOLNÍ KONČETINĚ       </t>
  </si>
  <si>
    <t xml:space="preserve">66927  </t>
  </si>
  <si>
    <t xml:space="preserve">REVIZE ŠLACHOVÝCH POCHEV                          </t>
  </si>
  <si>
    <t xml:space="preserve">66821  </t>
  </si>
  <si>
    <t xml:space="preserve">PERKUTÁNNÍ FIXACE K-DRÁTEM                        </t>
  </si>
  <si>
    <t xml:space="preserve">51861  </t>
  </si>
  <si>
    <t xml:space="preserve">CIRKULÁRNÍ SÁDROVÝ OBVAZ - NOHA, BÉREC            </t>
  </si>
  <si>
    <t xml:space="preserve">09239  </t>
  </si>
  <si>
    <t xml:space="preserve">SUTURA RÁNY A PODKOŽÍ DO 5 CM                     </t>
  </si>
  <si>
    <t xml:space="preserve">61147  </t>
  </si>
  <si>
    <t>UZAVŘENÍ DEFEKTU KOŽNÍM LALOKEM MÍSTNÍM DO 10 CM^2</t>
  </si>
  <si>
    <t xml:space="preserve">51857  </t>
  </si>
  <si>
    <t xml:space="preserve">CIRKULÁRNÍ SÁDROVÝ OBVAZ - CELÁ HORNÍ KONČETINA   </t>
  </si>
  <si>
    <t xml:space="preserve">51869  </t>
  </si>
  <si>
    <t xml:space="preserve">SEJMUTÍ CIRKULÁRNÍ SÁDROVÉ FIXACE NA KONČETINÁCH  </t>
  </si>
  <si>
    <t xml:space="preserve">53111  </t>
  </si>
  <si>
    <t>ZAVŘENÁ REPOZICE ZLOMENINY NEBO LUXACE JEDNÉ FALAN</t>
  </si>
  <si>
    <t xml:space="preserve">53413  </t>
  </si>
  <si>
    <t>ZAVŘENÁ REPOZICE ZLOMENINY BÉRCE VČETNĚ NITROKLOUB</t>
  </si>
  <si>
    <t xml:space="preserve">51867  </t>
  </si>
  <si>
    <t>PŘIPEVNĚNÍ NÁŠLAPNÉHO PODPATKU NA STÁVAJÍCÍ SÁDROV</t>
  </si>
  <si>
    <t xml:space="preserve">53117  </t>
  </si>
  <si>
    <t>ZAVŘENÁ REPOZICE LUXACE LOKETNÍHO KLOUBU NEBO HLAV</t>
  </si>
  <si>
    <t xml:space="preserve">51012  </t>
  </si>
  <si>
    <t xml:space="preserve">                                                  </t>
  </si>
  <si>
    <t xml:space="preserve">61135  </t>
  </si>
  <si>
    <t>AUTOTRANSPLANTACE KOŽNÍM ŠTĚPEM V PLNÉ TLOUŠTCE DO</t>
  </si>
  <si>
    <t xml:space="preserve">51870  </t>
  </si>
  <si>
    <t xml:space="preserve">DOTOČENÍ SÁDROVÉHO OBVAZU                         </t>
  </si>
  <si>
    <t xml:space="preserve">53515  </t>
  </si>
  <si>
    <t xml:space="preserve">SUTURA ŠLACHY EXTENSORU RUKY A ZÁPĚSTÍ            </t>
  </si>
  <si>
    <t xml:space="preserve">53517  </t>
  </si>
  <si>
    <t>SUTURA NEBO REINSERCE ŠLACHY FLEXORU RUKY A ZÁPĚST</t>
  </si>
  <si>
    <t xml:space="preserve">51013  </t>
  </si>
  <si>
    <t xml:space="preserve">53112  </t>
  </si>
  <si>
    <t>ZAVŘENÁ REPOZICE ZLOMENINY NEBO LUXACE FALANGY - M</t>
  </si>
  <si>
    <t xml:space="preserve">66421  </t>
  </si>
  <si>
    <t xml:space="preserve">BIOPSIE, INCIZE A DRENÁŽ NA RUCE ČI ZÁPĚSTÍ       </t>
  </si>
  <si>
    <t xml:space="preserve">61117  </t>
  </si>
  <si>
    <t>SUTURA DIGITÁLNÍHO NEBO KOMUNÁLNÍHO DIGITÁLNÍHO NE</t>
  </si>
  <si>
    <t xml:space="preserve">51873  </t>
  </si>
  <si>
    <t xml:space="preserve">SLOŽITÝ MĚKKÝ FIXAČNÍ OBVAZ                       </t>
  </si>
  <si>
    <t xml:space="preserve">66835  </t>
  </si>
  <si>
    <t xml:space="preserve">INCIZE A DRENÁŽ ŠLACHOVÉ POCHVY                   </t>
  </si>
  <si>
    <t xml:space="preserve">52117  </t>
  </si>
  <si>
    <t xml:space="preserve">REPOZICE BOLESTIVÉ PRONACE U DĚTÍ                 </t>
  </si>
  <si>
    <t xml:space="preserve">62110  </t>
  </si>
  <si>
    <t xml:space="preserve">PŘEVAZ POPÁLENINY V ROZSAHU OD 1 % DO 10 %  A EV. </t>
  </si>
  <si>
    <t xml:space="preserve">51871  </t>
  </si>
  <si>
    <t xml:space="preserve">FIXACE ZLOMENINY KLÍČKU DELBETOVÝMI KRUHY         </t>
  </si>
  <si>
    <t xml:space="preserve">53415  </t>
  </si>
  <si>
    <t>ZAVŘENÁ REPOZICE LUXACE KOLENNÍHO KLOUBU NEBO PATE</t>
  </si>
  <si>
    <t xml:space="preserve">53411  </t>
  </si>
  <si>
    <t>NÁPLASŤOVÁ FIXACE ZLOMENINY KOSTNÍHO ČLÁNKU NEBO M</t>
  </si>
  <si>
    <t xml:space="preserve">53022  </t>
  </si>
  <si>
    <t xml:space="preserve">CÍLENÉ VYŠETŘENÍ TRAUMATOLOGEM                    </t>
  </si>
  <si>
    <t xml:space="preserve">53023  </t>
  </si>
  <si>
    <t xml:space="preserve">KONTROLNÍ VYŠETŘENÍ TRAUMATOLOGEM                 </t>
  </si>
  <si>
    <t>706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</si>
  <si>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</si>
  <si>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</si>
  <si>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</si>
  <si>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</si>
  <si>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0096414</t>
  </si>
  <si>
    <t xml:space="preserve">GENTAMICIN LEK 80 MG/2 ML                         </t>
  </si>
  <si>
    <t>0051990</t>
  </si>
  <si>
    <t>KATETR URETER.PŘÍMÉ OLIV.,FLÉT.,CYL. ZAK.- AC50..5</t>
  </si>
  <si>
    <t>0054525</t>
  </si>
  <si>
    <t xml:space="preserve">DRÁT VODÍCÍ                                       </t>
  </si>
  <si>
    <t xml:space="preserve">09121  </t>
  </si>
  <si>
    <t xml:space="preserve">PUNKCE PARENCHYMATICKÉHO ORGÁNU NEBO DUTINY       </t>
  </si>
  <si>
    <t xml:space="preserve">09137  </t>
  </si>
  <si>
    <t xml:space="preserve">UZ VYŠETŘENÍ DVOU ORGÁNŮ V NĚKOLIKA ROVINÁCH      </t>
  </si>
  <si>
    <t xml:space="preserve">76121  </t>
  </si>
  <si>
    <t xml:space="preserve">NEFROSTOMOGRAM (JEN KLINICKÝ VÝKON)               </t>
  </si>
  <si>
    <t xml:space="preserve">09135  </t>
  </si>
  <si>
    <t>UZ VYŠETŘENÍ POUZE JEDNOHO ORGÁNU V NĚKOLIKA ROVIN</t>
  </si>
  <si>
    <t xml:space="preserve">76425  </t>
  </si>
  <si>
    <t>REPOZICE PARAFIMOZY NEBO UVOLNĚNÍ PREPUCIA, DĚTI O</t>
  </si>
  <si>
    <t xml:space="preserve">09139  </t>
  </si>
  <si>
    <t>UZ VYŠETŘENÍ TŘÍ A VÍCE ORGÁNŮ V NĚKOLIKA ROVINÁCH</t>
  </si>
  <si>
    <t xml:space="preserve">76365  </t>
  </si>
  <si>
    <t xml:space="preserve">PUNKČNÍ EPICYSTOSTOMIE                            </t>
  </si>
  <si>
    <t xml:space="preserve">76223  </t>
  </si>
  <si>
    <t xml:space="preserve">DILATACE STRIKTURY URETRY MUŽE                    </t>
  </si>
  <si>
    <t xml:space="preserve">76123  </t>
  </si>
  <si>
    <t xml:space="preserve">URETROCYSTOGRAFIE (JEN KLINICKÝ VÝKON BEZ RTG)    </t>
  </si>
  <si>
    <t xml:space="preserve">76233  </t>
  </si>
  <si>
    <t xml:space="preserve">ASPIRACE HYDROKELY                                </t>
  </si>
  <si>
    <t xml:space="preserve">76022  </t>
  </si>
  <si>
    <t xml:space="preserve">CÍLENÉ VYŠETŘENÍ UROLOGEM                         </t>
  </si>
  <si>
    <t xml:space="preserve">76531  </t>
  </si>
  <si>
    <t xml:space="preserve">CYSTOURETROSKOPIE                                 </t>
  </si>
  <si>
    <t xml:space="preserve">76317  </t>
  </si>
  <si>
    <t xml:space="preserve">VÝMĚNA EPICYSTOSTOMIE                             </t>
  </si>
  <si>
    <t xml:space="preserve">76497  </t>
  </si>
  <si>
    <t xml:space="preserve">VÝMĚNA NEFROSTOMIE                                </t>
  </si>
  <si>
    <t xml:space="preserve">76217  </t>
  </si>
  <si>
    <t xml:space="preserve">VÝPLACH MĚCHÝŘE, ODSTRANĚNÍ KOAGUL, EV. INSTILACE </t>
  </si>
  <si>
    <t xml:space="preserve">89511  </t>
  </si>
  <si>
    <t xml:space="preserve">UZ INTRAKAVITÁLNÍ VYŠETŘENÍ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</si>
  <si>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</si>
  <si>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</si>
  <si>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</si>
  <si>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</si>
  <si>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</si>
  <si>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</si>
  <si>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</si>
  <si>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</si>
  <si>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</si>
  <si>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</si>
  <si>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</si>
  <si>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</si>
  <si>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</si>
  <si>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</si>
  <si>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</si>
  <si>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</si>
  <si>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</si>
  <si>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</si>
  <si>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</si>
  <si>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</si>
  <si>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</si>
  <si>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</si>
  <si>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</si>
  <si>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</si>
  <si>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</si>
  <si>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</si>
  <si>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</si>
  <si>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</si>
  <si>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</si>
  <si>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 xml:space="preserve">60 - ODDĚLENÍ URGENTNÍHO PŘÍJMU                                                      </t>
  </si>
  <si>
    <t>01</t>
  </si>
  <si>
    <t xml:space="preserve">09231  </t>
  </si>
  <si>
    <t xml:space="preserve">ZAVEDENÍ KATÉTRU PRO INTRAARTERIÁLNÍ PERFÚZI      </t>
  </si>
  <si>
    <t>02</t>
  </si>
  <si>
    <t xml:space="preserve">78815  </t>
  </si>
  <si>
    <t xml:space="preserve">MASIVNÍ PŘETLAKOVÉ NÁHRADY                        </t>
  </si>
  <si>
    <t>801</t>
  </si>
  <si>
    <t>03</t>
  </si>
  <si>
    <t xml:space="preserve">89455  </t>
  </si>
  <si>
    <t xml:space="preserve">PERKUTÁNNÍ NEFROSTOMIE JEDNOSTRANNÁ               </t>
  </si>
  <si>
    <t>04</t>
  </si>
  <si>
    <t>05</t>
  </si>
  <si>
    <t>06</t>
  </si>
  <si>
    <t>0006480</t>
  </si>
  <si>
    <t xml:space="preserve">OCPLEX                                            </t>
  </si>
  <si>
    <t>07</t>
  </si>
  <si>
    <t>0008807</t>
  </si>
  <si>
    <t xml:space="preserve">DALACIN C                                         </t>
  </si>
  <si>
    <t>0137484</t>
  </si>
  <si>
    <t xml:space="preserve">ANBINEX                                           </t>
  </si>
  <si>
    <t>0184709</t>
  </si>
  <si>
    <t xml:space="preserve">DOBUJECT 50 MG/ML                                 </t>
  </si>
  <si>
    <t xml:space="preserve">57233  </t>
  </si>
  <si>
    <t xml:space="preserve">HRUDNÍ DRENÁŽ                             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</si>
  <si>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</si>
  <si>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</si>
  <si>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</si>
  <si>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</si>
  <si>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</si>
  <si>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</si>
  <si>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</si>
  <si>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</si>
  <si>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</si>
  <si>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0025555</t>
  </si>
  <si>
    <t xml:space="preserve">HERCEPTIN 150 MG                                  </t>
  </si>
  <si>
    <t>18</t>
  </si>
  <si>
    <t xml:space="preserve">29023  </t>
  </si>
  <si>
    <t xml:space="preserve">KONTROLNÍ VYŠETŘENÍ NEUROLOGEM                    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</si>
  <si>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</si>
  <si>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</si>
  <si>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</si>
  <si>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</si>
  <si>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</si>
  <si>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</si>
  <si>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</si>
  <si>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</si>
  <si>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</si>
  <si>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0119662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</si>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</sst>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8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35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39" xfId="0" applyFont="1" applyFill="1" applyBorder="1" applyAlignment="1"/>
    <xf numFmtId="0" fontId="59" fillId="0" borderId="0" xfId="0" applyFont="1" applyFill="1" applyBorder="1" applyAlignment="1"/>
    <xf numFmtId="0" fontId="51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39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39" xfId="82" applyFont="1" applyFill="1" applyBorder="1" applyAlignment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0" fontId="4" fillId="0" borderId="0" xfId="26" applyFill="1"/>
    <xf numFmtId="3" fontId="20" fillId="0" borderId="3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46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46" xfId="0" applyFont="1" applyFill="1" applyBorder="1" applyAlignment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63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2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1" xfId="26" applyFont="1" applyFill="1" applyBorder="1"/>
    <xf numFmtId="0" fontId="23" fillId="5" borderId="4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66" xfId="53" applyFont="1" applyFill="1" applyBorder="1" applyAlignment="1">
      <alignment horizontal="right"/>
    </xf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1" xfId="1" applyFill="1" applyBorder="1"/>
    <xf numFmtId="0" fontId="51" fillId="5" borderId="25" xfId="0" applyFont="1" applyFill="1" applyBorder="1"/>
    <xf numFmtId="0" fontId="51" fillId="5" borderId="39" xfId="0" applyFont="1" applyFill="1" applyBorder="1"/>
    <xf numFmtId="0" fontId="45" fillId="2" borderId="4" xfId="1" applyFill="1" applyBorder="1"/>
    <xf numFmtId="0" fontId="51" fillId="5" borderId="46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46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46" xfId="0" applyNumberFormat="1" applyFont="1" applyFill="1" applyBorder="1" applyAlignment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9" fontId="61" fillId="0" borderId="46" xfId="0" applyNumberFormat="1" applyFont="1" applyFill="1" applyBorder="1" applyAlignment="1"/>
    <xf numFmtId="0" fontId="50" fillId="2" borderId="46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0" fillId="0" borderId="0" xfId="0" applyBorder="1"/>
    <xf numFmtId="3" fontId="44" fillId="2" borderId="49" xfId="0" applyNumberFormat="1" applyFont="1" applyFill="1" applyBorder="1"/>
    <xf numFmtId="3" fontId="44" fillId="2" borderId="51" xfId="0" applyNumberFormat="1" applyFont="1" applyFill="1" applyBorder="1"/>
    <xf numFmtId="9" fontId="44" fillId="2" borderId="62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55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39" xfId="0" applyNumberFormat="1" applyBorder="1" applyAlignment="1"/>
    <xf numFmtId="9" fontId="0" fillId="4" borderId="23" xfId="0" applyNumberFormat="1" applyFill="1" applyBorder="1" applyAlignment="1"/>
    <xf numFmtId="9" fontId="0" fillId="0" borderId="46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39" xfId="0" applyFont="1" applyFill="1" applyBorder="1" applyAlignment="1">
      <alignment horizontal="left" indent="2"/>
    </xf>
    <xf numFmtId="0" fontId="0" fillId="0" borderId="39" xfId="0" applyBorder="1" applyAlignment="1"/>
    <xf numFmtId="3" fontId="0" fillId="0" borderId="39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68" fillId="2" borderId="37" xfId="1" applyFont="1" applyFill="1" applyBorder="1" applyAlignment="1">
      <alignment horizontal="left" indent="2"/>
    </xf>
    <xf numFmtId="0" fontId="68" fillId="2" borderId="37" xfId="1" applyFont="1" applyFill="1" applyBorder="1" applyAlignment="1"/>
    <xf numFmtId="0" fontId="69" fillId="3" borderId="21" xfId="1" applyFont="1" applyFill="1" applyBorder="1"/>
    <xf numFmtId="0" fontId="69" fillId="2" borderId="37" xfId="1" applyFont="1" applyFill="1" applyBorder="1" applyAlignment="1"/>
    <xf numFmtId="0" fontId="69" fillId="4" borderId="21" xfId="1" applyFont="1" applyFill="1" applyBorder="1" applyAlignment="1">
      <alignment horizontal="left"/>
    </xf>
    <xf numFmtId="0" fontId="69" fillId="2" borderId="21" xfId="1" applyFont="1" applyFill="1" applyBorder="1" applyAlignment="1"/>
    <xf numFmtId="0" fontId="69" fillId="4" borderId="55" xfId="1" applyFont="1" applyFill="1" applyBorder="1" applyAlignment="1">
      <alignment horizontal="left"/>
    </xf>
    <xf numFmtId="0" fontId="69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48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0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64" xfId="78" applyNumberFormat="1" applyFont="1" applyFill="1" applyBorder="1" applyAlignment="1">
      <alignment horizontal="left"/>
    </xf>
    <xf numFmtId="0" fontId="51" fillId="2" borderId="50" xfId="0" applyFont="1" applyFill="1" applyBorder="1" applyAlignment="1"/>
    <xf numFmtId="3" fontId="48" fillId="2" borderId="52" xfId="78" applyNumberFormat="1" applyFont="1" applyFill="1" applyBorder="1" applyAlignment="1"/>
    <xf numFmtId="0" fontId="58" fillId="2" borderId="64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58" fillId="2" borderId="52" xfId="0" applyFont="1" applyFill="1" applyBorder="1" applyAlignment="1">
      <alignment horizontal="left"/>
    </xf>
    <xf numFmtId="3" fontId="58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64" xfId="26" applyFont="1" applyFill="1" applyBorder="1" applyAlignment="1">
      <alignment horizontal="left" vertical="center"/>
    </xf>
    <xf numFmtId="0" fontId="21" fillId="4" borderId="46" xfId="26" applyFont="1" applyFill="1" applyBorder="1" applyAlignment="1">
      <alignment horizontal="left" vertical="center"/>
    </xf>
    <xf numFmtId="0" fontId="21" fillId="4" borderId="47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48" xfId="26" applyFont="1" applyFill="1" applyBorder="1" applyAlignment="1">
      <alignment horizontal="center" vertical="center"/>
    </xf>
    <xf numFmtId="0" fontId="3" fillId="4" borderId="4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2" xfId="0" applyFont="1" applyFill="1" applyBorder="1" applyAlignment="1">
      <alignment vertical="center"/>
    </xf>
    <xf numFmtId="3" fontId="50" fillId="2" borderId="64" xfId="26" applyNumberFormat="1" applyFont="1" applyFill="1" applyBorder="1" applyAlignment="1">
      <alignment horizontal="center"/>
    </xf>
    <xf numFmtId="3" fontId="50" fillId="2" borderId="46" xfId="26" applyNumberFormat="1" applyFont="1" applyFill="1" applyBorder="1" applyAlignment="1">
      <alignment horizontal="center"/>
    </xf>
    <xf numFmtId="3" fontId="50" fillId="2" borderId="47" xfId="26" applyNumberFormat="1" applyFont="1" applyFill="1" applyBorder="1" applyAlignment="1">
      <alignment horizontal="center"/>
    </xf>
    <xf numFmtId="3" fontId="50" fillId="2" borderId="47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64" xfId="0" quotePrefix="1" applyFont="1" applyFill="1" applyBorder="1" applyAlignment="1">
      <alignment horizontal="center"/>
    </xf>
    <xf numFmtId="0" fontId="50" fillId="2" borderId="47" xfId="0" applyFont="1" applyFill="1" applyBorder="1" applyAlignment="1">
      <alignment horizontal="center"/>
    </xf>
    <xf numFmtId="9" fontId="66" fillId="2" borderId="47" xfId="0" applyNumberFormat="1" applyFont="1" applyFill="1" applyBorder="1" applyAlignment="1">
      <alignment horizontal="center" vertical="top"/>
    </xf>
    <xf numFmtId="0" fontId="50" fillId="2" borderId="64" xfId="0" quotePrefix="1" applyNumberFormat="1" applyFont="1" applyFill="1" applyBorder="1" applyAlignment="1">
      <alignment horizontal="center"/>
    </xf>
    <xf numFmtId="0" fontId="50" fillId="2" borderId="47" xfId="0" applyNumberFormat="1" applyFont="1" applyFill="1" applyBorder="1" applyAlignment="1">
      <alignment horizontal="center"/>
    </xf>
    <xf numFmtId="0" fontId="66" fillId="2" borderId="47" xfId="0" applyNumberFormat="1" applyFont="1" applyFill="1" applyBorder="1" applyAlignment="1">
      <alignment horizontal="center" vertical="top"/>
    </xf>
    <xf numFmtId="0" fontId="70" fillId="0" borderId="0" xfId="1" applyFont="1" applyFill="1"/>
    <xf numFmtId="3" fontId="71" fillId="7" borderId="71" xfId="0" applyNumberFormat="1" applyFont="1" applyFill="1" applyBorder="1" applyAlignment="1">
      <alignment horizontal="right" vertical="top"/>
    </xf>
    <xf numFmtId="174" fontId="71" fillId="7" borderId="72" xfId="0" applyNumberFormat="1" applyFont="1" applyFill="1" applyBorder="1" applyAlignment="1">
      <alignment horizontal="right" vertical="top"/>
    </xf>
    <xf numFmtId="3" fontId="71" fillId="0" borderId="71" xfId="0" applyNumberFormat="1" applyFont="1" applyBorder="1" applyAlignment="1">
      <alignment horizontal="right" vertical="top"/>
    </xf>
    <xf numFmtId="3" fontId="72" fillId="7" borderId="74" xfId="0" applyNumberFormat="1" applyFont="1" applyFill="1" applyBorder="1" applyAlignment="1">
      <alignment horizontal="right" vertical="top"/>
    </xf>
    <xf numFmtId="174" fontId="72" fillId="7" borderId="75" xfId="0" applyNumberFormat="1" applyFont="1" applyFill="1" applyBorder="1" applyAlignment="1">
      <alignment horizontal="right" vertical="top"/>
    </xf>
    <xf numFmtId="3" fontId="72" fillId="0" borderId="74" xfId="0" applyNumberFormat="1" applyFont="1" applyBorder="1" applyAlignment="1">
      <alignment horizontal="right" vertical="top"/>
    </xf>
    <xf numFmtId="0" fontId="72" fillId="7" borderId="75" xfId="0" applyFont="1" applyFill="1" applyBorder="1" applyAlignment="1">
      <alignment horizontal="right" vertical="top"/>
    </xf>
    <xf numFmtId="0" fontId="71" fillId="7" borderId="72" xfId="0" applyFont="1" applyFill="1" applyBorder="1" applyAlignment="1">
      <alignment horizontal="right" vertical="top"/>
    </xf>
    <xf numFmtId="3" fontId="72" fillId="0" borderId="76" xfId="0" applyNumberFormat="1" applyFont="1" applyBorder="1" applyAlignment="1">
      <alignment horizontal="right" vertical="top"/>
    </xf>
    <xf numFmtId="0" fontId="72" fillId="0" borderId="77" xfId="0" applyFont="1" applyBorder="1" applyAlignment="1">
      <alignment horizontal="right" vertical="top"/>
    </xf>
    <xf numFmtId="174" fontId="72" fillId="7" borderId="77" xfId="0" applyNumberFormat="1" applyFont="1" applyFill="1" applyBorder="1" applyAlignment="1">
      <alignment horizontal="right" vertical="top"/>
    </xf>
    <xf numFmtId="0" fontId="71" fillId="8" borderId="70" xfId="0" applyFont="1" applyFill="1" applyBorder="1" applyAlignment="1">
      <alignment vertical="top"/>
    </xf>
    <xf numFmtId="0" fontId="71" fillId="8" borderId="70" xfId="0" applyFont="1" applyFill="1" applyBorder="1" applyAlignment="1">
      <alignment vertical="top" indent="2"/>
    </xf>
    <xf numFmtId="0" fontId="71" fillId="8" borderId="70" xfId="0" applyFont="1" applyFill="1" applyBorder="1" applyAlignment="1">
      <alignment vertical="top" indent="4"/>
    </xf>
    <xf numFmtId="0" fontId="72" fillId="8" borderId="73" xfId="0" applyFont="1" applyFill="1" applyBorder="1" applyAlignment="1">
      <alignment vertical="top" indent="6"/>
    </xf>
    <xf numFmtId="0" fontId="71" fillId="8" borderId="70" xfId="0" applyFont="1" applyFill="1" applyBorder="1" applyAlignment="1">
      <alignment vertical="top" indent="8"/>
    </xf>
    <xf numFmtId="0" fontId="72" fillId="8" borderId="73" xfId="0" applyFont="1" applyFill="1" applyBorder="1" applyAlignment="1">
      <alignment vertical="top" indent="2"/>
    </xf>
    <xf numFmtId="0" fontId="72" fillId="8" borderId="73" xfId="0" applyFont="1" applyFill="1" applyBorder="1" applyAlignment="1">
      <alignment vertical="top" indent="4"/>
    </xf>
    <xf numFmtId="0" fontId="71" fillId="8" borderId="70" xfId="0" applyFont="1" applyFill="1" applyBorder="1" applyAlignment="1">
      <alignment vertical="top" indent="6"/>
    </xf>
    <xf numFmtId="0" fontId="72" fillId="8" borderId="73" xfId="0" applyFont="1" applyFill="1" applyBorder="1" applyAlignment="1">
      <alignment vertical="top"/>
    </xf>
    <xf numFmtId="0" fontId="51" fillId="8" borderId="70" xfId="0" applyFont="1" applyFill="1" applyBorder="1"/>
    <xf numFmtId="0" fontId="72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49" xfId="53" applyNumberFormat="1" applyFont="1" applyFill="1" applyBorder="1" applyAlignment="1">
      <alignment horizontal="left"/>
    </xf>
    <xf numFmtId="165" fontId="50" fillId="2" borderId="51" xfId="53" applyNumberFormat="1" applyFont="1" applyFill="1" applyBorder="1" applyAlignment="1">
      <alignment horizontal="left"/>
    </xf>
    <xf numFmtId="165" fontId="50" fillId="2" borderId="59" xfId="53" applyNumberFormat="1" applyFont="1" applyFill="1" applyBorder="1" applyAlignment="1">
      <alignment horizontal="left"/>
    </xf>
    <xf numFmtId="3" fontId="50" fillId="2" borderId="59" xfId="53" applyNumberFormat="1" applyFont="1" applyFill="1" applyBorder="1" applyAlignment="1">
      <alignment horizontal="left"/>
    </xf>
    <xf numFmtId="3" fontId="50" fillId="2" borderId="6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49" xfId="0" applyFont="1" applyFill="1" applyBorder="1"/>
    <xf numFmtId="3" fontId="58" fillId="2" borderId="60" xfId="0" applyNumberFormat="1" applyFont="1" applyFill="1" applyBorder="1"/>
    <xf numFmtId="9" fontId="58" fillId="2" borderId="58" xfId="0" applyNumberFormat="1" applyFont="1" applyFill="1" applyBorder="1"/>
    <xf numFmtId="3" fontId="58" fillId="2" borderId="6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9" xfId="0" applyFont="1" applyFill="1" applyBorder="1"/>
    <xf numFmtId="0" fontId="44" fillId="0" borderId="13" xfId="0" applyFont="1" applyFill="1" applyBorder="1"/>
    <xf numFmtId="0" fontId="58" fillId="2" borderId="51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44" fillId="8" borderId="44" xfId="0" applyFont="1" applyFill="1" applyBorder="1"/>
    <xf numFmtId="0" fontId="44" fillId="8" borderId="8" xfId="0" applyFont="1" applyFill="1" applyBorder="1"/>
    <xf numFmtId="0" fontId="44" fillId="8" borderId="45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54" xfId="0" applyNumberFormat="1" applyFill="1" applyBorder="1"/>
    <xf numFmtId="3" fontId="0" fillId="0" borderId="17" xfId="0" applyNumberFormat="1" applyFill="1" applyBorder="1"/>
    <xf numFmtId="3" fontId="0" fillId="0" borderId="56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44" xfId="0" applyFill="1" applyBorder="1"/>
    <xf numFmtId="0" fontId="0" fillId="0" borderId="8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53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1" xfId="26" applyFont="1" applyFill="1" applyBorder="1"/>
    <xf numFmtId="0" fontId="3" fillId="4" borderId="50" xfId="26" applyFont="1" applyFill="1" applyBorder="1" applyAlignment="1">
      <alignment horizontal="center" vertical="center"/>
    </xf>
    <xf numFmtId="167" fontId="3" fillId="4" borderId="51" xfId="26" applyNumberFormat="1" applyFont="1" applyFill="1" applyBorder="1" applyAlignment="1">
      <alignment horizontal="center" vertical="center"/>
    </xf>
    <xf numFmtId="167" fontId="3" fillId="4" borderId="46" xfId="26" applyNumberFormat="1" applyFont="1" applyFill="1" applyBorder="1" applyAlignment="1">
      <alignment horizontal="center" vertical="center"/>
    </xf>
    <xf numFmtId="167" fontId="3" fillId="4" borderId="47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44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2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43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57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59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1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2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6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4" fillId="0" borderId="0" xfId="63" applyNumberFormat="1" applyFont="1"/>
    <xf numFmtId="1" fontId="75" fillId="0" borderId="10" xfId="63" applyNumberFormat="1" applyFont="1" applyBorder="1" applyAlignment="1">
      <alignment horizontal="center"/>
    </xf>
    <xf numFmtId="1" fontId="74" fillId="0" borderId="10" xfId="63" applyNumberFormat="1" applyFont="1" applyBorder="1" applyAlignment="1">
      <alignment horizontal="center" vertical="center"/>
    </xf>
    <xf numFmtId="1" fontId="75" fillId="0" borderId="10" xfId="63" applyNumberFormat="1" applyFont="1" applyBorder="1" applyAlignment="1">
      <alignment horizontal="center" vertical="center"/>
    </xf>
    <xf numFmtId="0" fontId="75" fillId="0" borderId="0" xfId="63" applyFont="1"/>
    <xf numFmtId="0" fontId="75" fillId="0" borderId="0" xfId="63" applyFont="1" applyAlignment="1">
      <alignment horizontal="center"/>
    </xf>
    <xf numFmtId="0" fontId="74" fillId="0" borderId="10" xfId="63" applyFont="1" applyBorder="1" applyAlignment="1">
      <alignment horizontal="center" vertical="center"/>
    </xf>
    <xf numFmtId="0" fontId="75" fillId="0" borderId="10" xfId="63" applyFont="1" applyBorder="1" applyAlignment="1">
      <alignment horizontal="center" vertical="center"/>
    </xf>
    <xf numFmtId="1" fontId="73" fillId="0" borderId="10" xfId="63" applyNumberFormat="1" applyFont="1" applyBorder="1" applyAlignment="1">
      <alignment horizontal="center"/>
    </xf>
    <xf numFmtId="1" fontId="76" fillId="0" borderId="10" xfId="63" applyNumberFormat="1" applyFont="1" applyBorder="1" applyAlignment="1">
      <alignment horizontal="center" vertical="center"/>
    </xf>
    <xf numFmtId="0" fontId="76" fillId="0" borderId="10" xfId="63" applyFont="1" applyBorder="1" applyAlignment="1">
      <alignment horizontal="center" vertical="center"/>
    </xf>
    <xf numFmtId="1" fontId="76" fillId="0" borderId="0" xfId="63" applyNumberFormat="1" applyFont="1" applyFill="1"/>
    <xf numFmtId="0" fontId="73" fillId="0" borderId="0" xfId="63" applyFont="1"/>
    <xf numFmtId="0" fontId="75" fillId="0" borderId="0" xfId="63" applyFont="1" applyFill="1"/>
    <xf numFmtId="0" fontId="73" fillId="10" borderId="0" xfId="63" applyFont="1" applyFill="1"/>
    <xf numFmtId="0" fontId="75" fillId="10" borderId="0" xfId="63" applyFont="1" applyFill="1"/>
    <xf numFmtId="1" fontId="77" fillId="0" borderId="0" xfId="63" applyNumberFormat="1" applyFont="1" applyFill="1" applyBorder="1"/>
    <xf numFmtId="0" fontId="78" fillId="0" borderId="0" xfId="63" applyFont="1"/>
    <xf numFmtId="0" fontId="79" fillId="0" borderId="0" xfId="63" applyFont="1"/>
    <xf numFmtId="0" fontId="78" fillId="0" borderId="0" xfId="63" applyFont="1" applyFill="1"/>
    <xf numFmtId="0" fontId="73" fillId="3" borderId="10" xfId="63" applyFont="1" applyFill="1" applyBorder="1" applyAlignment="1">
      <alignment horizontal="center" vertical="center"/>
    </xf>
    <xf numFmtId="0" fontId="73" fillId="3" borderId="0" xfId="63" applyFont="1" applyFill="1"/>
    <xf numFmtId="0" fontId="75" fillId="3" borderId="0" xfId="63" applyFont="1" applyFill="1"/>
    <xf numFmtId="0" fontId="78" fillId="3" borderId="0" xfId="63" applyFont="1" applyFill="1"/>
    <xf numFmtId="0" fontId="80" fillId="3" borderId="10" xfId="63" applyFont="1" applyFill="1" applyBorder="1" applyAlignment="1">
      <alignment horizontal="center" vertical="center"/>
    </xf>
    <xf numFmtId="0" fontId="0" fillId="2" borderId="6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10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0.26312106735097224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58752"/>
        <c:axId val="1147970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0.24458834499780235</c:v>
                </c:pt>
                <c:pt idx="1">
                  <c:v>0.24458834499780235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972608"/>
        <c:axId val="1165379072"/>
      </c:scatterChart>
      <c:catAx>
        <c:axId val="108885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797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97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88858752"/>
        <c:crosses val="autoZero"/>
        <c:crossBetween val="between"/>
      </c:valAx>
      <c:valAx>
        <c:axId val="1147972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5379072"/>
        <c:crosses val="max"/>
        <c:crossBetween val="midCat"/>
      </c:valAx>
      <c:valAx>
        <c:axId val="1165379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7972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68" t="s">
        <v>175</v>
      </c>
      <c r="B1" s="269"/>
      <c r="C1" s="60"/>
    </row>
    <row r="2" spans="1:3" ht="14.4" customHeight="1" thickBot="1" x14ac:dyDescent="0.35">
      <c r="A2" s="348" t="s">
        <v>235</v>
      </c>
      <c r="B2" s="62"/>
    </row>
    <row r="3" spans="1:3" ht="14.4" customHeight="1" thickBot="1" x14ac:dyDescent="0.35">
      <c r="A3" s="264" t="s">
        <v>215</v>
      </c>
      <c r="B3" s="265"/>
      <c r="C3" s="60"/>
    </row>
    <row r="4" spans="1:3" ht="14.4" customHeight="1" x14ac:dyDescent="0.3">
      <c r="A4" s="157" t="str">
        <f t="shared" ref="A4:A8" si="0">HYPERLINK("#'"&amp;C4&amp;"'!A1",C4)</f>
        <v>Motivace</v>
      </c>
      <c r="B4" s="158" t="s">
        <v>188</v>
      </c>
      <c r="C4" s="60" t="s">
        <v>189</v>
      </c>
    </row>
    <row r="5" spans="1:3" ht="14.4" customHeight="1" x14ac:dyDescent="0.3">
      <c r="A5" s="159" t="str">
        <f t="shared" si="0"/>
        <v>HI</v>
      </c>
      <c r="B5" s="160" t="s">
        <v>209</v>
      </c>
      <c r="C5" s="63" t="s">
        <v>178</v>
      </c>
    </row>
    <row r="6" spans="1:3" ht="14.4" customHeight="1" x14ac:dyDescent="0.3">
      <c r="A6" s="161" t="str">
        <f t="shared" si="0"/>
        <v>HI Graf</v>
      </c>
      <c r="B6" s="162" t="s">
        <v>171</v>
      </c>
      <c r="C6" s="63" t="s">
        <v>179</v>
      </c>
    </row>
    <row r="7" spans="1:3" ht="14.4" customHeight="1" x14ac:dyDescent="0.3">
      <c r="A7" s="161" t="str">
        <f t="shared" si="0"/>
        <v>Man Tab</v>
      </c>
      <c r="B7" s="162" t="s">
        <v>237</v>
      </c>
      <c r="C7" s="63" t="s">
        <v>180</v>
      </c>
    </row>
    <row r="8" spans="1:3" ht="14.4" customHeight="1" thickBot="1" x14ac:dyDescent="0.35">
      <c r="A8" s="163" t="str">
        <f t="shared" si="0"/>
        <v>HV</v>
      </c>
      <c r="B8" s="164" t="s">
        <v>71</v>
      </c>
      <c r="C8" s="63" t="s">
        <v>82</v>
      </c>
    </row>
    <row r="9" spans="1:3" ht="14.4" customHeight="1" thickBot="1" x14ac:dyDescent="0.35">
      <c r="A9" s="165"/>
      <c r="B9" s="165"/>
    </row>
    <row r="10" spans="1:3" ht="14.4" customHeight="1" thickBot="1" x14ac:dyDescent="0.35">
      <c r="A10" s="266" t="s">
        <v>176</v>
      </c>
      <c r="B10" s="265"/>
      <c r="C10" s="60"/>
    </row>
    <row r="11" spans="1:3" ht="14.4" customHeight="1" x14ac:dyDescent="0.3">
      <c r="A11" s="166" t="str">
        <f t="shared" ref="A11:A22" si="1">HYPERLINK("#'"&amp;C11&amp;"'!A1",C11)</f>
        <v>Léky Žádanky</v>
      </c>
      <c r="B11" s="160" t="s">
        <v>211</v>
      </c>
      <c r="C11" s="63" t="s">
        <v>181</v>
      </c>
    </row>
    <row r="12" spans="1:3" ht="14.4" customHeight="1" x14ac:dyDescent="0.3">
      <c r="A12" s="161" t="str">
        <f t="shared" si="1"/>
        <v>LŽ Detail</v>
      </c>
      <c r="B12" s="162" t="s">
        <v>210</v>
      </c>
      <c r="C12" s="63" t="s">
        <v>182</v>
      </c>
    </row>
    <row r="13" spans="1:3" ht="14.4" customHeight="1" x14ac:dyDescent="0.3">
      <c r="A13" s="161" t="str">
        <f t="shared" si="1"/>
        <v>LŽ PL</v>
      </c>
      <c r="B13" s="162" t="s">
        <v>1527</v>
      </c>
      <c r="C13" s="63" t="s">
        <v>220</v>
      </c>
    </row>
    <row r="14" spans="1:3" s="202" customFormat="1" ht="14.4" customHeight="1" x14ac:dyDescent="0.3">
      <c r="A14" s="161" t="str">
        <f t="shared" si="1"/>
        <v>LŽ PL Detail</v>
      </c>
      <c r="B14" s="162" t="s">
        <v>206</v>
      </c>
      <c r="C14" s="63" t="s">
        <v>222</v>
      </c>
    </row>
    <row r="15" spans="1:3" ht="14.4" customHeight="1" x14ac:dyDescent="0.3">
      <c r="A15" s="161" t="str">
        <f t="shared" si="1"/>
        <v>Léky Recepty</v>
      </c>
      <c r="B15" s="162" t="s">
        <v>212</v>
      </c>
      <c r="C15" s="63" t="s">
        <v>183</v>
      </c>
    </row>
    <row r="16" spans="1:3" s="206" customFormat="1" ht="14.4" customHeight="1" x14ac:dyDescent="0.3">
      <c r="A16" s="161" t="str">
        <f t="shared" si="1"/>
        <v>LRp Lékaři</v>
      </c>
      <c r="B16" s="162" t="s">
        <v>225</v>
      </c>
      <c r="C16" s="63" t="s">
        <v>226</v>
      </c>
    </row>
    <row r="17" spans="1:3" ht="14.4" customHeight="1" x14ac:dyDescent="0.3">
      <c r="A17" s="161" t="str">
        <f t="shared" si="1"/>
        <v>LRp PL</v>
      </c>
      <c r="B17" s="162" t="s">
        <v>1763</v>
      </c>
      <c r="C17" s="63" t="s">
        <v>221</v>
      </c>
    </row>
    <row r="18" spans="1:3" s="203" customFormat="1" ht="14.4" customHeight="1" x14ac:dyDescent="0.3">
      <c r="A18" s="161" t="str">
        <f t="shared" ref="A18" si="2">HYPERLINK("#'"&amp;C18&amp;"'!A1",C18)</f>
        <v>LRp PL Detail</v>
      </c>
      <c r="B18" s="162" t="s">
        <v>208</v>
      </c>
      <c r="C18" s="63" t="s">
        <v>223</v>
      </c>
    </row>
    <row r="19" spans="1:3" ht="14.4" customHeight="1" x14ac:dyDescent="0.3">
      <c r="A19" s="166" t="str">
        <f t="shared" si="1"/>
        <v>Materiál Žádanky</v>
      </c>
      <c r="B19" s="162" t="s">
        <v>213</v>
      </c>
      <c r="C19" s="63" t="s">
        <v>184</v>
      </c>
    </row>
    <row r="20" spans="1:3" ht="14.4" customHeight="1" x14ac:dyDescent="0.3">
      <c r="A20" s="161" t="str">
        <f t="shared" si="1"/>
        <v>MŽ Detail</v>
      </c>
      <c r="B20" s="162" t="s">
        <v>214</v>
      </c>
      <c r="C20" s="63" t="s">
        <v>185</v>
      </c>
    </row>
    <row r="21" spans="1:3" ht="14.4" customHeight="1" x14ac:dyDescent="0.3">
      <c r="A21" s="161" t="str">
        <f t="shared" si="1"/>
        <v>ON Výkaz</v>
      </c>
      <c r="B21" s="162" t="s">
        <v>174</v>
      </c>
      <c r="C21" s="63" t="s">
        <v>186</v>
      </c>
    </row>
    <row r="22" spans="1:3" ht="14.4" customHeight="1" thickBot="1" x14ac:dyDescent="0.35">
      <c r="A22" s="163" t="str">
        <f t="shared" si="1"/>
        <v>ON Hodiny</v>
      </c>
      <c r="B22" s="164" t="s">
        <v>3538</v>
      </c>
      <c r="C22" s="63" t="s">
        <v>187</v>
      </c>
    </row>
    <row r="23" spans="1:3" ht="14.4" customHeight="1" thickBot="1" x14ac:dyDescent="0.35">
      <c r="A23" s="167"/>
      <c r="B23" s="167"/>
    </row>
    <row r="24" spans="1:3" ht="14.4" customHeight="1" thickBot="1" x14ac:dyDescent="0.35">
      <c r="A24" s="267" t="s">
        <v>177</v>
      </c>
      <c r="B24" s="265"/>
      <c r="C24" s="60"/>
    </row>
    <row r="25" spans="1:3" ht="14.4" customHeight="1" x14ac:dyDescent="0.3">
      <c r="A25" s="168" t="str">
        <f t="shared" ref="A25:A28" si="3">HYPERLINK("#'"&amp;C25&amp;"'!A1",C25)</f>
        <v>ZV Vykáz.-A</v>
      </c>
      <c r="B25" s="160" t="s">
        <v>194</v>
      </c>
      <c r="C25" s="63" t="s">
        <v>190</v>
      </c>
    </row>
    <row r="26" spans="1:3" ht="14.4" customHeight="1" x14ac:dyDescent="0.3">
      <c r="A26" s="161" t="str">
        <f t="shared" si="3"/>
        <v>ZV Vykáz.-A Detail</v>
      </c>
      <c r="B26" s="162" t="s">
        <v>195</v>
      </c>
      <c r="C26" s="63" t="s">
        <v>191</v>
      </c>
    </row>
    <row r="27" spans="1:3" ht="14.4" customHeight="1" x14ac:dyDescent="0.3">
      <c r="A27" s="161" t="str">
        <f t="shared" si="3"/>
        <v>ZV Vykáz.-H</v>
      </c>
      <c r="B27" s="162" t="s">
        <v>196</v>
      </c>
      <c r="C27" s="63" t="s">
        <v>192</v>
      </c>
    </row>
    <row r="28" spans="1:3" ht="14.4" customHeight="1" thickBot="1" x14ac:dyDescent="0.35">
      <c r="A28" s="161" t="str">
        <f t="shared" si="3"/>
        <v>ZV Vykáz.-H Detail</v>
      </c>
      <c r="B28" s="162" t="s">
        <v>197</v>
      </c>
      <c r="C28" s="63" t="s">
        <v>193</v>
      </c>
    </row>
    <row r="29" spans="1:3" ht="14.4" customHeight="1" x14ac:dyDescent="0.3">
      <c r="A29" s="64"/>
      <c r="B29" s="64"/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04" customWidth="1"/>
    <col min="5" max="5" width="11" style="205" customWidth="1"/>
  </cols>
  <sheetData>
    <row r="1" spans="1:7" ht="18.600000000000001" thickBot="1" x14ac:dyDescent="0.4">
      <c r="A1" s="268" t="s">
        <v>188</v>
      </c>
      <c r="B1" s="269"/>
      <c r="C1" s="270"/>
      <c r="D1" s="270"/>
      <c r="E1" s="270"/>
      <c r="F1" s="124"/>
      <c r="G1" s="124"/>
    </row>
    <row r="2" spans="1:7" ht="14.4" customHeight="1" thickBot="1" x14ac:dyDescent="0.35">
      <c r="A2" s="348" t="s">
        <v>235</v>
      </c>
      <c r="B2" s="182"/>
    </row>
    <row r="3" spans="1:7" ht="14.4" customHeight="1" thickBot="1" x14ac:dyDescent="0.35">
      <c r="A3" s="209"/>
      <c r="C3" s="210" t="s">
        <v>173</v>
      </c>
      <c r="D3" s="211" t="s">
        <v>136</v>
      </c>
      <c r="E3" s="212" t="s">
        <v>138</v>
      </c>
    </row>
    <row r="4" spans="1:7" ht="14.4" customHeight="1" thickBot="1" x14ac:dyDescent="0.35">
      <c r="A4" s="255" t="str">
        <f>HYPERLINK("#HI!A1","NÁKLADY CELKEM (v tisících Kč)")</f>
        <v>NÁKLADY CELKEM (v tisících Kč)</v>
      </c>
      <c r="B4" s="223"/>
      <c r="C4" s="233">
        <f ca="1">IF(ISERROR(VLOOKUP("Náklady celkem",INDIRECT("HI!$A:$G"),6,0)),0,VLOOKUP("Náklady celkem",INDIRECT("HI!$A:$G"),6,0))</f>
        <v>59154</v>
      </c>
      <c r="D4" s="233">
        <f ca="1">IF(ISERROR(VLOOKUP("Náklady celkem",INDIRECT("HI!$A:$G"),4,0)),0,VLOOKUP("Náklady celkem",INDIRECT("HI!$A:$G"),4,0))</f>
        <v>65143.515520000001</v>
      </c>
      <c r="E4" s="226">
        <f ca="1">IF(C4=0,0,D4/C4)</f>
        <v>1.1012529249078675</v>
      </c>
    </row>
    <row r="5" spans="1:7" ht="14.4" customHeight="1" x14ac:dyDescent="0.3">
      <c r="A5" s="219" t="s">
        <v>227</v>
      </c>
      <c r="B5" s="214"/>
      <c r="C5" s="234"/>
      <c r="D5" s="234"/>
      <c r="E5" s="227"/>
    </row>
    <row r="6" spans="1:7" ht="14.4" customHeight="1" x14ac:dyDescent="0.3">
      <c r="A6" s="250" t="s">
        <v>232</v>
      </c>
      <c r="B6" s="215"/>
      <c r="C6" s="225"/>
      <c r="D6" s="225"/>
      <c r="E6" s="227"/>
    </row>
    <row r="7" spans="1:7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15" t="s">
        <v>178</v>
      </c>
      <c r="C7" s="225">
        <f>IF(ISERROR(HI!F5),"",HI!F5)</f>
        <v>1879</v>
      </c>
      <c r="D7" s="225">
        <f>IF(ISERROR(HI!D5),"",HI!D5)</f>
        <v>1798.17911</v>
      </c>
      <c r="E7" s="227">
        <f t="shared" ref="E7:E16" si="0">IF(C7=0,0,D7/C7)</f>
        <v>0.956987285790314</v>
      </c>
    </row>
    <row r="8" spans="1:7" ht="14.4" customHeight="1" x14ac:dyDescent="0.3">
      <c r="A8" s="247" t="str">
        <f>HYPERLINK("#'LŽ PL'!A1","% plnění pozitivního listu")</f>
        <v>% plnění pozitivního listu</v>
      </c>
      <c r="B8" s="215" t="s">
        <v>220</v>
      </c>
      <c r="C8" s="224">
        <v>0.9</v>
      </c>
      <c r="D8" s="224">
        <f>IF(ISERROR(VLOOKUP("celkem",'LŽ PL'!$A:$F,5,0)),0,VLOOKUP("celkem",'LŽ PL'!$A:$F,5,0))</f>
        <v>0.86125763249421972</v>
      </c>
      <c r="E8" s="227">
        <f t="shared" si="0"/>
        <v>0.95695292499357743</v>
      </c>
    </row>
    <row r="9" spans="1:7" ht="14.4" customHeight="1" x14ac:dyDescent="0.3">
      <c r="A9" s="220" t="s">
        <v>228</v>
      </c>
      <c r="B9" s="215"/>
      <c r="C9" s="225"/>
      <c r="D9" s="225"/>
      <c r="E9" s="227"/>
    </row>
    <row r="10" spans="1:7" ht="14.4" customHeight="1" x14ac:dyDescent="0.3">
      <c r="A10" s="247" t="str">
        <f>HYPERLINK("#'Léky Recepty'!A1","% záchytu v lékárně (Úhrada Kč)")</f>
        <v>% záchytu v lékárně (Úhrada Kč)</v>
      </c>
      <c r="B10" s="215" t="s">
        <v>183</v>
      </c>
      <c r="C10" s="224">
        <v>0.6</v>
      </c>
      <c r="D10" s="224">
        <f>IF(ISERROR(VLOOKUP("Celkem",'Léky Recepty'!B:H,5,0)),0,VLOOKUP("Celkem",'Léky Recepty'!B:H,5,0))</f>
        <v>0.47525612896470304</v>
      </c>
      <c r="E10" s="227">
        <f t="shared" si="0"/>
        <v>0.79209354827450507</v>
      </c>
    </row>
    <row r="11" spans="1:7" ht="14.4" customHeight="1" x14ac:dyDescent="0.3">
      <c r="A11" s="247" t="str">
        <f>HYPERLINK("#'LRp PL'!A1","% plnění pozitivního listu")</f>
        <v>% plnění pozitivního listu</v>
      </c>
      <c r="B11" s="215" t="s">
        <v>221</v>
      </c>
      <c r="C11" s="224">
        <v>0.8</v>
      </c>
      <c r="D11" s="224">
        <f>IF(ISERROR(VLOOKUP("Celkem",'LRp PL'!A:F,5,0)),0,VLOOKUP("Celkem",'LRp PL'!A:F,5,0))</f>
        <v>0.88991938126145764</v>
      </c>
      <c r="E11" s="227">
        <f t="shared" si="0"/>
        <v>1.1123992265768219</v>
      </c>
    </row>
    <row r="12" spans="1:7" ht="14.4" customHeight="1" x14ac:dyDescent="0.3">
      <c r="A12" s="220" t="s">
        <v>229</v>
      </c>
      <c r="B12" s="215"/>
      <c r="C12" s="225"/>
      <c r="D12" s="225"/>
      <c r="E12" s="227"/>
    </row>
    <row r="13" spans="1:7" ht="14.4" customHeight="1" x14ac:dyDescent="0.3">
      <c r="A13" s="251" t="s">
        <v>233</v>
      </c>
      <c r="B13" s="215"/>
      <c r="C13" s="234"/>
      <c r="D13" s="234"/>
      <c r="E13" s="227"/>
    </row>
    <row r="14" spans="1:7" ht="14.4" customHeight="1" x14ac:dyDescent="0.3">
      <c r="A14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15" t="s">
        <v>178</v>
      </c>
      <c r="C14" s="225">
        <f>IF(ISERROR(HI!F6),"",HI!F6)</f>
        <v>2450</v>
      </c>
      <c r="D14" s="225">
        <f>IF(ISERROR(HI!D6),"",HI!D6)</f>
        <v>2507.4761400000002</v>
      </c>
      <c r="E14" s="227">
        <f t="shared" si="0"/>
        <v>1.023459648979592</v>
      </c>
    </row>
    <row r="15" spans="1:7" ht="14.4" customHeight="1" x14ac:dyDescent="0.3">
      <c r="A15" s="253" t="str">
        <f>HYPERLINK("#HI!A1","Osobní náklady")</f>
        <v>Osobní náklady</v>
      </c>
      <c r="B15" s="215"/>
      <c r="C15" s="234">
        <f ca="1">IF(ISERROR(VLOOKUP("Osobní náklady (Kč)",INDIRECT("HI!$A:$G"),6,0)),0,VLOOKUP("Osobní náklady (Kč)",INDIRECT("HI!$A:$G"),6,0))</f>
        <v>48938</v>
      </c>
      <c r="D15" s="234">
        <f ca="1">IF(ISERROR(VLOOKUP("Osobní náklady (Kč)",INDIRECT("HI!$A:$G"),4,0)),0,VLOOKUP("Osobní náklady (Kč)",INDIRECT("HI!$A:$G"),4,0))</f>
        <v>53989.77306</v>
      </c>
      <c r="E15" s="227">
        <f t="shared" ref="E15" ca="1" si="1">IF(C15=0,0,D15/C15)</f>
        <v>1.1032280244390862</v>
      </c>
    </row>
    <row r="16" spans="1:7" ht="14.4" customHeight="1" thickBot="1" x14ac:dyDescent="0.35">
      <c r="A16" s="248" t="str">
        <f>HYPERLINK("#'ON Výkaz'!A1","Dodržení plánu vykázaných lékařských odpracovaných hodin")</f>
        <v>Dodržení plánu vykázaných lékařských odpracovaných hodin</v>
      </c>
      <c r="B16" s="216" t="s">
        <v>186</v>
      </c>
      <c r="C16" s="235">
        <f>IF(ISERROR(VLOOKUP("Odpracované hodiny",'ON Výkaz'!$A:$J,5,0)),"",VLOOKUP("Odpracované hodiny",'ON Výkaz'!$A:$J,5,0))</f>
        <v>43197</v>
      </c>
      <c r="D16" s="235">
        <f>IF(ISERROR(VLOOKUP("Odpracované hodiny",'ON Výkaz'!$A:$J,9,0)),"",VLOOKUP("Odpracované hodiny",'ON Výkaz'!$A:$J,9,0))</f>
        <v>40913.360000000001</v>
      </c>
      <c r="E16" s="228">
        <f t="shared" si="0"/>
        <v>0.94713429173322228</v>
      </c>
    </row>
    <row r="17" spans="1:5" ht="14.4" customHeight="1" thickBot="1" x14ac:dyDescent="0.35">
      <c r="A17" s="239"/>
      <c r="B17" s="240"/>
      <c r="C17" s="241"/>
      <c r="D17" s="241"/>
      <c r="E17" s="229"/>
    </row>
    <row r="18" spans="1:5" ht="14.4" customHeight="1" thickBot="1" x14ac:dyDescent="0.35">
      <c r="A18" s="254" t="str">
        <f>HYPERLINK("#HI!A1","VÝNOSY CELKEM (v tisících; ""Ambulace-body"" + ""Hospitalizace-casemix""*29500)")</f>
        <v>VÝNOSY CELKEM (v tisících; "Ambulace-body" + "Hospitalizace-casemix"*29500)</v>
      </c>
      <c r="B18" s="217"/>
      <c r="C18" s="237">
        <f ca="1">IF(ISERROR(VLOOKUP("Výnosy celkem",INDIRECT("HI!$A:$G"),6,0)),0,VLOOKUP("Výnosy celkem",INDIRECT("HI!$A:$G"),6,0))</f>
        <v>14468.37896</v>
      </c>
      <c r="D18" s="237">
        <f ca="1">IF(ISERROR(VLOOKUP("Výnosy celkem",INDIRECT("HI!$A:$G"),4,0)),0,VLOOKUP("Výnosy celkem",INDIRECT("HI!$A:$G"),4,0))</f>
        <v>16931.146000000001</v>
      </c>
      <c r="E18" s="230">
        <f t="shared" ref="E18:E21" ca="1" si="2">IF(C18=0,0,D18/C18)</f>
        <v>1.1702172058672702</v>
      </c>
    </row>
    <row r="19" spans="1:5" ht="14.4" customHeight="1" x14ac:dyDescent="0.3">
      <c r="A19" s="256" t="str">
        <f>HYPERLINK("#HI!A1","Ambulance (body)")</f>
        <v>Ambulance (body)</v>
      </c>
      <c r="B19" s="214"/>
      <c r="C19" s="234">
        <f ca="1">IF(ISERROR(VLOOKUP("Ambulance (body)",INDIRECT("HI!$A:$G"),6,0)),0,VLOOKUP("Ambulance (body)",INDIRECT("HI!$A:$G"),6,0))</f>
        <v>14468.37896</v>
      </c>
      <c r="D19" s="234">
        <f ca="1">IF(ISERROR(VLOOKUP("Ambulance (body)",INDIRECT("HI!$A:$G"),4,0)),0,VLOOKUP("Ambulance (body)",INDIRECT("HI!$A:$G"),4,0))</f>
        <v>16931.146000000001</v>
      </c>
      <c r="E19" s="227">
        <f t="shared" ca="1" si="2"/>
        <v>1.1702172058672702</v>
      </c>
    </row>
    <row r="20" spans="1:5" ht="14.4" customHeight="1" x14ac:dyDescent="0.3">
      <c r="A20" s="249" t="str">
        <f>HYPERLINK("#'ZV Vykáz.-A'!A1","Zdravotní výkony vykázané u ambulantních pacientů (min. 100 %)")</f>
        <v>Zdravotní výkony vykázané u ambulantních pacientů (min. 100 %)</v>
      </c>
      <c r="B20" t="s">
        <v>190</v>
      </c>
      <c r="C20" s="224">
        <v>1</v>
      </c>
      <c r="D20" s="224">
        <f>IF(ISERROR(VLOOKUP("Celkem:",'ZV Vykáz.-A'!$A:$S,7,0)),"",VLOOKUP("Celkem:",'ZV Vykáz.-A'!$A:$S,7,0))</f>
        <v>1.1468128617499247</v>
      </c>
      <c r="E20" s="227">
        <f t="shared" si="2"/>
        <v>1.1468128617499247</v>
      </c>
    </row>
    <row r="21" spans="1:5" ht="14.4" customHeight="1" x14ac:dyDescent="0.3">
      <c r="A21" s="249" t="str">
        <f>HYPERLINK("#'ZV Vykáz.-H'!A1","Zdravotní výkony vykázané u hospitalizovaných pacientů (max. 85 %)")</f>
        <v>Zdravotní výkony vykázané u hospitalizovaných pacientů (max. 85 %)</v>
      </c>
      <c r="B21" t="s">
        <v>192</v>
      </c>
      <c r="C21" s="224">
        <v>0.85</v>
      </c>
      <c r="D21" s="224">
        <f>IF(ISERROR(VLOOKUP("Celkem:",'ZV Vykáz.-H'!$A:$S,7,0)),"",VLOOKUP("Celkem:",'ZV Vykáz.-H'!$A:$S,7,0))</f>
        <v>1.0810158000503423</v>
      </c>
      <c r="E21" s="227">
        <f t="shared" si="2"/>
        <v>1.2717832941768732</v>
      </c>
    </row>
    <row r="22" spans="1:5" ht="14.4" customHeight="1" x14ac:dyDescent="0.3">
      <c r="A22" s="257" t="str">
        <f>HYPERLINK("#HI!A1","Hospitalizace (casemix * 29500)")</f>
        <v>Hospitalizace (casemix * 29500)</v>
      </c>
      <c r="B22" s="215"/>
      <c r="C22" s="234">
        <f ca="1">IF(ISERROR(VLOOKUP("Hospitalizace (casemix * 29500)",INDIRECT("HI!$A:$G"),6,0)),0,VLOOKUP("Hospitalizace (casemix * 29500)",INDIRECT("HI!$A:$G"),6,0))</f>
        <v>0</v>
      </c>
      <c r="D22" s="234">
        <f ca="1">IF(ISERROR(VLOOKUP("Hospitalizace (casemix * 29500)",INDIRECT("HI!$A:$G"),4,0)),0,VLOOKUP("Hospitalizace (casemix * 29500)",INDIRECT("HI!$A:$G"),4,0))</f>
        <v>0</v>
      </c>
      <c r="E22" s="227">
        <f t="shared" ref="E22" ca="1" si="3">IF(C22=0,0,D22/C22)</f>
        <v>0</v>
      </c>
    </row>
    <row r="23" spans="1:5" ht="14.4" customHeight="1" thickBot="1" x14ac:dyDescent="0.35">
      <c r="A23" s="221" t="s">
        <v>230</v>
      </c>
      <c r="B23" s="216"/>
      <c r="C23" s="235"/>
      <c r="D23" s="235"/>
      <c r="E23" s="228"/>
    </row>
    <row r="24" spans="1:5" ht="14.4" customHeight="1" thickBot="1" x14ac:dyDescent="0.35">
      <c r="A24" s="213"/>
      <c r="B24" s="174"/>
      <c r="C24" s="236"/>
      <c r="D24" s="236"/>
      <c r="E24" s="231"/>
    </row>
    <row r="25" spans="1:5" ht="14.4" customHeight="1" thickBot="1" x14ac:dyDescent="0.35">
      <c r="A25" s="222" t="s">
        <v>231</v>
      </c>
      <c r="B25" s="218"/>
      <c r="C25" s="238"/>
      <c r="D25" s="238"/>
      <c r="E25" s="232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0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4 E7 E14 E16 E21">
    <cfRule type="cellIs" dxfId="59" priority="36" operator="greaterThan">
      <formula>1</formula>
    </cfRule>
    <cfRule type="iconSet" priority="37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68" t="s">
        <v>209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348" t="s">
        <v>235</v>
      </c>
      <c r="B2" s="66"/>
      <c r="C2" s="66"/>
      <c r="D2" s="66"/>
      <c r="E2" s="66"/>
      <c r="F2" s="66"/>
      <c r="G2" s="66"/>
    </row>
    <row r="3" spans="1:7" ht="14.4" customHeight="1" x14ac:dyDescent="0.3">
      <c r="A3" s="271"/>
      <c r="B3" s="273" t="s">
        <v>136</v>
      </c>
      <c r="C3" s="274"/>
      <c r="D3" s="275"/>
      <c r="E3" s="10"/>
      <c r="F3" s="48" t="s">
        <v>137</v>
      </c>
      <c r="G3" s="49" t="s">
        <v>138</v>
      </c>
    </row>
    <row r="4" spans="1:7" ht="14.4" customHeight="1" thickBot="1" x14ac:dyDescent="0.35">
      <c r="A4" s="272"/>
      <c r="B4" s="55">
        <v>2011</v>
      </c>
      <c r="C4" s="46">
        <v>2012</v>
      </c>
      <c r="D4" s="47">
        <v>2013</v>
      </c>
      <c r="E4" s="10"/>
      <c r="F4" s="276">
        <v>2013</v>
      </c>
      <c r="G4" s="277"/>
    </row>
    <row r="5" spans="1:7" ht="14.4" customHeight="1" x14ac:dyDescent="0.3">
      <c r="A5" s="242" t="str">
        <f>HYPERLINK("#'Léky Žádanky'!A1","Léky (Kč)")</f>
        <v>Léky (Kč)</v>
      </c>
      <c r="B5" s="33">
        <v>1874.94027627678</v>
      </c>
      <c r="C5" s="34">
        <v>1998.57079</v>
      </c>
      <c r="D5" s="35">
        <v>1798.17911</v>
      </c>
      <c r="E5" s="11"/>
      <c r="F5" s="12">
        <v>1879</v>
      </c>
      <c r="G5" s="13">
        <f>IF(F5&lt;0.00000001,"",D5/F5)</f>
        <v>0.956987285790314</v>
      </c>
    </row>
    <row r="6" spans="1:7" ht="14.4" customHeight="1" x14ac:dyDescent="0.3">
      <c r="A6" s="242" t="str">
        <f>HYPERLINK("#'Materiál Žádanky'!A1","Materiál - SZM (Kč)")</f>
        <v>Materiál - SZM (Kč)</v>
      </c>
      <c r="B6" s="14">
        <v>2454.2302796782101</v>
      </c>
      <c r="C6" s="36">
        <v>2394.3418099999999</v>
      </c>
      <c r="D6" s="37">
        <v>2507.4761400000002</v>
      </c>
      <c r="E6" s="11"/>
      <c r="F6" s="14">
        <v>2450</v>
      </c>
      <c r="G6" s="15">
        <f>IF(F6&lt;0.00000001,"",D6/F6)</f>
        <v>1.023459648979592</v>
      </c>
    </row>
    <row r="7" spans="1:7" ht="14.4" customHeight="1" x14ac:dyDescent="0.3">
      <c r="A7" s="242" t="str">
        <f>HYPERLINK("#'Osobní náklady'!A1","Osobní náklady (Kč)")</f>
        <v>Osobní náklady (Kč)</v>
      </c>
      <c r="B7" s="14">
        <v>49732.686854994601</v>
      </c>
      <c r="C7" s="36">
        <v>51268.681089999998</v>
      </c>
      <c r="D7" s="37">
        <v>53989.77306</v>
      </c>
      <c r="E7" s="11"/>
      <c r="F7" s="14">
        <v>48938</v>
      </c>
      <c r="G7" s="15">
        <f>IF(F7&lt;0.00000001,"",D7/F7)</f>
        <v>1.1032280244390862</v>
      </c>
    </row>
    <row r="8" spans="1:7" ht="14.4" customHeight="1" thickBot="1" x14ac:dyDescent="0.35">
      <c r="A8" s="1" t="s">
        <v>139</v>
      </c>
      <c r="B8" s="16">
        <v>7203.5252935952603</v>
      </c>
      <c r="C8" s="38">
        <v>7137.2054000000198</v>
      </c>
      <c r="D8" s="39">
        <v>6848.0872099999997</v>
      </c>
      <c r="E8" s="11"/>
      <c r="F8" s="16">
        <v>5887</v>
      </c>
      <c r="G8" s="17">
        <f>IF(F8&lt;0.00000001,"",D8/F8)</f>
        <v>1.1632558535756752</v>
      </c>
    </row>
    <row r="9" spans="1:7" ht="14.4" customHeight="1" thickBot="1" x14ac:dyDescent="0.35">
      <c r="A9" s="2" t="s">
        <v>140</v>
      </c>
      <c r="B9" s="3">
        <v>61265.3827045449</v>
      </c>
      <c r="C9" s="40">
        <v>62798.79909</v>
      </c>
      <c r="D9" s="41">
        <v>65143.515520000001</v>
      </c>
      <c r="E9" s="11"/>
      <c r="F9" s="3">
        <v>59154</v>
      </c>
      <c r="G9" s="4">
        <f>IF(F9&lt;0.00000001,"",D9/F9)</f>
        <v>1.1012529249078675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44" t="str">
        <f>HYPERLINK("#'ZV Vykáz.-A'!A1","Ambulance (body)")</f>
        <v>Ambulance (body)</v>
      </c>
      <c r="B11" s="12">
        <f>IF(ISERROR(VLOOKUP("Celkem:",'ZV Vykáz.-A'!A:F,2,0)),0,VLOOKUP("Celkem:",'ZV Vykáz.-A'!A:F,2,0)/1000)</f>
        <v>14763.652</v>
      </c>
      <c r="C11" s="34">
        <f>IF(ISERROR(VLOOKUP("Celkem:",'ZV Vykáz.-A'!A:F,4,0)),0,VLOOKUP("Celkem:",'ZV Vykáz.-A'!A:F,4,0)/1000)</f>
        <v>15605.439</v>
      </c>
      <c r="D11" s="35">
        <f>IF(ISERROR(VLOOKUP("Celkem:",'ZV Vykáz.-A'!A:F,6,0)),0,VLOOKUP("Celkem:",'ZV Vykáz.-A'!A:F,6,0)/1000)</f>
        <v>16931.146000000001</v>
      </c>
      <c r="E11" s="11"/>
      <c r="F11" s="12">
        <f>B11*0.98</f>
        <v>14468.37896</v>
      </c>
      <c r="G11" s="13">
        <f>IF(F11=0,"",D11/F11)</f>
        <v>1.1702172058672702</v>
      </c>
    </row>
    <row r="12" spans="1:7" ht="14.4" customHeight="1" thickBot="1" x14ac:dyDescent="0.35">
      <c r="A12" s="245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143</v>
      </c>
      <c r="B13" s="6">
        <f>SUM(B11:B12)</f>
        <v>14763.652</v>
      </c>
      <c r="C13" s="42">
        <f>SUM(C11:C12)</f>
        <v>15605.439</v>
      </c>
      <c r="D13" s="43">
        <f>SUM(D11:D12)</f>
        <v>16931.146000000001</v>
      </c>
      <c r="E13" s="11"/>
      <c r="F13" s="6">
        <f>SUM(F11:F12)</f>
        <v>14468.37896</v>
      </c>
      <c r="G13" s="7">
        <f>IF(F13=0,"",D13/F13)</f>
        <v>1.1702172058672702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52" t="str">
        <f>HYPERLINK("#'HI Graf'!A1","Hospodářský index (Výnosy / Náklady)")</f>
        <v>Hospodářský index (Výnosy / Náklady)</v>
      </c>
      <c r="B15" s="8">
        <f>IF(B9=0,"",B13/B9)</f>
        <v>0.24097869544369591</v>
      </c>
      <c r="C15" s="44">
        <f>IF(C9=0,"",C13/C9)</f>
        <v>0.24849900358182153</v>
      </c>
      <c r="D15" s="45">
        <f>IF(D9=0,"",D13/D9)</f>
        <v>0.25990531620606033</v>
      </c>
      <c r="E15" s="11"/>
      <c r="F15" s="8">
        <f>IF(F9=0,"",F13/F9)</f>
        <v>0.24458834499780235</v>
      </c>
      <c r="G15" s="9">
        <f>IF(OR(F15=0,F15=""),"",D15/F15)</f>
        <v>1.0626234713203346</v>
      </c>
    </row>
    <row r="17" spans="1:1" ht="14.4" customHeight="1" x14ac:dyDescent="0.3">
      <c r="A17" s="243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3"/>
    <col min="2" max="13" width="8.88671875" style="123" customWidth="1"/>
    <col min="14" max="16384" width="8.88671875" style="123"/>
  </cols>
  <sheetData>
    <row r="1" spans="1:13" ht="18.600000000000001" customHeight="1" thickBot="1" x14ac:dyDescent="0.4">
      <c r="A1" s="268" t="s">
        <v>171</v>
      </c>
      <c r="B1" s="268"/>
      <c r="C1" s="268"/>
      <c r="D1" s="268"/>
      <c r="E1" s="268"/>
      <c r="F1" s="268"/>
      <c r="G1" s="268"/>
      <c r="H1" s="278"/>
      <c r="I1" s="278"/>
      <c r="J1" s="278"/>
      <c r="K1" s="278"/>
      <c r="L1" s="278"/>
      <c r="M1" s="278"/>
    </row>
    <row r="2" spans="1:13" ht="14.4" customHeight="1" x14ac:dyDescent="0.3">
      <c r="A2" s="348" t="s">
        <v>235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4.4" customHeight="1" x14ac:dyDescent="0.3">
      <c r="A3" s="186"/>
      <c r="B3" s="187" t="s">
        <v>145</v>
      </c>
      <c r="C3" s="188" t="s">
        <v>146</v>
      </c>
      <c r="D3" s="188" t="s">
        <v>147</v>
      </c>
      <c r="E3" s="187" t="s">
        <v>148</v>
      </c>
      <c r="F3" s="188" t="s">
        <v>149</v>
      </c>
      <c r="G3" s="188" t="s">
        <v>150</v>
      </c>
      <c r="H3" s="188" t="s">
        <v>151</v>
      </c>
      <c r="I3" s="188" t="s">
        <v>152</v>
      </c>
      <c r="J3" s="188" t="s">
        <v>153</v>
      </c>
      <c r="K3" s="188" t="s">
        <v>154</v>
      </c>
      <c r="L3" s="188" t="s">
        <v>155</v>
      </c>
      <c r="M3" s="188" t="s">
        <v>156</v>
      </c>
    </row>
    <row r="4" spans="1:13" ht="14.4" customHeight="1" x14ac:dyDescent="0.3">
      <c r="A4" s="186" t="s">
        <v>144</v>
      </c>
      <c r="B4" s="189">
        <f>(B10+B8)/B6</f>
        <v>0.26312106735097224</v>
      </c>
      <c r="C4" s="189">
        <f t="shared" ref="C4:M4" si="0">(C10+C8)/C6</f>
        <v>0.25219515965582012</v>
      </c>
      <c r="D4" s="189">
        <f t="shared" si="0"/>
        <v>0.25800845971657071</v>
      </c>
      <c r="E4" s="189">
        <f t="shared" si="0"/>
        <v>0.26097823223241806</v>
      </c>
      <c r="F4" s="189">
        <f t="shared" si="0"/>
        <v>0.26708218966680664</v>
      </c>
      <c r="G4" s="189">
        <f t="shared" si="0"/>
        <v>0.27174845163764161</v>
      </c>
      <c r="H4" s="189">
        <f t="shared" si="0"/>
        <v>0.26554923255765345</v>
      </c>
      <c r="I4" s="189">
        <f t="shared" si="0"/>
        <v>0.26970128154961232</v>
      </c>
      <c r="J4" s="189">
        <f t="shared" si="0"/>
        <v>0.26776749189578325</v>
      </c>
      <c r="K4" s="189">
        <f t="shared" si="0"/>
        <v>0.26770649822351278</v>
      </c>
      <c r="L4" s="189">
        <f t="shared" si="0"/>
        <v>0.26238997608614839</v>
      </c>
      <c r="M4" s="189">
        <f t="shared" si="0"/>
        <v>0.25990531620606022</v>
      </c>
    </row>
    <row r="5" spans="1:13" ht="14.4" customHeight="1" x14ac:dyDescent="0.3">
      <c r="A5" s="190" t="s">
        <v>62</v>
      </c>
      <c r="B5" s="189">
        <f>IF(ISERROR(VLOOKUP($A5,'Man Tab'!$A:$Q,COLUMN()+2,0)),0,VLOOKUP($A5,'Man Tab'!$A:$Q,COLUMN()+2,0))</f>
        <v>4980.4183800000001</v>
      </c>
      <c r="C5" s="189">
        <f>IF(ISERROR(VLOOKUP($A5,'Man Tab'!$A:$Q,COLUMN()+2,0)),0,VLOOKUP($A5,'Man Tab'!$A:$Q,COLUMN()+2,0))</f>
        <v>5052.3871799999997</v>
      </c>
      <c r="D5" s="189">
        <f>IF(ISERROR(VLOOKUP($A5,'Man Tab'!$A:$Q,COLUMN()+2,0)),0,VLOOKUP($A5,'Man Tab'!$A:$Q,COLUMN()+2,0))</f>
        <v>5023.3868000000002</v>
      </c>
      <c r="E5" s="189">
        <f>IF(ISERROR(VLOOKUP($A5,'Man Tab'!$A:$Q,COLUMN()+2,0)),0,VLOOKUP($A5,'Man Tab'!$A:$Q,COLUMN()+2,0))</f>
        <v>5295.9456499999897</v>
      </c>
      <c r="F5" s="189">
        <f>IF(ISERROR(VLOOKUP($A5,'Man Tab'!$A:$Q,COLUMN()+2,0)),0,VLOOKUP($A5,'Man Tab'!$A:$Q,COLUMN()+2,0))</f>
        <v>5016.9703099999997</v>
      </c>
      <c r="G5" s="189">
        <f>IF(ISERROR(VLOOKUP($A5,'Man Tab'!$A:$Q,COLUMN()+2,0)),0,VLOOKUP($A5,'Man Tab'!$A:$Q,COLUMN()+2,0))</f>
        <v>5130.2558900000004</v>
      </c>
      <c r="H5" s="189">
        <f>IF(ISERROR(VLOOKUP($A5,'Man Tab'!$A:$Q,COLUMN()+2,0)),0,VLOOKUP($A5,'Man Tab'!$A:$Q,COLUMN()+2,0))</f>
        <v>6576.46126</v>
      </c>
      <c r="I5" s="189">
        <f>IF(ISERROR(VLOOKUP($A5,'Man Tab'!$A:$Q,COLUMN()+2,0)),0,VLOOKUP($A5,'Man Tab'!$A:$Q,COLUMN()+2,0))</f>
        <v>5283.7137000000002</v>
      </c>
      <c r="J5" s="189">
        <f>IF(ISERROR(VLOOKUP($A5,'Man Tab'!$A:$Q,COLUMN()+2,0)),0,VLOOKUP($A5,'Man Tab'!$A:$Q,COLUMN()+2,0))</f>
        <v>5125.7097299999996</v>
      </c>
      <c r="K5" s="189">
        <f>IF(ISERROR(VLOOKUP($A5,'Man Tab'!$A:$Q,COLUMN()+2,0)),0,VLOOKUP($A5,'Man Tab'!$A:$Q,COLUMN()+2,0))</f>
        <v>5109.3952099999997</v>
      </c>
      <c r="L5" s="189">
        <f>IF(ISERROR(VLOOKUP($A5,'Man Tab'!$A:$Q,COLUMN()+2,0)),0,VLOOKUP($A5,'Man Tab'!$A:$Q,COLUMN()+2,0))</f>
        <v>5954.7114300000003</v>
      </c>
      <c r="M5" s="189">
        <f>IF(ISERROR(VLOOKUP($A5,'Man Tab'!$A:$Q,COLUMN()+2,0)),0,VLOOKUP($A5,'Man Tab'!$A:$Q,COLUMN()+2,0))</f>
        <v>6594.1599800000304</v>
      </c>
    </row>
    <row r="6" spans="1:13" ht="14.4" customHeight="1" x14ac:dyDescent="0.3">
      <c r="A6" s="190" t="s">
        <v>140</v>
      </c>
      <c r="B6" s="191">
        <f>B5</f>
        <v>4980.4183800000001</v>
      </c>
      <c r="C6" s="191">
        <f t="shared" ref="C6:M6" si="1">C5+B6</f>
        <v>10032.805560000001</v>
      </c>
      <c r="D6" s="191">
        <f t="shared" si="1"/>
        <v>15056.192360000001</v>
      </c>
      <c r="E6" s="191">
        <f t="shared" si="1"/>
        <v>20352.138009999991</v>
      </c>
      <c r="F6" s="191">
        <f t="shared" si="1"/>
        <v>25369.108319999992</v>
      </c>
      <c r="G6" s="191">
        <f t="shared" si="1"/>
        <v>30499.364209999992</v>
      </c>
      <c r="H6" s="191">
        <f t="shared" si="1"/>
        <v>37075.825469999996</v>
      </c>
      <c r="I6" s="191">
        <f t="shared" si="1"/>
        <v>42359.539169999996</v>
      </c>
      <c r="J6" s="191">
        <f t="shared" si="1"/>
        <v>47485.248899999999</v>
      </c>
      <c r="K6" s="191">
        <f t="shared" si="1"/>
        <v>52594.644110000001</v>
      </c>
      <c r="L6" s="191">
        <f t="shared" si="1"/>
        <v>58549.355540000004</v>
      </c>
      <c r="M6" s="191">
        <f t="shared" si="1"/>
        <v>65143.515520000037</v>
      </c>
    </row>
    <row r="7" spans="1:13" ht="14.4" customHeight="1" x14ac:dyDescent="0.3">
      <c r="A7" s="190" t="s">
        <v>168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4.4" customHeight="1" x14ac:dyDescent="0.3">
      <c r="A8" s="190" t="s">
        <v>141</v>
      </c>
      <c r="B8" s="191">
        <f>B7*29.5</f>
        <v>0</v>
      </c>
      <c r="C8" s="191">
        <f t="shared" ref="C8:M8" si="2">C7*29.5</f>
        <v>0</v>
      </c>
      <c r="D8" s="191">
        <f t="shared" si="2"/>
        <v>0</v>
      </c>
      <c r="E8" s="191">
        <f t="shared" si="2"/>
        <v>0</v>
      </c>
      <c r="F8" s="191">
        <f t="shared" si="2"/>
        <v>0</v>
      </c>
      <c r="G8" s="191">
        <f t="shared" si="2"/>
        <v>0</v>
      </c>
      <c r="H8" s="191">
        <f t="shared" si="2"/>
        <v>0</v>
      </c>
      <c r="I8" s="191">
        <f t="shared" si="2"/>
        <v>0</v>
      </c>
      <c r="J8" s="191">
        <f t="shared" si="2"/>
        <v>0</v>
      </c>
      <c r="K8" s="191">
        <f t="shared" si="2"/>
        <v>0</v>
      </c>
      <c r="L8" s="191">
        <f t="shared" si="2"/>
        <v>0</v>
      </c>
      <c r="M8" s="191">
        <f t="shared" si="2"/>
        <v>0</v>
      </c>
    </row>
    <row r="9" spans="1:13" ht="14.4" customHeight="1" x14ac:dyDescent="0.3">
      <c r="A9" s="190" t="s">
        <v>169</v>
      </c>
      <c r="B9" s="190">
        <v>1310453</v>
      </c>
      <c r="C9" s="190">
        <v>1219772</v>
      </c>
      <c r="D9" s="190">
        <v>1354400</v>
      </c>
      <c r="E9" s="190">
        <v>1426840</v>
      </c>
      <c r="F9" s="190">
        <v>1464172</v>
      </c>
      <c r="G9" s="190">
        <v>1512518</v>
      </c>
      <c r="H9" s="190">
        <v>1557302</v>
      </c>
      <c r="I9" s="190">
        <v>1578965</v>
      </c>
      <c r="J9" s="190">
        <v>1290584</v>
      </c>
      <c r="K9" s="190">
        <v>1364922</v>
      </c>
      <c r="L9" s="190">
        <v>1282836</v>
      </c>
      <c r="M9" s="190">
        <v>1568382</v>
      </c>
    </row>
    <row r="10" spans="1:13" ht="14.4" customHeight="1" x14ac:dyDescent="0.3">
      <c r="A10" s="190" t="s">
        <v>142</v>
      </c>
      <c r="B10" s="191">
        <f>B9/1000</f>
        <v>1310.453</v>
      </c>
      <c r="C10" s="191">
        <f t="shared" ref="C10:M10" si="3">C9/1000+B10</f>
        <v>2530.2249999999999</v>
      </c>
      <c r="D10" s="191">
        <f t="shared" si="3"/>
        <v>3884.625</v>
      </c>
      <c r="E10" s="191">
        <f t="shared" si="3"/>
        <v>5311.4650000000001</v>
      </c>
      <c r="F10" s="191">
        <f t="shared" si="3"/>
        <v>6775.6370000000006</v>
      </c>
      <c r="G10" s="191">
        <f t="shared" si="3"/>
        <v>8288.1550000000007</v>
      </c>
      <c r="H10" s="191">
        <f t="shared" si="3"/>
        <v>9845.4570000000003</v>
      </c>
      <c r="I10" s="191">
        <f t="shared" si="3"/>
        <v>11424.422</v>
      </c>
      <c r="J10" s="191">
        <f t="shared" si="3"/>
        <v>12715.006000000001</v>
      </c>
      <c r="K10" s="191">
        <f t="shared" si="3"/>
        <v>14079.928000000002</v>
      </c>
      <c r="L10" s="191">
        <f t="shared" si="3"/>
        <v>15362.764000000001</v>
      </c>
      <c r="M10" s="191">
        <f t="shared" si="3"/>
        <v>16931.146000000001</v>
      </c>
    </row>
    <row r="11" spans="1:13" ht="14.4" customHeight="1" x14ac:dyDescent="0.3">
      <c r="A11" s="186"/>
      <c r="B11" s="186" t="s">
        <v>157</v>
      </c>
      <c r="C11" s="186">
        <f>COUNTIF(B7:M7,"&lt;&gt;")</f>
        <v>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4.4" customHeight="1" x14ac:dyDescent="0.3">
      <c r="A12" s="186">
        <v>0</v>
      </c>
      <c r="B12" s="189">
        <f>IF(ISERROR(HI!F15),#REF!,HI!F15)</f>
        <v>0.24458834499780235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4.4" customHeight="1" x14ac:dyDescent="0.3">
      <c r="A13" s="186">
        <v>1</v>
      </c>
      <c r="B13" s="189">
        <f>IF(ISERROR(HI!F15),#REF!,HI!F15)</f>
        <v>0.24458834499780235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80" t="s">
        <v>237</v>
      </c>
      <c r="B1" s="280"/>
      <c r="C1" s="280"/>
      <c r="D1" s="280"/>
      <c r="E1" s="280"/>
      <c r="F1" s="280"/>
      <c r="G1" s="280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s="67" customFormat="1" ht="14.4" customHeight="1" thickBot="1" x14ac:dyDescent="0.35">
      <c r="A2" s="348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25"/>
      <c r="B3" s="281" t="s">
        <v>25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56"/>
      <c r="Q3" s="58"/>
    </row>
    <row r="4" spans="1:17" ht="14.4" customHeight="1" x14ac:dyDescent="0.3">
      <c r="A4" s="126"/>
      <c r="B4" s="26" t="s">
        <v>26</v>
      </c>
      <c r="C4" s="57" t="s">
        <v>27</v>
      </c>
      <c r="D4" s="57" t="s">
        <v>28</v>
      </c>
      <c r="E4" s="57" t="s">
        <v>29</v>
      </c>
      <c r="F4" s="57" t="s">
        <v>30</v>
      </c>
      <c r="G4" s="57" t="s">
        <v>31</v>
      </c>
      <c r="H4" s="57" t="s">
        <v>32</v>
      </c>
      <c r="I4" s="57" t="s">
        <v>33</v>
      </c>
      <c r="J4" s="57" t="s">
        <v>34</v>
      </c>
      <c r="K4" s="57" t="s">
        <v>35</v>
      </c>
      <c r="L4" s="57" t="s">
        <v>36</v>
      </c>
      <c r="M4" s="57" t="s">
        <v>37</v>
      </c>
      <c r="N4" s="57" t="s">
        <v>38</v>
      </c>
      <c r="O4" s="57" t="s">
        <v>39</v>
      </c>
      <c r="P4" s="283" t="s">
        <v>6</v>
      </c>
      <c r="Q4" s="284"/>
    </row>
    <row r="5" spans="1:17" ht="14.4" customHeight="1" thickBot="1" x14ac:dyDescent="0.35">
      <c r="A5" s="127"/>
      <c r="B5" s="27" t="s">
        <v>40</v>
      </c>
      <c r="C5" s="28" t="s">
        <v>40</v>
      </c>
      <c r="D5" s="28" t="s">
        <v>41</v>
      </c>
      <c r="E5" s="28" t="s">
        <v>41</v>
      </c>
      <c r="F5" s="28" t="s">
        <v>41</v>
      </c>
      <c r="G5" s="28" t="s">
        <v>41</v>
      </c>
      <c r="H5" s="28" t="s">
        <v>41</v>
      </c>
      <c r="I5" s="28" t="s">
        <v>41</v>
      </c>
      <c r="J5" s="28" t="s">
        <v>41</v>
      </c>
      <c r="K5" s="28" t="s">
        <v>41</v>
      </c>
      <c r="L5" s="28" t="s">
        <v>41</v>
      </c>
      <c r="M5" s="28" t="s">
        <v>41</v>
      </c>
      <c r="N5" s="28" t="s">
        <v>41</v>
      </c>
      <c r="O5" s="28" t="s">
        <v>41</v>
      </c>
      <c r="P5" s="28" t="s">
        <v>41</v>
      </c>
      <c r="Q5" s="29" t="s">
        <v>42</v>
      </c>
    </row>
    <row r="6" spans="1:17" ht="14.4" customHeight="1" x14ac:dyDescent="0.3">
      <c r="A6" s="20" t="s">
        <v>43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5.9287877500949585E-323</v>
      </c>
      <c r="Q6" s="169" t="s">
        <v>236</v>
      </c>
    </row>
    <row r="7" spans="1:17" ht="14.4" customHeight="1" x14ac:dyDescent="0.3">
      <c r="A7" s="21" t="s">
        <v>44</v>
      </c>
      <c r="B7" s="72">
        <v>1879.1645237846501</v>
      </c>
      <c r="C7" s="73">
        <v>156.59704364872101</v>
      </c>
      <c r="D7" s="73">
        <v>164.91976</v>
      </c>
      <c r="E7" s="73">
        <v>126.89066</v>
      </c>
      <c r="F7" s="73">
        <v>133.80018999999999</v>
      </c>
      <c r="G7" s="73">
        <v>144.06157999999999</v>
      </c>
      <c r="H7" s="73">
        <v>154.93276</v>
      </c>
      <c r="I7" s="73">
        <v>168.93819999999999</v>
      </c>
      <c r="J7" s="73">
        <v>167.89462</v>
      </c>
      <c r="K7" s="73">
        <v>159.08905999999999</v>
      </c>
      <c r="L7" s="73">
        <v>142.36412000000001</v>
      </c>
      <c r="M7" s="73">
        <v>146.45436000000001</v>
      </c>
      <c r="N7" s="73">
        <v>150.07703000000001</v>
      </c>
      <c r="O7" s="73">
        <v>138.75677000000101</v>
      </c>
      <c r="P7" s="74">
        <v>1798.17911</v>
      </c>
      <c r="Q7" s="170">
        <v>0.956903500061</v>
      </c>
    </row>
    <row r="8" spans="1:17" ht="14.4" customHeight="1" x14ac:dyDescent="0.3">
      <c r="A8" s="21" t="s">
        <v>45</v>
      </c>
      <c r="B8" s="72">
        <v>47.000844215325998</v>
      </c>
      <c r="C8" s="73">
        <v>3.9167370179429999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7.5540000000000003</v>
      </c>
      <c r="K8" s="73">
        <v>-0.112</v>
      </c>
      <c r="L8" s="73">
        <v>3.64</v>
      </c>
      <c r="M8" s="73">
        <v>5.4960000000000004</v>
      </c>
      <c r="N8" s="73">
        <v>4.9406564584124654E-324</v>
      </c>
      <c r="O8" s="73">
        <v>10.914</v>
      </c>
      <c r="P8" s="74">
        <v>27.492000000000001</v>
      </c>
      <c r="Q8" s="170">
        <v>0.58492566376099997</v>
      </c>
    </row>
    <row r="9" spans="1:17" ht="14.4" customHeight="1" x14ac:dyDescent="0.3">
      <c r="A9" s="21" t="s">
        <v>46</v>
      </c>
      <c r="B9" s="72">
        <v>2449.5848714849099</v>
      </c>
      <c r="C9" s="73">
        <v>204.132072623742</v>
      </c>
      <c r="D9" s="73">
        <v>155.62823</v>
      </c>
      <c r="E9" s="73">
        <v>208.86318</v>
      </c>
      <c r="F9" s="73">
        <v>188.68503000000001</v>
      </c>
      <c r="G9" s="73">
        <v>207.06299000000001</v>
      </c>
      <c r="H9" s="73">
        <v>217.89439999999999</v>
      </c>
      <c r="I9" s="73">
        <v>197.6566</v>
      </c>
      <c r="J9" s="73">
        <v>202.09374</v>
      </c>
      <c r="K9" s="73">
        <v>248.50346999999999</v>
      </c>
      <c r="L9" s="73">
        <v>205.22794999999999</v>
      </c>
      <c r="M9" s="73">
        <v>211.70465999999999</v>
      </c>
      <c r="N9" s="73">
        <v>242.82543999999999</v>
      </c>
      <c r="O9" s="73">
        <v>221.33045000000101</v>
      </c>
      <c r="P9" s="74">
        <v>2507.4761400000002</v>
      </c>
      <c r="Q9" s="170">
        <v>1.0236330935860001</v>
      </c>
    </row>
    <row r="10" spans="1:17" ht="14.4" customHeight="1" x14ac:dyDescent="0.3">
      <c r="A10" s="21" t="s">
        <v>47</v>
      </c>
      <c r="B10" s="72">
        <v>0</v>
      </c>
      <c r="C10" s="73">
        <v>0</v>
      </c>
      <c r="D10" s="73">
        <v>2.8221699999999998</v>
      </c>
      <c r="E10" s="73">
        <v>2.8158799999999999</v>
      </c>
      <c r="F10" s="73">
        <v>2.8268300000000002</v>
      </c>
      <c r="G10" s="73">
        <v>2.8126600000000002</v>
      </c>
      <c r="H10" s="73">
        <v>2.8275299999999999</v>
      </c>
      <c r="I10" s="73">
        <v>2.8069999999999999</v>
      </c>
      <c r="J10" s="73">
        <v>3.8833600000000001</v>
      </c>
      <c r="K10" s="73">
        <v>3.4112800000000001</v>
      </c>
      <c r="L10" s="73">
        <v>2.8197999999999999</v>
      </c>
      <c r="M10" s="73">
        <v>2.82104</v>
      </c>
      <c r="N10" s="73">
        <v>2.80627</v>
      </c>
      <c r="O10" s="73">
        <v>2.80227</v>
      </c>
      <c r="P10" s="74">
        <v>35.456090000000003</v>
      </c>
      <c r="Q10" s="170" t="s">
        <v>236</v>
      </c>
    </row>
    <row r="11" spans="1:17" ht="14.4" customHeight="1" x14ac:dyDescent="0.3">
      <c r="A11" s="21" t="s">
        <v>48</v>
      </c>
      <c r="B11" s="72">
        <v>695.72369602372498</v>
      </c>
      <c r="C11" s="73">
        <v>57.976974668643003</v>
      </c>
      <c r="D11" s="73">
        <v>86.527109999999993</v>
      </c>
      <c r="E11" s="73">
        <v>69.35427</v>
      </c>
      <c r="F11" s="73">
        <v>56.644649999999999</v>
      </c>
      <c r="G11" s="73">
        <v>78.322249999999002</v>
      </c>
      <c r="H11" s="73">
        <v>63.342489999999998</v>
      </c>
      <c r="I11" s="73">
        <v>55.92624</v>
      </c>
      <c r="J11" s="73">
        <v>57.144060000000003</v>
      </c>
      <c r="K11" s="73">
        <v>55.723779999999998</v>
      </c>
      <c r="L11" s="73">
        <v>59.744039999999998</v>
      </c>
      <c r="M11" s="73">
        <v>55.726660000000003</v>
      </c>
      <c r="N11" s="73">
        <v>60.794460000000001</v>
      </c>
      <c r="O11" s="73">
        <v>51.369709999999998</v>
      </c>
      <c r="P11" s="74">
        <v>750.61972000000003</v>
      </c>
      <c r="Q11" s="170">
        <v>1.0789049220110001</v>
      </c>
    </row>
    <row r="12" spans="1:17" ht="14.4" customHeight="1" x14ac:dyDescent="0.3">
      <c r="A12" s="21" t="s">
        <v>49</v>
      </c>
      <c r="B12" s="72">
        <v>191.00440707587799</v>
      </c>
      <c r="C12" s="73">
        <v>15.917033922989001</v>
      </c>
      <c r="D12" s="73">
        <v>13.06936</v>
      </c>
      <c r="E12" s="73">
        <v>10.164479999999999</v>
      </c>
      <c r="F12" s="73">
        <v>8.2399799999999992</v>
      </c>
      <c r="G12" s="73">
        <v>0.82947999999900002</v>
      </c>
      <c r="H12" s="73">
        <v>19.9176</v>
      </c>
      <c r="I12" s="73">
        <v>29.14</v>
      </c>
      <c r="J12" s="73">
        <v>28.463259999999998</v>
      </c>
      <c r="K12" s="73">
        <v>53.780970000000003</v>
      </c>
      <c r="L12" s="73">
        <v>18.196729999999999</v>
      </c>
      <c r="M12" s="73">
        <v>27.237639999999999</v>
      </c>
      <c r="N12" s="73">
        <v>20.28041</v>
      </c>
      <c r="O12" s="73">
        <v>18.691109999999998</v>
      </c>
      <c r="P12" s="74">
        <v>248.01102</v>
      </c>
      <c r="Q12" s="170">
        <v>1.2984570555029999</v>
      </c>
    </row>
    <row r="13" spans="1:17" ht="14.4" customHeight="1" x14ac:dyDescent="0.3">
      <c r="A13" s="21" t="s">
        <v>50</v>
      </c>
      <c r="B13" s="72">
        <v>154.19930709796901</v>
      </c>
      <c r="C13" s="73">
        <v>12.849942258164001</v>
      </c>
      <c r="D13" s="73">
        <v>12.443820000000001</v>
      </c>
      <c r="E13" s="73">
        <v>9.4817499999999999</v>
      </c>
      <c r="F13" s="73">
        <v>11.466329999999999</v>
      </c>
      <c r="G13" s="73">
        <v>7.7230199999989999</v>
      </c>
      <c r="H13" s="73">
        <v>8.0073899999999991</v>
      </c>
      <c r="I13" s="73">
        <v>17.046939999999999</v>
      </c>
      <c r="J13" s="73">
        <v>14.16164</v>
      </c>
      <c r="K13" s="73">
        <v>10.49131</v>
      </c>
      <c r="L13" s="73">
        <v>11.798550000000001</v>
      </c>
      <c r="M13" s="73">
        <v>12.932689999999999</v>
      </c>
      <c r="N13" s="73">
        <v>11.52359</v>
      </c>
      <c r="O13" s="73">
        <v>14.47072</v>
      </c>
      <c r="P13" s="74">
        <v>141.54775000000001</v>
      </c>
      <c r="Q13" s="170">
        <v>0.91795321693599996</v>
      </c>
    </row>
    <row r="14" spans="1:17" ht="14.4" customHeight="1" x14ac:dyDescent="0.3">
      <c r="A14" s="21" t="s">
        <v>51</v>
      </c>
      <c r="B14" s="72">
        <v>752.68038003598099</v>
      </c>
      <c r="C14" s="73">
        <v>62.723365002998001</v>
      </c>
      <c r="D14" s="73">
        <v>82.777000000000001</v>
      </c>
      <c r="E14" s="73">
        <v>69.204999999999998</v>
      </c>
      <c r="F14" s="73">
        <v>72.373999999999995</v>
      </c>
      <c r="G14" s="73">
        <v>57.919999999999</v>
      </c>
      <c r="H14" s="73">
        <v>51.305999999999997</v>
      </c>
      <c r="I14" s="73">
        <v>53.86</v>
      </c>
      <c r="J14" s="73">
        <v>54.581000000000003</v>
      </c>
      <c r="K14" s="73">
        <v>51.384</v>
      </c>
      <c r="L14" s="73">
        <v>52.305</v>
      </c>
      <c r="M14" s="73">
        <v>61.640999999999998</v>
      </c>
      <c r="N14" s="73">
        <v>68.054000000000002</v>
      </c>
      <c r="O14" s="73">
        <v>69.515000000000001</v>
      </c>
      <c r="P14" s="74">
        <v>744.92200000000003</v>
      </c>
      <c r="Q14" s="170">
        <v>0.98969233124400002</v>
      </c>
    </row>
    <row r="15" spans="1:17" ht="14.4" customHeight="1" x14ac:dyDescent="0.3">
      <c r="A15" s="21" t="s">
        <v>52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5.9287877500949585E-323</v>
      </c>
      <c r="Q15" s="170" t="s">
        <v>236</v>
      </c>
    </row>
    <row r="16" spans="1:17" ht="14.4" customHeight="1" x14ac:dyDescent="0.3">
      <c r="A16" s="21" t="s">
        <v>53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5.9287877500949585E-323</v>
      </c>
      <c r="Q16" s="170" t="s">
        <v>236</v>
      </c>
    </row>
    <row r="17" spans="1:17" ht="14.4" customHeight="1" x14ac:dyDescent="0.3">
      <c r="A17" s="21" t="s">
        <v>54</v>
      </c>
      <c r="B17" s="72">
        <v>426.21525015684</v>
      </c>
      <c r="C17" s="73">
        <v>35.517937513070002</v>
      </c>
      <c r="D17" s="73">
        <v>20.185130000000001</v>
      </c>
      <c r="E17" s="73">
        <v>26.98481</v>
      </c>
      <c r="F17" s="73">
        <v>11.18901</v>
      </c>
      <c r="G17" s="73">
        <v>36.20881</v>
      </c>
      <c r="H17" s="73">
        <v>13.215730000000001</v>
      </c>
      <c r="I17" s="73">
        <v>25.469349999999999</v>
      </c>
      <c r="J17" s="73">
        <v>18.164709999999999</v>
      </c>
      <c r="K17" s="73">
        <v>43.851210000000002</v>
      </c>
      <c r="L17" s="73">
        <v>3.2131699999999999</v>
      </c>
      <c r="M17" s="73">
        <v>29.18356</v>
      </c>
      <c r="N17" s="73">
        <v>37.278579999999998</v>
      </c>
      <c r="O17" s="73">
        <v>84.626570000000001</v>
      </c>
      <c r="P17" s="74">
        <v>349.57064000000003</v>
      </c>
      <c r="Q17" s="170">
        <v>0.82017393763199997</v>
      </c>
    </row>
    <row r="18" spans="1:17" ht="14.4" customHeight="1" x14ac:dyDescent="0.3">
      <c r="A18" s="21" t="s">
        <v>55</v>
      </c>
      <c r="B18" s="72">
        <v>0</v>
      </c>
      <c r="C18" s="73">
        <v>0</v>
      </c>
      <c r="D18" s="73">
        <v>6.7409999999999997</v>
      </c>
      <c r="E18" s="73">
        <v>1.6060000000000001</v>
      </c>
      <c r="F18" s="73">
        <v>2.915</v>
      </c>
      <c r="G18" s="73">
        <v>6.8969999999990002</v>
      </c>
      <c r="H18" s="73">
        <v>4.9406564584124654E-324</v>
      </c>
      <c r="I18" s="73">
        <v>17.864000000000001</v>
      </c>
      <c r="J18" s="73">
        <v>4.9406564584124654E-324</v>
      </c>
      <c r="K18" s="73">
        <v>4.9406564584124654E-324</v>
      </c>
      <c r="L18" s="73">
        <v>2.024</v>
      </c>
      <c r="M18" s="73">
        <v>8.9480000000000004</v>
      </c>
      <c r="N18" s="73">
        <v>4.8179999999999996</v>
      </c>
      <c r="O18" s="73">
        <v>5.532</v>
      </c>
      <c r="P18" s="74">
        <v>57.344999999999999</v>
      </c>
      <c r="Q18" s="170" t="s">
        <v>236</v>
      </c>
    </row>
    <row r="19" spans="1:17" ht="14.4" customHeight="1" x14ac:dyDescent="0.3">
      <c r="A19" s="21" t="s">
        <v>56</v>
      </c>
      <c r="B19" s="72">
        <v>1570.9906116002301</v>
      </c>
      <c r="C19" s="73">
        <v>130.915884300019</v>
      </c>
      <c r="D19" s="73">
        <v>186.15826999999999</v>
      </c>
      <c r="E19" s="73">
        <v>176.40101999999999</v>
      </c>
      <c r="F19" s="73">
        <v>153.89721</v>
      </c>
      <c r="G19" s="73">
        <v>119.57001</v>
      </c>
      <c r="H19" s="73">
        <v>142.97490999999999</v>
      </c>
      <c r="I19" s="73">
        <v>141.85956999999999</v>
      </c>
      <c r="J19" s="73">
        <v>120.40522</v>
      </c>
      <c r="K19" s="73">
        <v>132.16521</v>
      </c>
      <c r="L19" s="73">
        <v>125.04665</v>
      </c>
      <c r="M19" s="73">
        <v>175.946</v>
      </c>
      <c r="N19" s="73">
        <v>141.41493</v>
      </c>
      <c r="O19" s="73">
        <v>159.79815000000099</v>
      </c>
      <c r="P19" s="74">
        <v>1775.63715</v>
      </c>
      <c r="Q19" s="170">
        <v>1.1302659206800001</v>
      </c>
    </row>
    <row r="20" spans="1:17" ht="14.4" customHeight="1" x14ac:dyDescent="0.3">
      <c r="A20" s="21" t="s">
        <v>57</v>
      </c>
      <c r="B20" s="72">
        <v>48937.987299362103</v>
      </c>
      <c r="C20" s="73">
        <v>4078.1656082801701</v>
      </c>
      <c r="D20" s="73">
        <v>4072.02403</v>
      </c>
      <c r="E20" s="73">
        <v>4151.81113</v>
      </c>
      <c r="F20" s="73">
        <v>4184.7045699999999</v>
      </c>
      <c r="G20" s="73">
        <v>4441.4338499999903</v>
      </c>
      <c r="H20" s="73">
        <v>4099.0924999999997</v>
      </c>
      <c r="I20" s="73">
        <v>4213.0599899999997</v>
      </c>
      <c r="J20" s="73">
        <v>5706.6498499999998</v>
      </c>
      <c r="K20" s="73">
        <v>4338.5921399999997</v>
      </c>
      <c r="L20" s="73">
        <v>4201.4190900000003</v>
      </c>
      <c r="M20" s="73">
        <v>4188.8169699999999</v>
      </c>
      <c r="N20" s="73">
        <v>5009.4977200000003</v>
      </c>
      <c r="O20" s="73">
        <v>5382.6712200000302</v>
      </c>
      <c r="P20" s="74">
        <v>53989.77306</v>
      </c>
      <c r="Q20" s="170">
        <v>1.103228310754</v>
      </c>
    </row>
    <row r="21" spans="1:17" ht="14.4" customHeight="1" x14ac:dyDescent="0.3">
      <c r="A21" s="22" t="s">
        <v>58</v>
      </c>
      <c r="B21" s="72">
        <v>2048.99999999989</v>
      </c>
      <c r="C21" s="73">
        <v>170.74999999999099</v>
      </c>
      <c r="D21" s="73">
        <v>176.57</v>
      </c>
      <c r="E21" s="73">
        <v>176.56100000000001</v>
      </c>
      <c r="F21" s="73">
        <v>165.32400000000001</v>
      </c>
      <c r="G21" s="73">
        <v>172.63300000000001</v>
      </c>
      <c r="H21" s="73">
        <v>172.63300000000001</v>
      </c>
      <c r="I21" s="73">
        <v>172.62899999999999</v>
      </c>
      <c r="J21" s="73">
        <v>179.33199999999999</v>
      </c>
      <c r="K21" s="73">
        <v>179.33199999999999</v>
      </c>
      <c r="L21" s="73">
        <v>206.93899999999999</v>
      </c>
      <c r="M21" s="73">
        <v>178.965</v>
      </c>
      <c r="N21" s="73">
        <v>178.964</v>
      </c>
      <c r="O21" s="73">
        <v>178.97600000000099</v>
      </c>
      <c r="P21" s="74">
        <v>2138.8580000000002</v>
      </c>
      <c r="Q21" s="170">
        <v>1.0438545632009999</v>
      </c>
    </row>
    <row r="22" spans="1:17" ht="14.4" customHeight="1" x14ac:dyDescent="0.3">
      <c r="A22" s="21" t="s">
        <v>59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23.82</v>
      </c>
      <c r="G22" s="73">
        <v>4.9406564584124654E-324</v>
      </c>
      <c r="H22" s="73">
        <v>70.325999999999993</v>
      </c>
      <c r="I22" s="73">
        <v>4.9406564584124654E-324</v>
      </c>
      <c r="J22" s="73">
        <v>15.75107</v>
      </c>
      <c r="K22" s="73">
        <v>7.5019999999999998</v>
      </c>
      <c r="L22" s="73">
        <v>4.9406564584124654E-324</v>
      </c>
      <c r="M22" s="73">
        <v>3.5089999999999999</v>
      </c>
      <c r="N22" s="73">
        <v>22.977</v>
      </c>
      <c r="O22" s="73">
        <v>249.215000000001</v>
      </c>
      <c r="P22" s="74">
        <v>393.10007000000098</v>
      </c>
      <c r="Q22" s="170" t="s">
        <v>236</v>
      </c>
    </row>
    <row r="23" spans="1:17" ht="14.4" customHeight="1" x14ac:dyDescent="0.3">
      <c r="A23" s="22" t="s">
        <v>60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2.3715151000379834E-322</v>
      </c>
      <c r="Q23" s="170" t="s">
        <v>236</v>
      </c>
    </row>
    <row r="24" spans="1:17" ht="14.4" customHeight="1" x14ac:dyDescent="0.3">
      <c r="A24" s="22" t="s">
        <v>61</v>
      </c>
      <c r="B24" s="72">
        <v>7.2759576141834308E-12</v>
      </c>
      <c r="C24" s="73">
        <v>9.0949470177292804E-13</v>
      </c>
      <c r="D24" s="73">
        <v>0.55250000000099997</v>
      </c>
      <c r="E24" s="73">
        <v>22.248000000000001</v>
      </c>
      <c r="F24" s="73">
        <v>7.5000000000010001</v>
      </c>
      <c r="G24" s="73">
        <v>20.471000000000998</v>
      </c>
      <c r="H24" s="73">
        <v>0.5</v>
      </c>
      <c r="I24" s="73">
        <v>33.999000000000002</v>
      </c>
      <c r="J24" s="73">
        <v>0.38273000000099999</v>
      </c>
      <c r="K24" s="73">
        <v>-7.2999999899999997E-4</v>
      </c>
      <c r="L24" s="73">
        <v>90.971630000000005</v>
      </c>
      <c r="M24" s="73">
        <v>1.2630000000999999E-2</v>
      </c>
      <c r="N24" s="73">
        <v>3.4</v>
      </c>
      <c r="O24" s="73">
        <v>5.4910100000010003</v>
      </c>
      <c r="P24" s="74">
        <v>185.527770000012</v>
      </c>
      <c r="Q24" s="170">
        <v>0</v>
      </c>
    </row>
    <row r="25" spans="1:17" ht="14.4" customHeight="1" x14ac:dyDescent="0.3">
      <c r="A25" s="23" t="s">
        <v>62</v>
      </c>
      <c r="B25" s="75">
        <v>59153.551190837497</v>
      </c>
      <c r="C25" s="76">
        <v>4929.4625992364599</v>
      </c>
      <c r="D25" s="76">
        <v>4980.4183800000001</v>
      </c>
      <c r="E25" s="76">
        <v>5052.3871799999997</v>
      </c>
      <c r="F25" s="76">
        <v>5023.3868000000002</v>
      </c>
      <c r="G25" s="76">
        <v>5295.9456499999897</v>
      </c>
      <c r="H25" s="76">
        <v>5016.9703099999997</v>
      </c>
      <c r="I25" s="76">
        <v>5130.2558900000004</v>
      </c>
      <c r="J25" s="76">
        <v>6576.46126</v>
      </c>
      <c r="K25" s="76">
        <v>5283.7137000000002</v>
      </c>
      <c r="L25" s="76">
        <v>5125.7097299999996</v>
      </c>
      <c r="M25" s="76">
        <v>5109.3952099999997</v>
      </c>
      <c r="N25" s="76">
        <v>5954.7114300000003</v>
      </c>
      <c r="O25" s="76">
        <v>6594.1599800000304</v>
      </c>
      <c r="P25" s="77">
        <v>65143.515520000001</v>
      </c>
      <c r="Q25" s="171">
        <v>1.101261280321</v>
      </c>
    </row>
    <row r="26" spans="1:17" ht="14.4" customHeight="1" x14ac:dyDescent="0.3">
      <c r="A26" s="21" t="s">
        <v>63</v>
      </c>
      <c r="B26" s="72">
        <v>8750.31746014905</v>
      </c>
      <c r="C26" s="73">
        <v>729.19312167908799</v>
      </c>
      <c r="D26" s="73">
        <v>584.63072</v>
      </c>
      <c r="E26" s="73">
        <v>570.61175000000003</v>
      </c>
      <c r="F26" s="73">
        <v>601.10945000000004</v>
      </c>
      <c r="G26" s="73">
        <v>637.31813999999997</v>
      </c>
      <c r="H26" s="73">
        <v>568.96234000000004</v>
      </c>
      <c r="I26" s="73">
        <v>689.66312000000005</v>
      </c>
      <c r="J26" s="73">
        <v>813.75131999999996</v>
      </c>
      <c r="K26" s="73">
        <v>545.91116</v>
      </c>
      <c r="L26" s="73">
        <v>601.68132000000003</v>
      </c>
      <c r="M26" s="73">
        <v>650.46615999999995</v>
      </c>
      <c r="N26" s="73">
        <v>537.06344999999999</v>
      </c>
      <c r="O26" s="73">
        <v>926.96866</v>
      </c>
      <c r="P26" s="74">
        <v>7728.1375900000003</v>
      </c>
      <c r="Q26" s="170">
        <v>0.88318368164299998</v>
      </c>
    </row>
    <row r="27" spans="1:17" ht="14.4" customHeight="1" x14ac:dyDescent="0.3">
      <c r="A27" s="24" t="s">
        <v>64</v>
      </c>
      <c r="B27" s="75">
        <v>67903.868650986493</v>
      </c>
      <c r="C27" s="76">
        <v>5658.6557209155399</v>
      </c>
      <c r="D27" s="76">
        <v>5565.0491000000002</v>
      </c>
      <c r="E27" s="76">
        <v>5622.9989299999997</v>
      </c>
      <c r="F27" s="76">
        <v>5624.4962500000001</v>
      </c>
      <c r="G27" s="76">
        <v>5933.26378999999</v>
      </c>
      <c r="H27" s="76">
        <v>5585.9326499999997</v>
      </c>
      <c r="I27" s="76">
        <v>5819.9190099999996</v>
      </c>
      <c r="J27" s="76">
        <v>7390.2125800000003</v>
      </c>
      <c r="K27" s="76">
        <v>5829.6248599999999</v>
      </c>
      <c r="L27" s="76">
        <v>5727.3910500000002</v>
      </c>
      <c r="M27" s="76">
        <v>5759.8613699999996</v>
      </c>
      <c r="N27" s="76">
        <v>6491.7748799999999</v>
      </c>
      <c r="O27" s="76">
        <v>7521.1286400000399</v>
      </c>
      <c r="P27" s="77">
        <v>72871.653109999999</v>
      </c>
      <c r="Q27" s="171">
        <v>1.0731590785280001</v>
      </c>
    </row>
    <row r="28" spans="1:17" ht="14.4" customHeight="1" x14ac:dyDescent="0.3">
      <c r="A28" s="22" t="s">
        <v>65</v>
      </c>
      <c r="B28" s="72">
        <v>116.615732617723</v>
      </c>
      <c r="C28" s="73">
        <v>9.7179777181430005</v>
      </c>
      <c r="D28" s="73">
        <v>9.7738999999999994</v>
      </c>
      <c r="E28" s="73">
        <v>5.9712800000000001</v>
      </c>
      <c r="F28" s="73">
        <v>7.0174599999999998</v>
      </c>
      <c r="G28" s="73">
        <v>9.6407600000000002</v>
      </c>
      <c r="H28" s="73">
        <v>12.57349</v>
      </c>
      <c r="I28" s="73">
        <v>14.200749999999999</v>
      </c>
      <c r="J28" s="73">
        <v>19.183509999999998</v>
      </c>
      <c r="K28" s="73">
        <v>15.794510000000001</v>
      </c>
      <c r="L28" s="73">
        <v>15.46302</v>
      </c>
      <c r="M28" s="73">
        <v>12.63851</v>
      </c>
      <c r="N28" s="73">
        <v>11.34094</v>
      </c>
      <c r="O28" s="73">
        <v>13.755369999999999</v>
      </c>
      <c r="P28" s="74">
        <v>147.3535</v>
      </c>
      <c r="Q28" s="170">
        <v>1.263581651397</v>
      </c>
    </row>
    <row r="29" spans="1:17" ht="14.4" customHeight="1" x14ac:dyDescent="0.3">
      <c r="A29" s="22" t="s">
        <v>66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1.1857575500189917E-322</v>
      </c>
      <c r="Q29" s="170" t="s">
        <v>236</v>
      </c>
    </row>
    <row r="30" spans="1:17" ht="14.4" customHeight="1" x14ac:dyDescent="0.3">
      <c r="A30" s="22" t="s">
        <v>67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5.9287877500949585E-322</v>
      </c>
      <c r="Q30" s="170">
        <v>10</v>
      </c>
    </row>
    <row r="31" spans="1:17" ht="14.4" customHeight="1" thickBot="1" x14ac:dyDescent="0.35">
      <c r="A31" s="25" t="s">
        <v>68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2.9643938750474793E-322</v>
      </c>
      <c r="Q31" s="172" t="s">
        <v>236</v>
      </c>
    </row>
    <row r="32" spans="1:17" ht="14.4" customHeight="1" x14ac:dyDescent="0.3">
      <c r="A32" s="285" t="s">
        <v>69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</row>
    <row r="33" spans="1:17" ht="14.4" customHeigh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</row>
    <row r="34" spans="1:17" ht="14.4" customHeight="1" x14ac:dyDescent="0.3">
      <c r="A34" s="285" t="s">
        <v>70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</row>
    <row r="35" spans="1:17" ht="14.4" customHeight="1" x14ac:dyDescent="0.3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79"/>
      <c r="Q36" s="27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80" t="s">
        <v>71</v>
      </c>
      <c r="B1" s="280"/>
      <c r="C1" s="280"/>
      <c r="D1" s="280"/>
      <c r="E1" s="280"/>
      <c r="F1" s="280"/>
      <c r="G1" s="280"/>
      <c r="H1" s="286"/>
      <c r="I1" s="286"/>
      <c r="J1" s="286"/>
      <c r="K1" s="286"/>
    </row>
    <row r="2" spans="1:11" s="81" customFormat="1" ht="14.4" customHeight="1" thickBot="1" x14ac:dyDescent="0.35">
      <c r="A2" s="348" t="s">
        <v>235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25"/>
      <c r="B3" s="281" t="s">
        <v>72</v>
      </c>
      <c r="C3" s="282"/>
      <c r="D3" s="282"/>
      <c r="E3" s="282"/>
      <c r="F3" s="289" t="s">
        <v>73</v>
      </c>
      <c r="G3" s="282"/>
      <c r="H3" s="282"/>
      <c r="I3" s="282"/>
      <c r="J3" s="282"/>
      <c r="K3" s="290"/>
    </row>
    <row r="4" spans="1:11" ht="14.4" customHeight="1" x14ac:dyDescent="0.3">
      <c r="A4" s="126"/>
      <c r="B4" s="287"/>
      <c r="C4" s="288"/>
      <c r="D4" s="288"/>
      <c r="E4" s="288"/>
      <c r="F4" s="291" t="s">
        <v>166</v>
      </c>
      <c r="G4" s="293" t="s">
        <v>74</v>
      </c>
      <c r="H4" s="59" t="s">
        <v>216</v>
      </c>
      <c r="I4" s="291" t="s">
        <v>75</v>
      </c>
      <c r="J4" s="293" t="s">
        <v>76</v>
      </c>
      <c r="K4" s="294" t="s">
        <v>77</v>
      </c>
    </row>
    <row r="5" spans="1:11" ht="42" thickBot="1" x14ac:dyDescent="0.35">
      <c r="A5" s="127"/>
      <c r="B5" s="30" t="s">
        <v>167</v>
      </c>
      <c r="C5" s="31" t="s">
        <v>78</v>
      </c>
      <c r="D5" s="32" t="s">
        <v>79</v>
      </c>
      <c r="E5" s="32" t="s">
        <v>80</v>
      </c>
      <c r="F5" s="292"/>
      <c r="G5" s="292"/>
      <c r="H5" s="31" t="s">
        <v>81</v>
      </c>
      <c r="I5" s="292"/>
      <c r="J5" s="292"/>
      <c r="K5" s="295"/>
    </row>
    <row r="6" spans="1:11" ht="14.4" customHeight="1" thickBot="1" x14ac:dyDescent="0.35">
      <c r="A6" s="360" t="s">
        <v>238</v>
      </c>
      <c r="B6" s="349">
        <v>53738.232114358703</v>
      </c>
      <c r="C6" s="349">
        <v>62798.799089999899</v>
      </c>
      <c r="D6" s="349">
        <v>9060.5669756411608</v>
      </c>
      <c r="E6" s="350">
        <v>1.1686056019919999</v>
      </c>
      <c r="F6" s="349">
        <v>59153.551190837497</v>
      </c>
      <c r="G6" s="349">
        <v>59153.551190837497</v>
      </c>
      <c r="H6" s="351">
        <v>6594.1599800000304</v>
      </c>
      <c r="I6" s="349">
        <v>65143.515520000001</v>
      </c>
      <c r="J6" s="349">
        <v>5989.9643291625798</v>
      </c>
      <c r="K6" s="350">
        <v>1.101261280321</v>
      </c>
    </row>
    <row r="7" spans="1:11" ht="14.4" customHeight="1" thickBot="1" x14ac:dyDescent="0.35">
      <c r="A7" s="361" t="s">
        <v>239</v>
      </c>
      <c r="B7" s="349">
        <v>5951.5466116504704</v>
      </c>
      <c r="C7" s="349">
        <v>6296.0444100000104</v>
      </c>
      <c r="D7" s="349">
        <v>344.49779834953603</v>
      </c>
      <c r="E7" s="350">
        <v>1.057883743643</v>
      </c>
      <c r="F7" s="349">
        <v>6169.3580297184399</v>
      </c>
      <c r="G7" s="349">
        <v>6169.3580297184399</v>
      </c>
      <c r="H7" s="351">
        <v>527.85004000000299</v>
      </c>
      <c r="I7" s="349">
        <v>6253.7035999999998</v>
      </c>
      <c r="J7" s="349">
        <v>84.345570281565003</v>
      </c>
      <c r="K7" s="350">
        <v>1.013671693209</v>
      </c>
    </row>
    <row r="8" spans="1:11" ht="14.4" customHeight="1" thickBot="1" x14ac:dyDescent="0.35">
      <c r="A8" s="362" t="s">
        <v>240</v>
      </c>
      <c r="B8" s="349">
        <v>5201.9405067851303</v>
      </c>
      <c r="C8" s="349">
        <v>5586.3894100000098</v>
      </c>
      <c r="D8" s="349">
        <v>384.44890321487998</v>
      </c>
      <c r="E8" s="350">
        <v>1.0739049019710001</v>
      </c>
      <c r="F8" s="349">
        <v>5416.6776496824596</v>
      </c>
      <c r="G8" s="349">
        <v>5416.6776496824596</v>
      </c>
      <c r="H8" s="351">
        <v>458.33504000000198</v>
      </c>
      <c r="I8" s="349">
        <v>5508.7816000000003</v>
      </c>
      <c r="J8" s="349">
        <v>92.103950317547003</v>
      </c>
      <c r="K8" s="350">
        <v>1.017003771735</v>
      </c>
    </row>
    <row r="9" spans="1:11" ht="14.4" customHeight="1" thickBot="1" x14ac:dyDescent="0.35">
      <c r="A9" s="363" t="s">
        <v>241</v>
      </c>
      <c r="B9" s="352">
        <v>4.9406564584124654E-324</v>
      </c>
      <c r="C9" s="352">
        <v>4.9406564584124654E-324</v>
      </c>
      <c r="D9" s="352">
        <v>0</v>
      </c>
      <c r="E9" s="353">
        <v>1</v>
      </c>
      <c r="F9" s="352">
        <v>4.9406564584124654E-324</v>
      </c>
      <c r="G9" s="352">
        <v>0</v>
      </c>
      <c r="H9" s="354">
        <v>1.0000000000000001E-5</v>
      </c>
      <c r="I9" s="352">
        <v>-2.3000000000000001E-4</v>
      </c>
      <c r="J9" s="352">
        <v>-2.3000000000000001E-4</v>
      </c>
      <c r="K9" s="355" t="s">
        <v>242</v>
      </c>
    </row>
    <row r="10" spans="1:11" ht="14.4" customHeight="1" thickBot="1" x14ac:dyDescent="0.35">
      <c r="A10" s="364" t="s">
        <v>243</v>
      </c>
      <c r="B10" s="349">
        <v>4.9406564584124654E-324</v>
      </c>
      <c r="C10" s="349">
        <v>4.9406564584124654E-324</v>
      </c>
      <c r="D10" s="349">
        <v>0</v>
      </c>
      <c r="E10" s="350">
        <v>1</v>
      </c>
      <c r="F10" s="349">
        <v>4.9406564584124654E-324</v>
      </c>
      <c r="G10" s="349">
        <v>0</v>
      </c>
      <c r="H10" s="351">
        <v>1.0000000000000001E-5</v>
      </c>
      <c r="I10" s="349">
        <v>-2.3000000000000001E-4</v>
      </c>
      <c r="J10" s="349">
        <v>-2.3000000000000001E-4</v>
      </c>
      <c r="K10" s="356" t="s">
        <v>242</v>
      </c>
    </row>
    <row r="11" spans="1:11" ht="14.4" customHeight="1" thickBot="1" x14ac:dyDescent="0.35">
      <c r="A11" s="363" t="s">
        <v>244</v>
      </c>
      <c r="B11" s="352">
        <v>1890.8421061501999</v>
      </c>
      <c r="C11" s="352">
        <v>1998.57079</v>
      </c>
      <c r="D11" s="352">
        <v>107.72868384979699</v>
      </c>
      <c r="E11" s="353">
        <v>1.0569739183919999</v>
      </c>
      <c r="F11" s="352">
        <v>1879.1645237846501</v>
      </c>
      <c r="G11" s="352">
        <v>1879.1645237846501</v>
      </c>
      <c r="H11" s="354">
        <v>138.75677000000101</v>
      </c>
      <c r="I11" s="352">
        <v>1798.17911</v>
      </c>
      <c r="J11" s="352">
        <v>-80.985413784650007</v>
      </c>
      <c r="K11" s="353">
        <v>0.956903500061</v>
      </c>
    </row>
    <row r="12" spans="1:11" ht="14.4" customHeight="1" thickBot="1" x14ac:dyDescent="0.35">
      <c r="A12" s="364" t="s">
        <v>245</v>
      </c>
      <c r="B12" s="349">
        <v>1409.6499251233399</v>
      </c>
      <c r="C12" s="349">
        <v>1542.60284</v>
      </c>
      <c r="D12" s="349">
        <v>132.95291487665699</v>
      </c>
      <c r="E12" s="350">
        <v>1.0943162642769999</v>
      </c>
      <c r="F12" s="349">
        <v>1477.7473485600301</v>
      </c>
      <c r="G12" s="349">
        <v>1477.7473485600301</v>
      </c>
      <c r="H12" s="351">
        <v>118.34563000000099</v>
      </c>
      <c r="I12" s="349">
        <v>1454.98018</v>
      </c>
      <c r="J12" s="349">
        <v>-22.767168560028001</v>
      </c>
      <c r="K12" s="350">
        <v>0.98459332809300004</v>
      </c>
    </row>
    <row r="13" spans="1:11" ht="14.4" customHeight="1" thickBot="1" x14ac:dyDescent="0.35">
      <c r="A13" s="364" t="s">
        <v>246</v>
      </c>
      <c r="B13" s="349">
        <v>16.358999015005001</v>
      </c>
      <c r="C13" s="349">
        <v>5.6377600000000001</v>
      </c>
      <c r="D13" s="349">
        <v>-10.721239015005001</v>
      </c>
      <c r="E13" s="350">
        <v>0.344627442964</v>
      </c>
      <c r="F13" s="349">
        <v>5.7001567972369998</v>
      </c>
      <c r="G13" s="349">
        <v>5.7001567972369998</v>
      </c>
      <c r="H13" s="351">
        <v>4.9406564584124654E-324</v>
      </c>
      <c r="I13" s="349">
        <v>2.9670000000000001</v>
      </c>
      <c r="J13" s="349">
        <v>-2.7331567972370001</v>
      </c>
      <c r="K13" s="350">
        <v>0.52051199739499998</v>
      </c>
    </row>
    <row r="14" spans="1:11" ht="14.4" customHeight="1" thickBot="1" x14ac:dyDescent="0.35">
      <c r="A14" s="364" t="s">
        <v>247</v>
      </c>
      <c r="B14" s="349">
        <v>39.999957591555997</v>
      </c>
      <c r="C14" s="349">
        <v>53.213230000000003</v>
      </c>
      <c r="D14" s="349">
        <v>13.213272408443</v>
      </c>
      <c r="E14" s="350">
        <v>1.330332160432</v>
      </c>
      <c r="F14" s="349">
        <v>16.944947890239</v>
      </c>
      <c r="G14" s="349">
        <v>16.944947890239</v>
      </c>
      <c r="H14" s="351">
        <v>4.9406564584124654E-324</v>
      </c>
      <c r="I14" s="349">
        <v>5.9287877500949585E-323</v>
      </c>
      <c r="J14" s="349">
        <v>-16.944947890239</v>
      </c>
      <c r="K14" s="350">
        <v>4.9406564584124654E-324</v>
      </c>
    </row>
    <row r="15" spans="1:11" ht="14.4" customHeight="1" thickBot="1" x14ac:dyDescent="0.35">
      <c r="A15" s="364" t="s">
        <v>248</v>
      </c>
      <c r="B15" s="349">
        <v>59.99999638733</v>
      </c>
      <c r="C15" s="349">
        <v>35.421599999999998</v>
      </c>
      <c r="D15" s="349">
        <v>-24.578396387329999</v>
      </c>
      <c r="E15" s="350">
        <v>0.59036003554600003</v>
      </c>
      <c r="F15" s="349">
        <v>33.408374820581002</v>
      </c>
      <c r="G15" s="349">
        <v>33.408374820581002</v>
      </c>
      <c r="H15" s="351">
        <v>4.9406564584124654E-324</v>
      </c>
      <c r="I15" s="349">
        <v>23.052320000000002</v>
      </c>
      <c r="J15" s="349">
        <v>-10.356054820581001</v>
      </c>
      <c r="K15" s="350">
        <v>0.69001620473299996</v>
      </c>
    </row>
    <row r="16" spans="1:11" ht="14.4" customHeight="1" thickBot="1" x14ac:dyDescent="0.35">
      <c r="A16" s="364" t="s">
        <v>249</v>
      </c>
      <c r="B16" s="349">
        <v>64.833246096314994</v>
      </c>
      <c r="C16" s="349">
        <v>58.899729999999998</v>
      </c>
      <c r="D16" s="349">
        <v>-5.9335160963150004</v>
      </c>
      <c r="E16" s="350">
        <v>0.90848034837699998</v>
      </c>
      <c r="F16" s="349">
        <v>50.474656584267002</v>
      </c>
      <c r="G16" s="349">
        <v>50.474656584267002</v>
      </c>
      <c r="H16" s="351">
        <v>3.4693399999999999</v>
      </c>
      <c r="I16" s="349">
        <v>48.590490000000003</v>
      </c>
      <c r="J16" s="349">
        <v>-1.8841665842669999</v>
      </c>
      <c r="K16" s="350">
        <v>0.96267103707500001</v>
      </c>
    </row>
    <row r="17" spans="1:11" ht="14.4" customHeight="1" thickBot="1" x14ac:dyDescent="0.35">
      <c r="A17" s="364" t="s">
        <v>250</v>
      </c>
      <c r="B17" s="349">
        <v>4.9406564584124654E-324</v>
      </c>
      <c r="C17" s="349">
        <v>0.11081000000000001</v>
      </c>
      <c r="D17" s="349">
        <v>0.11081000000000001</v>
      </c>
      <c r="E17" s="356" t="s">
        <v>242</v>
      </c>
      <c r="F17" s="349">
        <v>0.104486810417</v>
      </c>
      <c r="G17" s="349">
        <v>0.104486810417</v>
      </c>
      <c r="H17" s="351">
        <v>4.9406564584124654E-324</v>
      </c>
      <c r="I17" s="349">
        <v>5.9287877500949585E-323</v>
      </c>
      <c r="J17" s="349">
        <v>-0.104486810417</v>
      </c>
      <c r="K17" s="350">
        <v>5.6817549271743353E-322</v>
      </c>
    </row>
    <row r="18" spans="1:11" ht="14.4" customHeight="1" thickBot="1" x14ac:dyDescent="0.35">
      <c r="A18" s="364" t="s">
        <v>251</v>
      </c>
      <c r="B18" s="349">
        <v>299.999981936653</v>
      </c>
      <c r="C18" s="349">
        <v>302.68482</v>
      </c>
      <c r="D18" s="349">
        <v>2.6848380633460001</v>
      </c>
      <c r="E18" s="350">
        <v>1.00894946075</v>
      </c>
      <c r="F18" s="349">
        <v>294.784552321879</v>
      </c>
      <c r="G18" s="349">
        <v>294.784552321879</v>
      </c>
      <c r="H18" s="351">
        <v>16.941800000000001</v>
      </c>
      <c r="I18" s="349">
        <v>268.58911999999998</v>
      </c>
      <c r="J18" s="349">
        <v>-26.195432321877998</v>
      </c>
      <c r="K18" s="350">
        <v>0.911137024937</v>
      </c>
    </row>
    <row r="19" spans="1:11" ht="14.4" customHeight="1" thickBot="1" x14ac:dyDescent="0.35">
      <c r="A19" s="363" t="s">
        <v>252</v>
      </c>
      <c r="B19" s="352">
        <v>50.000036989439003</v>
      </c>
      <c r="C19" s="352">
        <v>49.151000000000003</v>
      </c>
      <c r="D19" s="352">
        <v>-0.84903698943899997</v>
      </c>
      <c r="E19" s="353">
        <v>0.98301927277300005</v>
      </c>
      <c r="F19" s="352">
        <v>47.000844215325998</v>
      </c>
      <c r="G19" s="352">
        <v>47.000844215325998</v>
      </c>
      <c r="H19" s="354">
        <v>10.914</v>
      </c>
      <c r="I19" s="352">
        <v>27.492000000000001</v>
      </c>
      <c r="J19" s="352">
        <v>-19.508844215326</v>
      </c>
      <c r="K19" s="353">
        <v>0.58492566376099997</v>
      </c>
    </row>
    <row r="20" spans="1:11" ht="14.4" customHeight="1" thickBot="1" x14ac:dyDescent="0.35">
      <c r="A20" s="364" t="s">
        <v>253</v>
      </c>
      <c r="B20" s="349">
        <v>35.000037892606997</v>
      </c>
      <c r="C20" s="349">
        <v>35.017000000000003</v>
      </c>
      <c r="D20" s="349">
        <v>1.6962107391999999E-2</v>
      </c>
      <c r="E20" s="350">
        <v>1.000484631115</v>
      </c>
      <c r="F20" s="349">
        <v>35.000628670986998</v>
      </c>
      <c r="G20" s="349">
        <v>35.000628670986998</v>
      </c>
      <c r="H20" s="351">
        <v>9.0820000000000007</v>
      </c>
      <c r="I20" s="349">
        <v>19.053000000000001</v>
      </c>
      <c r="J20" s="349">
        <v>-15.947628670986999</v>
      </c>
      <c r="K20" s="350">
        <v>0.54436165073200005</v>
      </c>
    </row>
    <row r="21" spans="1:11" ht="14.4" customHeight="1" thickBot="1" x14ac:dyDescent="0.35">
      <c r="A21" s="364" t="s">
        <v>254</v>
      </c>
      <c r="B21" s="349">
        <v>14.999999096831999</v>
      </c>
      <c r="C21" s="349">
        <v>14.134</v>
      </c>
      <c r="D21" s="349">
        <v>-0.86599909683200005</v>
      </c>
      <c r="E21" s="350">
        <v>0.94226672340100004</v>
      </c>
      <c r="F21" s="349">
        <v>12.000215544337999</v>
      </c>
      <c r="G21" s="349">
        <v>12.000215544337999</v>
      </c>
      <c r="H21" s="351">
        <v>1.8320000000000001</v>
      </c>
      <c r="I21" s="349">
        <v>8.4390000000000001</v>
      </c>
      <c r="J21" s="349">
        <v>-3.5612155443379998</v>
      </c>
      <c r="K21" s="350">
        <v>0.70323736842999995</v>
      </c>
    </row>
    <row r="22" spans="1:11" ht="14.4" customHeight="1" thickBot="1" x14ac:dyDescent="0.35">
      <c r="A22" s="363" t="s">
        <v>255</v>
      </c>
      <c r="B22" s="352">
        <v>2176.8393489299801</v>
      </c>
      <c r="C22" s="352">
        <v>2394.3418099999999</v>
      </c>
      <c r="D22" s="352">
        <v>217.502461070023</v>
      </c>
      <c r="E22" s="353">
        <v>1.09991663426</v>
      </c>
      <c r="F22" s="352">
        <v>2449.5848714849099</v>
      </c>
      <c r="G22" s="352">
        <v>2449.5848714849099</v>
      </c>
      <c r="H22" s="354">
        <v>221.33045000000101</v>
      </c>
      <c r="I22" s="352">
        <v>2507.4761400000002</v>
      </c>
      <c r="J22" s="352">
        <v>57.891268515093998</v>
      </c>
      <c r="K22" s="353">
        <v>1.0236330935860001</v>
      </c>
    </row>
    <row r="23" spans="1:11" ht="14.4" customHeight="1" thickBot="1" x14ac:dyDescent="0.35">
      <c r="A23" s="364" t="s">
        <v>256</v>
      </c>
      <c r="B23" s="349">
        <v>229.98942615207</v>
      </c>
      <c r="C23" s="349">
        <v>139.67733999999999</v>
      </c>
      <c r="D23" s="349">
        <v>-90.312086152069</v>
      </c>
      <c r="E23" s="350">
        <v>0.60732070311599995</v>
      </c>
      <c r="F23" s="349">
        <v>175.60059119323199</v>
      </c>
      <c r="G23" s="349">
        <v>175.60059119323199</v>
      </c>
      <c r="H23" s="351">
        <v>4.9406564584124654E-324</v>
      </c>
      <c r="I23" s="349">
        <v>157.94327999999999</v>
      </c>
      <c r="J23" s="349">
        <v>-17.657311193232001</v>
      </c>
      <c r="K23" s="350">
        <v>0.899446174564</v>
      </c>
    </row>
    <row r="24" spans="1:11" ht="14.4" customHeight="1" thickBot="1" x14ac:dyDescent="0.35">
      <c r="A24" s="364" t="s">
        <v>257</v>
      </c>
      <c r="B24" s="349">
        <v>159.39248040279401</v>
      </c>
      <c r="C24" s="349">
        <v>468.26164</v>
      </c>
      <c r="D24" s="349">
        <v>308.86915959720602</v>
      </c>
      <c r="E24" s="350">
        <v>2.9377900313529999</v>
      </c>
      <c r="F24" s="349">
        <v>533.04762797815602</v>
      </c>
      <c r="G24" s="349">
        <v>533.04762797815602</v>
      </c>
      <c r="H24" s="351">
        <v>37.398009999999999</v>
      </c>
      <c r="I24" s="349">
        <v>519.57903999999996</v>
      </c>
      <c r="J24" s="349">
        <v>-13.468587978156</v>
      </c>
      <c r="K24" s="350">
        <v>0.97473286199700004</v>
      </c>
    </row>
    <row r="25" spans="1:11" ht="14.4" customHeight="1" thickBot="1" x14ac:dyDescent="0.35">
      <c r="A25" s="364" t="s">
        <v>258</v>
      </c>
      <c r="B25" s="349">
        <v>1233.4165157345601</v>
      </c>
      <c r="C25" s="349">
        <v>1250.81475</v>
      </c>
      <c r="D25" s="349">
        <v>17.398234265439001</v>
      </c>
      <c r="E25" s="350">
        <v>1.0141057250679999</v>
      </c>
      <c r="F25" s="349">
        <v>1155.88950454527</v>
      </c>
      <c r="G25" s="349">
        <v>1155.88950454527</v>
      </c>
      <c r="H25" s="351">
        <v>129.689410000001</v>
      </c>
      <c r="I25" s="349">
        <v>1212.2038600000001</v>
      </c>
      <c r="J25" s="349">
        <v>56.314355454732997</v>
      </c>
      <c r="K25" s="350">
        <v>1.048719497177</v>
      </c>
    </row>
    <row r="26" spans="1:11" ht="14.4" customHeight="1" thickBot="1" x14ac:dyDescent="0.35">
      <c r="A26" s="364" t="s">
        <v>259</v>
      </c>
      <c r="B26" s="349">
        <v>147.66677110881199</v>
      </c>
      <c r="C26" s="349">
        <v>98.589920000000006</v>
      </c>
      <c r="D26" s="349">
        <v>-49.076851108812001</v>
      </c>
      <c r="E26" s="350">
        <v>0.66765135622299998</v>
      </c>
      <c r="F26" s="349">
        <v>154.942947207846</v>
      </c>
      <c r="G26" s="349">
        <v>154.942947207846</v>
      </c>
      <c r="H26" s="351">
        <v>15.662800000000001</v>
      </c>
      <c r="I26" s="349">
        <v>170.40329</v>
      </c>
      <c r="J26" s="349">
        <v>15.460342792154</v>
      </c>
      <c r="K26" s="350">
        <v>1.0997808746419999</v>
      </c>
    </row>
    <row r="27" spans="1:11" ht="14.4" customHeight="1" thickBot="1" x14ac:dyDescent="0.35">
      <c r="A27" s="364" t="s">
        <v>260</v>
      </c>
      <c r="B27" s="349">
        <v>123.50003256392</v>
      </c>
      <c r="C27" s="349">
        <v>136.26446000000001</v>
      </c>
      <c r="D27" s="349">
        <v>12.76442743608</v>
      </c>
      <c r="E27" s="350">
        <v>1.103355660489</v>
      </c>
      <c r="F27" s="349">
        <v>120.348601718715</v>
      </c>
      <c r="G27" s="349">
        <v>120.348601718715</v>
      </c>
      <c r="H27" s="351">
        <v>10.086729999999999</v>
      </c>
      <c r="I27" s="349">
        <v>120.81632999999999</v>
      </c>
      <c r="J27" s="349">
        <v>0.46772828128499999</v>
      </c>
      <c r="K27" s="350">
        <v>1.003886445497</v>
      </c>
    </row>
    <row r="28" spans="1:11" ht="14.4" customHeight="1" thickBot="1" x14ac:dyDescent="0.35">
      <c r="A28" s="364" t="s">
        <v>261</v>
      </c>
      <c r="B28" s="349">
        <v>17.583368941284998</v>
      </c>
      <c r="C28" s="349">
        <v>14.4274</v>
      </c>
      <c r="D28" s="349">
        <v>-3.1559689412840002</v>
      </c>
      <c r="E28" s="350">
        <v>0.82051397819000005</v>
      </c>
      <c r="F28" s="349">
        <v>27.01087175224</v>
      </c>
      <c r="G28" s="349">
        <v>27.01087175224</v>
      </c>
      <c r="H28" s="351">
        <v>1.1299999999999999</v>
      </c>
      <c r="I28" s="349">
        <v>29.9787</v>
      </c>
      <c r="J28" s="349">
        <v>2.9678282477589999</v>
      </c>
      <c r="K28" s="350">
        <v>1.10987532261</v>
      </c>
    </row>
    <row r="29" spans="1:11" ht="14.4" customHeight="1" thickBot="1" x14ac:dyDescent="0.35">
      <c r="A29" s="364" t="s">
        <v>262</v>
      </c>
      <c r="B29" s="349">
        <v>152.13332083987601</v>
      </c>
      <c r="C29" s="349">
        <v>149.68788000000001</v>
      </c>
      <c r="D29" s="349">
        <v>-2.4454408398759999</v>
      </c>
      <c r="E29" s="350">
        <v>0.98392567238799999</v>
      </c>
      <c r="F29" s="349">
        <v>146.61228609069599</v>
      </c>
      <c r="G29" s="349">
        <v>146.61228609069599</v>
      </c>
      <c r="H29" s="351">
        <v>16.968499999999999</v>
      </c>
      <c r="I29" s="349">
        <v>150.18948</v>
      </c>
      <c r="J29" s="349">
        <v>3.5771939093039999</v>
      </c>
      <c r="K29" s="350">
        <v>1.0243990050530001</v>
      </c>
    </row>
    <row r="30" spans="1:11" ht="14.4" customHeight="1" thickBot="1" x14ac:dyDescent="0.35">
      <c r="A30" s="364" t="s">
        <v>263</v>
      </c>
      <c r="B30" s="349">
        <v>113.15743318666</v>
      </c>
      <c r="C30" s="349">
        <v>136.61841999999999</v>
      </c>
      <c r="D30" s="349">
        <v>23.46098681334</v>
      </c>
      <c r="E30" s="350">
        <v>1.2073304965709999</v>
      </c>
      <c r="F30" s="349">
        <v>136.13244099875399</v>
      </c>
      <c r="G30" s="349">
        <v>136.13244099875399</v>
      </c>
      <c r="H30" s="351">
        <v>10.395</v>
      </c>
      <c r="I30" s="349">
        <v>146.36215999999999</v>
      </c>
      <c r="J30" s="349">
        <v>10.229719001245</v>
      </c>
      <c r="K30" s="350">
        <v>1.0751453432119999</v>
      </c>
    </row>
    <row r="31" spans="1:11" ht="14.4" customHeight="1" thickBot="1" x14ac:dyDescent="0.35">
      <c r="A31" s="363" t="s">
        <v>264</v>
      </c>
      <c r="B31" s="352">
        <v>4.9406564584124654E-324</v>
      </c>
      <c r="C31" s="352">
        <v>26.105039999999999</v>
      </c>
      <c r="D31" s="352">
        <v>26.105039999999999</v>
      </c>
      <c r="E31" s="355" t="s">
        <v>242</v>
      </c>
      <c r="F31" s="352">
        <v>0</v>
      </c>
      <c r="G31" s="352">
        <v>0</v>
      </c>
      <c r="H31" s="354">
        <v>2.80227</v>
      </c>
      <c r="I31" s="352">
        <v>35.456090000000003</v>
      </c>
      <c r="J31" s="352">
        <v>35.456090000000003</v>
      </c>
      <c r="K31" s="355" t="s">
        <v>236</v>
      </c>
    </row>
    <row r="32" spans="1:11" ht="14.4" customHeight="1" thickBot="1" x14ac:dyDescent="0.35">
      <c r="A32" s="364" t="s">
        <v>265</v>
      </c>
      <c r="B32" s="349">
        <v>4.9406564584124654E-324</v>
      </c>
      <c r="C32" s="349">
        <v>24.84</v>
      </c>
      <c r="D32" s="349">
        <v>24.84</v>
      </c>
      <c r="E32" s="356" t="s">
        <v>242</v>
      </c>
      <c r="F32" s="349">
        <v>0</v>
      </c>
      <c r="G32" s="349">
        <v>0</v>
      </c>
      <c r="H32" s="351">
        <v>2.80227</v>
      </c>
      <c r="I32" s="349">
        <v>33.808309999999999</v>
      </c>
      <c r="J32" s="349">
        <v>33.808309999999999</v>
      </c>
      <c r="K32" s="356" t="s">
        <v>236</v>
      </c>
    </row>
    <row r="33" spans="1:11" ht="14.4" customHeight="1" thickBot="1" x14ac:dyDescent="0.35">
      <c r="A33" s="364" t="s">
        <v>266</v>
      </c>
      <c r="B33" s="349">
        <v>4.9406564584124654E-324</v>
      </c>
      <c r="C33" s="349">
        <v>1.2650399999999999</v>
      </c>
      <c r="D33" s="349">
        <v>1.2650399999999999</v>
      </c>
      <c r="E33" s="356" t="s">
        <v>242</v>
      </c>
      <c r="F33" s="349">
        <v>0</v>
      </c>
      <c r="G33" s="349">
        <v>0</v>
      </c>
      <c r="H33" s="351">
        <v>4.9406564584124654E-324</v>
      </c>
      <c r="I33" s="349">
        <v>1.64778</v>
      </c>
      <c r="J33" s="349">
        <v>1.64778</v>
      </c>
      <c r="K33" s="356" t="s">
        <v>236</v>
      </c>
    </row>
    <row r="34" spans="1:11" ht="14.4" customHeight="1" thickBot="1" x14ac:dyDescent="0.35">
      <c r="A34" s="363" t="s">
        <v>267</v>
      </c>
      <c r="B34" s="352">
        <v>806.1013914637</v>
      </c>
      <c r="C34" s="352">
        <v>773.11763000000099</v>
      </c>
      <c r="D34" s="352">
        <v>-32.983761463698997</v>
      </c>
      <c r="E34" s="353">
        <v>0.95908236629599997</v>
      </c>
      <c r="F34" s="352">
        <v>695.72369602372498</v>
      </c>
      <c r="G34" s="352">
        <v>695.72369602372498</v>
      </c>
      <c r="H34" s="354">
        <v>51.369709999999998</v>
      </c>
      <c r="I34" s="352">
        <v>750.61972000000003</v>
      </c>
      <c r="J34" s="352">
        <v>54.896023976275004</v>
      </c>
      <c r="K34" s="353">
        <v>1.0789049220110001</v>
      </c>
    </row>
    <row r="35" spans="1:11" ht="14.4" customHeight="1" thickBot="1" x14ac:dyDescent="0.35">
      <c r="A35" s="364" t="s">
        <v>268</v>
      </c>
      <c r="B35" s="349">
        <v>153.99995072748399</v>
      </c>
      <c r="C35" s="349">
        <v>86.377849999999995</v>
      </c>
      <c r="D35" s="349">
        <v>-67.622100727483996</v>
      </c>
      <c r="E35" s="350">
        <v>0.560895309329</v>
      </c>
      <c r="F35" s="349">
        <v>164.83557603732501</v>
      </c>
      <c r="G35" s="349">
        <v>164.83557603732501</v>
      </c>
      <c r="H35" s="351">
        <v>0</v>
      </c>
      <c r="I35" s="349">
        <v>3.2679100000000001</v>
      </c>
      <c r="J35" s="349">
        <v>-161.56766603732501</v>
      </c>
      <c r="K35" s="350">
        <v>1.9825271209999999E-2</v>
      </c>
    </row>
    <row r="36" spans="1:11" ht="14.4" customHeight="1" thickBot="1" x14ac:dyDescent="0.35">
      <c r="A36" s="364" t="s">
        <v>269</v>
      </c>
      <c r="B36" s="349">
        <v>11.000039337674</v>
      </c>
      <c r="C36" s="349">
        <v>6.7025800000000002</v>
      </c>
      <c r="D36" s="349">
        <v>-4.2974593376739998</v>
      </c>
      <c r="E36" s="350">
        <v>0.60932327551200005</v>
      </c>
      <c r="F36" s="349">
        <v>6.2956954615920004</v>
      </c>
      <c r="G36" s="349">
        <v>6.2956954615920004</v>
      </c>
      <c r="H36" s="351">
        <v>0.20074</v>
      </c>
      <c r="I36" s="349">
        <v>9.1842900000000007</v>
      </c>
      <c r="J36" s="349">
        <v>2.8885945384070002</v>
      </c>
      <c r="K36" s="350">
        <v>1.4588205633560001</v>
      </c>
    </row>
    <row r="37" spans="1:11" ht="14.4" customHeight="1" thickBot="1" x14ac:dyDescent="0.35">
      <c r="A37" s="364" t="s">
        <v>270</v>
      </c>
      <c r="B37" s="349">
        <v>371.99997760144998</v>
      </c>
      <c r="C37" s="349">
        <v>343.60205000000002</v>
      </c>
      <c r="D37" s="349">
        <v>-28.397927601448998</v>
      </c>
      <c r="E37" s="350">
        <v>0.92366148034499995</v>
      </c>
      <c r="F37" s="349">
        <v>229.37878210685</v>
      </c>
      <c r="G37" s="349">
        <v>229.37878210685</v>
      </c>
      <c r="H37" s="351">
        <v>16.403040000000001</v>
      </c>
      <c r="I37" s="349">
        <v>239.75655</v>
      </c>
      <c r="J37" s="349">
        <v>10.377767893150001</v>
      </c>
      <c r="K37" s="350">
        <v>1.0452429287389999</v>
      </c>
    </row>
    <row r="38" spans="1:11" ht="14.4" customHeight="1" thickBot="1" x14ac:dyDescent="0.35">
      <c r="A38" s="364" t="s">
        <v>271</v>
      </c>
      <c r="B38" s="349">
        <v>129.99995217255201</v>
      </c>
      <c r="C38" s="349">
        <v>134.43029999999999</v>
      </c>
      <c r="D38" s="349">
        <v>4.4303478274470001</v>
      </c>
      <c r="E38" s="350">
        <v>1.0340796112099999</v>
      </c>
      <c r="F38" s="349">
        <v>134.23723834475899</v>
      </c>
      <c r="G38" s="349">
        <v>134.23723834475899</v>
      </c>
      <c r="H38" s="351">
        <v>9.1441599999999994</v>
      </c>
      <c r="I38" s="349">
        <v>125.24139</v>
      </c>
      <c r="J38" s="349">
        <v>-8.9958483447580004</v>
      </c>
      <c r="K38" s="350">
        <v>0.93298544833200003</v>
      </c>
    </row>
    <row r="39" spans="1:11" ht="14.4" customHeight="1" thickBot="1" x14ac:dyDescent="0.35">
      <c r="A39" s="364" t="s">
        <v>272</v>
      </c>
      <c r="B39" s="349">
        <v>6.6667195985890002</v>
      </c>
      <c r="C39" s="349">
        <v>5.99322</v>
      </c>
      <c r="D39" s="349">
        <v>-0.67349959858899999</v>
      </c>
      <c r="E39" s="350">
        <v>0.89897586232100002</v>
      </c>
      <c r="F39" s="349">
        <v>5.8446715674960004</v>
      </c>
      <c r="G39" s="349">
        <v>5.8446715674960004</v>
      </c>
      <c r="H39" s="351">
        <v>0.21082000000000001</v>
      </c>
      <c r="I39" s="349">
        <v>7.4585699999999999</v>
      </c>
      <c r="J39" s="349">
        <v>1.6138984325029999</v>
      </c>
      <c r="K39" s="350">
        <v>1.2761315864989999</v>
      </c>
    </row>
    <row r="40" spans="1:11" ht="14.4" customHeight="1" thickBot="1" x14ac:dyDescent="0.35">
      <c r="A40" s="364" t="s">
        <v>273</v>
      </c>
      <c r="B40" s="349">
        <v>4.9406564584124654E-324</v>
      </c>
      <c r="C40" s="349">
        <v>4.9406564584124654E-324</v>
      </c>
      <c r="D40" s="349">
        <v>0</v>
      </c>
      <c r="E40" s="350">
        <v>1</v>
      </c>
      <c r="F40" s="349">
        <v>4.9406564584124654E-324</v>
      </c>
      <c r="G40" s="349">
        <v>0</v>
      </c>
      <c r="H40" s="351">
        <v>0.16</v>
      </c>
      <c r="I40" s="349">
        <v>0.35859999999999997</v>
      </c>
      <c r="J40" s="349">
        <v>0.35859999999999997</v>
      </c>
      <c r="K40" s="356" t="s">
        <v>242</v>
      </c>
    </row>
    <row r="41" spans="1:11" ht="14.4" customHeight="1" thickBot="1" x14ac:dyDescent="0.35">
      <c r="A41" s="364" t="s">
        <v>274</v>
      </c>
      <c r="B41" s="349">
        <v>33.321477993675003</v>
      </c>
      <c r="C41" s="349">
        <v>63.896650000000001</v>
      </c>
      <c r="D41" s="349">
        <v>30.575172006323999</v>
      </c>
      <c r="E41" s="350">
        <v>1.917581507402</v>
      </c>
      <c r="F41" s="349">
        <v>37.551590220072001</v>
      </c>
      <c r="G41" s="349">
        <v>37.551590220072001</v>
      </c>
      <c r="H41" s="351">
        <v>5.0309999999999997</v>
      </c>
      <c r="I41" s="349">
        <v>67.69659</v>
      </c>
      <c r="J41" s="349">
        <v>30.144999779927002</v>
      </c>
      <c r="K41" s="350">
        <v>1.802762269274</v>
      </c>
    </row>
    <row r="42" spans="1:11" ht="14.4" customHeight="1" thickBot="1" x14ac:dyDescent="0.35">
      <c r="A42" s="364" t="s">
        <v>275</v>
      </c>
      <c r="B42" s="349">
        <v>99.113274032274006</v>
      </c>
      <c r="C42" s="349">
        <v>128.96402</v>
      </c>
      <c r="D42" s="349">
        <v>29.850745967725</v>
      </c>
      <c r="E42" s="350">
        <v>1.3011780839560001</v>
      </c>
      <c r="F42" s="349">
        <v>114.58180130883299</v>
      </c>
      <c r="G42" s="349">
        <v>114.58180130883299</v>
      </c>
      <c r="H42" s="351">
        <v>6.99763</v>
      </c>
      <c r="I42" s="349">
        <v>116.32818</v>
      </c>
      <c r="J42" s="349">
        <v>1.746378691166</v>
      </c>
      <c r="K42" s="350">
        <v>1.015241326905</v>
      </c>
    </row>
    <row r="43" spans="1:11" ht="14.4" customHeight="1" thickBot="1" x14ac:dyDescent="0.35">
      <c r="A43" s="364" t="s">
        <v>276</v>
      </c>
      <c r="B43" s="349">
        <v>4.9406564584124654E-324</v>
      </c>
      <c r="C43" s="349">
        <v>4.9406564584124654E-324</v>
      </c>
      <c r="D43" s="349">
        <v>0</v>
      </c>
      <c r="E43" s="350">
        <v>1</v>
      </c>
      <c r="F43" s="349">
        <v>4.9406564584124654E-324</v>
      </c>
      <c r="G43" s="349">
        <v>0</v>
      </c>
      <c r="H43" s="351">
        <v>4.9406564584124654E-324</v>
      </c>
      <c r="I43" s="349">
        <v>1.452</v>
      </c>
      <c r="J43" s="349">
        <v>1.452</v>
      </c>
      <c r="K43" s="356" t="s">
        <v>242</v>
      </c>
    </row>
    <row r="44" spans="1:11" ht="14.4" customHeight="1" thickBot="1" x14ac:dyDescent="0.35">
      <c r="A44" s="364" t="s">
        <v>277</v>
      </c>
      <c r="B44" s="349">
        <v>4.9406564584124654E-324</v>
      </c>
      <c r="C44" s="349">
        <v>4.9406564584124654E-324</v>
      </c>
      <c r="D44" s="349">
        <v>0</v>
      </c>
      <c r="E44" s="350">
        <v>1</v>
      </c>
      <c r="F44" s="349">
        <v>4.9406564584124654E-324</v>
      </c>
      <c r="G44" s="349">
        <v>0</v>
      </c>
      <c r="H44" s="351">
        <v>4.9406564584124654E-324</v>
      </c>
      <c r="I44" s="349">
        <v>1.00885</v>
      </c>
      <c r="J44" s="349">
        <v>1.00885</v>
      </c>
      <c r="K44" s="356" t="s">
        <v>242</v>
      </c>
    </row>
    <row r="45" spans="1:11" ht="14.4" customHeight="1" thickBot="1" x14ac:dyDescent="0.35">
      <c r="A45" s="364" t="s">
        <v>278</v>
      </c>
      <c r="B45" s="349">
        <v>4.9406564584124654E-324</v>
      </c>
      <c r="C45" s="349">
        <v>4.9406564584124654E-324</v>
      </c>
      <c r="D45" s="349">
        <v>0</v>
      </c>
      <c r="E45" s="350">
        <v>1</v>
      </c>
      <c r="F45" s="349">
        <v>4.9406564584124654E-324</v>
      </c>
      <c r="G45" s="349">
        <v>0</v>
      </c>
      <c r="H45" s="351">
        <v>4.9406564584124654E-324</v>
      </c>
      <c r="I45" s="349">
        <v>0.1575</v>
      </c>
      <c r="J45" s="349">
        <v>0.1575</v>
      </c>
      <c r="K45" s="356" t="s">
        <v>242</v>
      </c>
    </row>
    <row r="46" spans="1:11" ht="14.4" customHeight="1" thickBot="1" x14ac:dyDescent="0.35">
      <c r="A46" s="364" t="s">
        <v>279</v>
      </c>
      <c r="B46" s="349">
        <v>4.9406564584124654E-324</v>
      </c>
      <c r="C46" s="349">
        <v>4.9406564584124654E-324</v>
      </c>
      <c r="D46" s="349">
        <v>0</v>
      </c>
      <c r="E46" s="350">
        <v>1</v>
      </c>
      <c r="F46" s="349">
        <v>4.9406564584124654E-324</v>
      </c>
      <c r="G46" s="349">
        <v>0</v>
      </c>
      <c r="H46" s="351">
        <v>13.22232</v>
      </c>
      <c r="I46" s="349">
        <v>171.45739</v>
      </c>
      <c r="J46" s="349">
        <v>171.45739</v>
      </c>
      <c r="K46" s="356" t="s">
        <v>242</v>
      </c>
    </row>
    <row r="47" spans="1:11" ht="14.4" customHeight="1" thickBot="1" x14ac:dyDescent="0.35">
      <c r="A47" s="364" t="s">
        <v>280</v>
      </c>
      <c r="B47" s="349">
        <v>4.9406564584124654E-324</v>
      </c>
      <c r="C47" s="349">
        <v>3.15096</v>
      </c>
      <c r="D47" s="349">
        <v>3.15096</v>
      </c>
      <c r="E47" s="356" t="s">
        <v>242</v>
      </c>
      <c r="F47" s="349">
        <v>2.9983409767959999</v>
      </c>
      <c r="G47" s="349">
        <v>2.9983409767959999</v>
      </c>
      <c r="H47" s="351">
        <v>4.9406564584124654E-324</v>
      </c>
      <c r="I47" s="349">
        <v>7.2519</v>
      </c>
      <c r="J47" s="349">
        <v>4.2535590232029996</v>
      </c>
      <c r="K47" s="350">
        <v>2.4186375252580001</v>
      </c>
    </row>
    <row r="48" spans="1:11" ht="14.4" customHeight="1" thickBot="1" x14ac:dyDescent="0.35">
      <c r="A48" s="363" t="s">
        <v>281</v>
      </c>
      <c r="B48" s="352">
        <v>56.735036583917001</v>
      </c>
      <c r="C48" s="352">
        <v>188.15675999999999</v>
      </c>
      <c r="D48" s="352">
        <v>131.42172341608199</v>
      </c>
      <c r="E48" s="353">
        <v>3.3164120679060001</v>
      </c>
      <c r="F48" s="352">
        <v>191.00440707587799</v>
      </c>
      <c r="G48" s="352">
        <v>191.00440707587799</v>
      </c>
      <c r="H48" s="354">
        <v>18.691109999999998</v>
      </c>
      <c r="I48" s="352">
        <v>248.01102</v>
      </c>
      <c r="J48" s="352">
        <v>57.006612924122003</v>
      </c>
      <c r="K48" s="353">
        <v>1.2984570555029999</v>
      </c>
    </row>
    <row r="49" spans="1:11" ht="14.4" customHeight="1" thickBot="1" x14ac:dyDescent="0.35">
      <c r="A49" s="364" t="s">
        <v>282</v>
      </c>
      <c r="B49" s="349">
        <v>5.7142796559360001</v>
      </c>
      <c r="C49" s="349">
        <v>7.944</v>
      </c>
      <c r="D49" s="349">
        <v>2.2297203440629998</v>
      </c>
      <c r="E49" s="350">
        <v>1.3902014739070001</v>
      </c>
      <c r="F49" s="349">
        <v>8.2513250770519999</v>
      </c>
      <c r="G49" s="349">
        <v>8.2513250770519999</v>
      </c>
      <c r="H49" s="351">
        <v>0.73568</v>
      </c>
      <c r="I49" s="349">
        <v>9.6241400000000006</v>
      </c>
      <c r="J49" s="349">
        <v>1.3728149229469999</v>
      </c>
      <c r="K49" s="350">
        <v>1.16637508644</v>
      </c>
    </row>
    <row r="50" spans="1:11" ht="14.4" customHeight="1" thickBot="1" x14ac:dyDescent="0.35">
      <c r="A50" s="364" t="s">
        <v>283</v>
      </c>
      <c r="B50" s="349">
        <v>9.9999593978900005</v>
      </c>
      <c r="C50" s="349">
        <v>4.9406564584124654E-324</v>
      </c>
      <c r="D50" s="349">
        <v>-9.9999593978900005</v>
      </c>
      <c r="E50" s="350">
        <v>0</v>
      </c>
      <c r="F50" s="349">
        <v>0</v>
      </c>
      <c r="G50" s="349">
        <v>0</v>
      </c>
      <c r="H50" s="351">
        <v>4.9406564584124654E-324</v>
      </c>
      <c r="I50" s="349">
        <v>5.5369999999999999</v>
      </c>
      <c r="J50" s="349">
        <v>5.5369999999999999</v>
      </c>
      <c r="K50" s="356" t="s">
        <v>236</v>
      </c>
    </row>
    <row r="51" spans="1:11" ht="14.4" customHeight="1" thickBot="1" x14ac:dyDescent="0.35">
      <c r="A51" s="364" t="s">
        <v>284</v>
      </c>
      <c r="B51" s="349">
        <v>36.923157776812999</v>
      </c>
      <c r="C51" s="349">
        <v>178.06745000000001</v>
      </c>
      <c r="D51" s="349">
        <v>141.144292223186</v>
      </c>
      <c r="E51" s="350">
        <v>4.8226495435830001</v>
      </c>
      <c r="F51" s="349">
        <v>181.65153922990501</v>
      </c>
      <c r="G51" s="349">
        <v>181.65153922990501</v>
      </c>
      <c r="H51" s="351">
        <v>17.327200000000001</v>
      </c>
      <c r="I51" s="349">
        <v>228.25237999999999</v>
      </c>
      <c r="J51" s="349">
        <v>46.600840770094003</v>
      </c>
      <c r="K51" s="350">
        <v>1.2565397517000001</v>
      </c>
    </row>
    <row r="52" spans="1:11" ht="14.4" customHeight="1" thickBot="1" x14ac:dyDescent="0.35">
      <c r="A52" s="364" t="s">
        <v>285</v>
      </c>
      <c r="B52" s="349">
        <v>4.9406564584124654E-324</v>
      </c>
      <c r="C52" s="349">
        <v>1.0908</v>
      </c>
      <c r="D52" s="349">
        <v>1.0908</v>
      </c>
      <c r="E52" s="356" t="s">
        <v>242</v>
      </c>
      <c r="F52" s="349">
        <v>0</v>
      </c>
      <c r="G52" s="349">
        <v>0</v>
      </c>
      <c r="H52" s="351">
        <v>4.9406564584124654E-324</v>
      </c>
      <c r="I52" s="349">
        <v>5.9287877500949585E-323</v>
      </c>
      <c r="J52" s="349">
        <v>5.9287877500949585E-323</v>
      </c>
      <c r="K52" s="356" t="s">
        <v>236</v>
      </c>
    </row>
    <row r="53" spans="1:11" ht="14.4" customHeight="1" thickBot="1" x14ac:dyDescent="0.35">
      <c r="A53" s="364" t="s">
        <v>286</v>
      </c>
      <c r="B53" s="349">
        <v>2.0975998737010002</v>
      </c>
      <c r="C53" s="349">
        <v>1.0545100000000001</v>
      </c>
      <c r="D53" s="349">
        <v>-1.0430898737009999</v>
      </c>
      <c r="E53" s="350">
        <v>0.50272218892599996</v>
      </c>
      <c r="F53" s="349">
        <v>1.101542768919</v>
      </c>
      <c r="G53" s="349">
        <v>1.101542768919</v>
      </c>
      <c r="H53" s="351">
        <v>0.62822999999999996</v>
      </c>
      <c r="I53" s="349">
        <v>4.5975000000000001</v>
      </c>
      <c r="J53" s="349">
        <v>3.4959572310799998</v>
      </c>
      <c r="K53" s="350">
        <v>4.1736917800370001</v>
      </c>
    </row>
    <row r="54" spans="1:11" ht="14.4" customHeight="1" thickBot="1" x14ac:dyDescent="0.35">
      <c r="A54" s="363" t="s">
        <v>287</v>
      </c>
      <c r="B54" s="352">
        <v>221.42258666788899</v>
      </c>
      <c r="C54" s="352">
        <v>156.94638</v>
      </c>
      <c r="D54" s="352">
        <v>-64.476206667889002</v>
      </c>
      <c r="E54" s="353">
        <v>0.708809260888</v>
      </c>
      <c r="F54" s="352">
        <v>154.19930709796901</v>
      </c>
      <c r="G54" s="352">
        <v>154.19930709796901</v>
      </c>
      <c r="H54" s="354">
        <v>14.47072</v>
      </c>
      <c r="I54" s="352">
        <v>141.54775000000001</v>
      </c>
      <c r="J54" s="352">
        <v>-12.651557097969</v>
      </c>
      <c r="K54" s="353">
        <v>0.91795321693599996</v>
      </c>
    </row>
    <row r="55" spans="1:11" ht="14.4" customHeight="1" thickBot="1" x14ac:dyDescent="0.35">
      <c r="A55" s="364" t="s">
        <v>288</v>
      </c>
      <c r="B55" s="349">
        <v>29.999878193672</v>
      </c>
      <c r="C55" s="349">
        <v>28.295850000000002</v>
      </c>
      <c r="D55" s="349">
        <v>-1.7040281936720001</v>
      </c>
      <c r="E55" s="350">
        <v>0.94319882958599999</v>
      </c>
      <c r="F55" s="349">
        <v>26.55310209181</v>
      </c>
      <c r="G55" s="349">
        <v>26.55310209181</v>
      </c>
      <c r="H55" s="351">
        <v>6.7961099999999997</v>
      </c>
      <c r="I55" s="349">
        <v>15.44375</v>
      </c>
      <c r="J55" s="349">
        <v>-11.109352091810001</v>
      </c>
      <c r="K55" s="350">
        <v>0.58161754308699998</v>
      </c>
    </row>
    <row r="56" spans="1:11" ht="14.4" customHeight="1" thickBot="1" x14ac:dyDescent="0.35">
      <c r="A56" s="364" t="s">
        <v>289</v>
      </c>
      <c r="B56" s="349">
        <v>4.9406564584124654E-324</v>
      </c>
      <c r="C56" s="349">
        <v>1.90882</v>
      </c>
      <c r="D56" s="349">
        <v>1.90882</v>
      </c>
      <c r="E56" s="356" t="s">
        <v>242</v>
      </c>
      <c r="F56" s="349">
        <v>1.9358063991679999</v>
      </c>
      <c r="G56" s="349">
        <v>1.9358063991679999</v>
      </c>
      <c r="H56" s="351">
        <v>0.17036999999999999</v>
      </c>
      <c r="I56" s="349">
        <v>6.09903</v>
      </c>
      <c r="J56" s="349">
        <v>4.1632236008310004</v>
      </c>
      <c r="K56" s="350">
        <v>3.1506404786240001</v>
      </c>
    </row>
    <row r="57" spans="1:11" ht="14.4" customHeight="1" thickBot="1" x14ac:dyDescent="0.35">
      <c r="A57" s="364" t="s">
        <v>290</v>
      </c>
      <c r="B57" s="349">
        <v>191.42270847421699</v>
      </c>
      <c r="C57" s="349">
        <v>126.74171</v>
      </c>
      <c r="D57" s="349">
        <v>-64.680998474215997</v>
      </c>
      <c r="E57" s="350">
        <v>0.66210383820300001</v>
      </c>
      <c r="F57" s="349">
        <v>125.71039860699</v>
      </c>
      <c r="G57" s="349">
        <v>125.71039860699</v>
      </c>
      <c r="H57" s="351">
        <v>7.5042400000000002</v>
      </c>
      <c r="I57" s="349">
        <v>120.00497</v>
      </c>
      <c r="J57" s="349">
        <v>-5.70542860699</v>
      </c>
      <c r="K57" s="350">
        <v>0.95461450548000004</v>
      </c>
    </row>
    <row r="58" spans="1:11" ht="14.4" customHeight="1" thickBot="1" x14ac:dyDescent="0.35">
      <c r="A58" s="362" t="s">
        <v>51</v>
      </c>
      <c r="B58" s="349">
        <v>749.60610486534699</v>
      </c>
      <c r="C58" s="349">
        <v>709.65499999999997</v>
      </c>
      <c r="D58" s="349">
        <v>-39.951104865346998</v>
      </c>
      <c r="E58" s="350">
        <v>0.94670386939700002</v>
      </c>
      <c r="F58" s="349">
        <v>752.68038003598099</v>
      </c>
      <c r="G58" s="349">
        <v>752.68038003598099</v>
      </c>
      <c r="H58" s="351">
        <v>69.515000000000001</v>
      </c>
      <c r="I58" s="349">
        <v>744.92200000000003</v>
      </c>
      <c r="J58" s="349">
        <v>-7.7583800359810002</v>
      </c>
      <c r="K58" s="350">
        <v>0.98969233124400002</v>
      </c>
    </row>
    <row r="59" spans="1:11" ht="14.4" customHeight="1" thickBot="1" x14ac:dyDescent="0.35">
      <c r="A59" s="363" t="s">
        <v>291</v>
      </c>
      <c r="B59" s="352">
        <v>749.60610486534699</v>
      </c>
      <c r="C59" s="352">
        <v>709.65499999999997</v>
      </c>
      <c r="D59" s="352">
        <v>-39.951104865346998</v>
      </c>
      <c r="E59" s="353">
        <v>0.94670386939700002</v>
      </c>
      <c r="F59" s="352">
        <v>752.68038003598099</v>
      </c>
      <c r="G59" s="352">
        <v>752.68038003598099</v>
      </c>
      <c r="H59" s="354">
        <v>69.515000000000001</v>
      </c>
      <c r="I59" s="352">
        <v>744.92200000000003</v>
      </c>
      <c r="J59" s="352">
        <v>-7.7583800359810002</v>
      </c>
      <c r="K59" s="353">
        <v>0.98969233124400002</v>
      </c>
    </row>
    <row r="60" spans="1:11" ht="14.4" customHeight="1" thickBot="1" x14ac:dyDescent="0.35">
      <c r="A60" s="364" t="s">
        <v>292</v>
      </c>
      <c r="B60" s="349">
        <v>290.60602250227402</v>
      </c>
      <c r="C60" s="349">
        <v>315.62599999999998</v>
      </c>
      <c r="D60" s="349">
        <v>25.019977497725002</v>
      </c>
      <c r="E60" s="350">
        <v>1.0860958671200001</v>
      </c>
      <c r="F60" s="349">
        <v>310.17186948632201</v>
      </c>
      <c r="G60" s="349">
        <v>310.17186948632201</v>
      </c>
      <c r="H60" s="351">
        <v>24.675999999999998</v>
      </c>
      <c r="I60" s="349">
        <v>313.60599999999999</v>
      </c>
      <c r="J60" s="349">
        <v>3.4341305136770002</v>
      </c>
      <c r="K60" s="350">
        <v>1.0110717020190001</v>
      </c>
    </row>
    <row r="61" spans="1:11" ht="14.4" customHeight="1" thickBot="1" x14ac:dyDescent="0.35">
      <c r="A61" s="364" t="s">
        <v>293</v>
      </c>
      <c r="B61" s="349">
        <v>185.00002886093401</v>
      </c>
      <c r="C61" s="349">
        <v>144.03800000000001</v>
      </c>
      <c r="D61" s="349">
        <v>-40.962028860933003</v>
      </c>
      <c r="E61" s="350">
        <v>0.77858366231999998</v>
      </c>
      <c r="F61" s="349">
        <v>185.00795128982199</v>
      </c>
      <c r="G61" s="349">
        <v>185.00795128982199</v>
      </c>
      <c r="H61" s="351">
        <v>11.02</v>
      </c>
      <c r="I61" s="349">
        <v>181.12899999999999</v>
      </c>
      <c r="J61" s="349">
        <v>-3.878951289822</v>
      </c>
      <c r="K61" s="350">
        <v>0.97903359686500002</v>
      </c>
    </row>
    <row r="62" spans="1:11" ht="14.4" customHeight="1" thickBot="1" x14ac:dyDescent="0.35">
      <c r="A62" s="364" t="s">
        <v>294</v>
      </c>
      <c r="B62" s="349">
        <v>274.000053502139</v>
      </c>
      <c r="C62" s="349">
        <v>249.99100000000001</v>
      </c>
      <c r="D62" s="349">
        <v>-24.009053502139</v>
      </c>
      <c r="E62" s="350">
        <v>0.91237573425499996</v>
      </c>
      <c r="F62" s="349">
        <v>257.50055925983702</v>
      </c>
      <c r="G62" s="349">
        <v>257.50055925983702</v>
      </c>
      <c r="H62" s="351">
        <v>33.819000000000003</v>
      </c>
      <c r="I62" s="349">
        <v>250.18700000000001</v>
      </c>
      <c r="J62" s="349">
        <v>-7.3135592598360004</v>
      </c>
      <c r="K62" s="350">
        <v>0.97159788980299999</v>
      </c>
    </row>
    <row r="63" spans="1:11" ht="14.4" customHeight="1" thickBot="1" x14ac:dyDescent="0.35">
      <c r="A63" s="365" t="s">
        <v>295</v>
      </c>
      <c r="B63" s="352">
        <v>1969.6115414074</v>
      </c>
      <c r="C63" s="352">
        <v>2099.89104</v>
      </c>
      <c r="D63" s="352">
        <v>130.27949859259499</v>
      </c>
      <c r="E63" s="353">
        <v>1.0661447680689999</v>
      </c>
      <c r="F63" s="352">
        <v>1997.2058617570699</v>
      </c>
      <c r="G63" s="352">
        <v>1997.2058617570699</v>
      </c>
      <c r="H63" s="354">
        <v>249.95672000000101</v>
      </c>
      <c r="I63" s="352">
        <v>2182.5527900000002</v>
      </c>
      <c r="J63" s="352">
        <v>185.34692824293199</v>
      </c>
      <c r="K63" s="353">
        <v>1.092803116489</v>
      </c>
    </row>
    <row r="64" spans="1:11" ht="14.4" customHeight="1" thickBot="1" x14ac:dyDescent="0.35">
      <c r="A64" s="362" t="s">
        <v>54</v>
      </c>
      <c r="B64" s="349">
        <v>372.12591759386697</v>
      </c>
      <c r="C64" s="349">
        <v>345.45501000000002</v>
      </c>
      <c r="D64" s="349">
        <v>-26.670907593866001</v>
      </c>
      <c r="E64" s="350">
        <v>0.928328271875</v>
      </c>
      <c r="F64" s="349">
        <v>426.21525015684</v>
      </c>
      <c r="G64" s="349">
        <v>426.21525015684</v>
      </c>
      <c r="H64" s="351">
        <v>84.626570000000001</v>
      </c>
      <c r="I64" s="349">
        <v>349.57064000000003</v>
      </c>
      <c r="J64" s="349">
        <v>-76.644610156838993</v>
      </c>
      <c r="K64" s="350">
        <v>0.82017393763199997</v>
      </c>
    </row>
    <row r="65" spans="1:11" ht="14.4" customHeight="1" thickBot="1" x14ac:dyDescent="0.35">
      <c r="A65" s="363" t="s">
        <v>296</v>
      </c>
      <c r="B65" s="352">
        <v>372.12591759386697</v>
      </c>
      <c r="C65" s="352">
        <v>345.45501000000002</v>
      </c>
      <c r="D65" s="352">
        <v>-26.670907593866001</v>
      </c>
      <c r="E65" s="353">
        <v>0.928328271875</v>
      </c>
      <c r="F65" s="352">
        <v>426.21525015684</v>
      </c>
      <c r="G65" s="352">
        <v>426.21525015684</v>
      </c>
      <c r="H65" s="354">
        <v>84.626570000000001</v>
      </c>
      <c r="I65" s="352">
        <v>349.57064000000003</v>
      </c>
      <c r="J65" s="352">
        <v>-76.644610156838993</v>
      </c>
      <c r="K65" s="353">
        <v>0.82017393763199997</v>
      </c>
    </row>
    <row r="66" spans="1:11" ht="14.4" customHeight="1" thickBot="1" x14ac:dyDescent="0.35">
      <c r="A66" s="364" t="s">
        <v>297</v>
      </c>
      <c r="B66" s="349">
        <v>229.88998615805701</v>
      </c>
      <c r="C66" s="349">
        <v>231.36285000000001</v>
      </c>
      <c r="D66" s="349">
        <v>1.4728638419419999</v>
      </c>
      <c r="E66" s="350">
        <v>1.0064068203509999</v>
      </c>
      <c r="F66" s="349">
        <v>198.86782805192601</v>
      </c>
      <c r="G66" s="349">
        <v>198.86782805192601</v>
      </c>
      <c r="H66" s="351">
        <v>9.7989999999999995</v>
      </c>
      <c r="I66" s="349">
        <v>99.092709999999997</v>
      </c>
      <c r="J66" s="349">
        <v>-99.775118051926</v>
      </c>
      <c r="K66" s="350">
        <v>0.49828426734800002</v>
      </c>
    </row>
    <row r="67" spans="1:11" ht="14.4" customHeight="1" thickBot="1" x14ac:dyDescent="0.35">
      <c r="A67" s="364" t="s">
        <v>298</v>
      </c>
      <c r="B67" s="349">
        <v>4.9406564584124654E-324</v>
      </c>
      <c r="C67" s="349">
        <v>4.9406564584124654E-324</v>
      </c>
      <c r="D67" s="349">
        <v>0</v>
      </c>
      <c r="E67" s="350">
        <v>1</v>
      </c>
      <c r="F67" s="349">
        <v>4.9406564584124654E-324</v>
      </c>
      <c r="G67" s="349">
        <v>0</v>
      </c>
      <c r="H67" s="351">
        <v>4.9406564584124654E-324</v>
      </c>
      <c r="I67" s="349">
        <v>17.553999999999998</v>
      </c>
      <c r="J67" s="349">
        <v>17.553999999999998</v>
      </c>
      <c r="K67" s="356" t="s">
        <v>242</v>
      </c>
    </row>
    <row r="68" spans="1:11" ht="14.4" customHeight="1" thickBot="1" x14ac:dyDescent="0.35">
      <c r="A68" s="364" t="s">
        <v>299</v>
      </c>
      <c r="B68" s="349">
        <v>13.235939203048</v>
      </c>
      <c r="C68" s="349">
        <v>14.569800000000001</v>
      </c>
      <c r="D68" s="349">
        <v>1.3338607969509999</v>
      </c>
      <c r="E68" s="350">
        <v>1.100775681762</v>
      </c>
      <c r="F68" s="349">
        <v>12.364264448251999</v>
      </c>
      <c r="G68" s="349">
        <v>12.364264448251999</v>
      </c>
      <c r="H68" s="351">
        <v>34.863939999999999</v>
      </c>
      <c r="I68" s="349">
        <v>70.042940000000002</v>
      </c>
      <c r="J68" s="349">
        <v>57.678675551746998</v>
      </c>
      <c r="K68" s="350">
        <v>5.6649500092089999</v>
      </c>
    </row>
    <row r="69" spans="1:11" ht="14.4" customHeight="1" thickBot="1" x14ac:dyDescent="0.35">
      <c r="A69" s="364" t="s">
        <v>300</v>
      </c>
      <c r="B69" s="349">
        <v>55.000076688381</v>
      </c>
      <c r="C69" s="349">
        <v>51.782589999999999</v>
      </c>
      <c r="D69" s="349">
        <v>-3.2174866883809998</v>
      </c>
      <c r="E69" s="350">
        <v>0.94150032359699998</v>
      </c>
      <c r="F69" s="349">
        <v>142.98846834685099</v>
      </c>
      <c r="G69" s="349">
        <v>142.98846834685099</v>
      </c>
      <c r="H69" s="351">
        <v>37.807650000000002</v>
      </c>
      <c r="I69" s="349">
        <v>126.22141000000001</v>
      </c>
      <c r="J69" s="349">
        <v>-16.767058346851002</v>
      </c>
      <c r="K69" s="350">
        <v>0.88273838764199997</v>
      </c>
    </row>
    <row r="70" spans="1:11" ht="14.4" customHeight="1" thickBot="1" x14ac:dyDescent="0.35">
      <c r="A70" s="364" t="s">
        <v>301</v>
      </c>
      <c r="B70" s="349">
        <v>73.999915544378993</v>
      </c>
      <c r="C70" s="349">
        <v>47.73977</v>
      </c>
      <c r="D70" s="349">
        <v>-26.260145544379</v>
      </c>
      <c r="E70" s="350">
        <v>0.64513276331199998</v>
      </c>
      <c r="F70" s="349">
        <v>71.994689309809999</v>
      </c>
      <c r="G70" s="349">
        <v>71.994689309809999</v>
      </c>
      <c r="H70" s="351">
        <v>2.15598</v>
      </c>
      <c r="I70" s="349">
        <v>36.659579999999998</v>
      </c>
      <c r="J70" s="349">
        <v>-35.335109309810001</v>
      </c>
      <c r="K70" s="350">
        <v>0.50919839159500002</v>
      </c>
    </row>
    <row r="71" spans="1:11" ht="14.4" customHeight="1" thickBot="1" x14ac:dyDescent="0.35">
      <c r="A71" s="366" t="s">
        <v>55</v>
      </c>
      <c r="B71" s="352">
        <v>91.000074520778995</v>
      </c>
      <c r="C71" s="352">
        <v>122.34099999999999</v>
      </c>
      <c r="D71" s="352">
        <v>31.340925479220001</v>
      </c>
      <c r="E71" s="353">
        <v>1.3444054924590001</v>
      </c>
      <c r="F71" s="352">
        <v>0</v>
      </c>
      <c r="G71" s="352">
        <v>0</v>
      </c>
      <c r="H71" s="354">
        <v>5.532</v>
      </c>
      <c r="I71" s="352">
        <v>57.344999999999999</v>
      </c>
      <c r="J71" s="352">
        <v>57.344999999999999</v>
      </c>
      <c r="K71" s="355" t="s">
        <v>236</v>
      </c>
    </row>
    <row r="72" spans="1:11" ht="14.4" customHeight="1" thickBot="1" x14ac:dyDescent="0.35">
      <c r="A72" s="363" t="s">
        <v>302</v>
      </c>
      <c r="B72" s="352">
        <v>91.000074520778995</v>
      </c>
      <c r="C72" s="352">
        <v>93.754000000000005</v>
      </c>
      <c r="D72" s="352">
        <v>2.7539254792199999</v>
      </c>
      <c r="E72" s="353">
        <v>1.030262892571</v>
      </c>
      <c r="F72" s="352">
        <v>0</v>
      </c>
      <c r="G72" s="352">
        <v>0</v>
      </c>
      <c r="H72" s="354">
        <v>1.9610000000000001</v>
      </c>
      <c r="I72" s="352">
        <v>53.774000000000001</v>
      </c>
      <c r="J72" s="352">
        <v>53.774000000000001</v>
      </c>
      <c r="K72" s="355" t="s">
        <v>236</v>
      </c>
    </row>
    <row r="73" spans="1:11" ht="14.4" customHeight="1" thickBot="1" x14ac:dyDescent="0.35">
      <c r="A73" s="364" t="s">
        <v>303</v>
      </c>
      <c r="B73" s="349">
        <v>91.000074520778995</v>
      </c>
      <c r="C73" s="349">
        <v>60.933999999999997</v>
      </c>
      <c r="D73" s="349">
        <v>-30.066074520779001</v>
      </c>
      <c r="E73" s="350">
        <v>0.66960384725900002</v>
      </c>
      <c r="F73" s="349">
        <v>0</v>
      </c>
      <c r="G73" s="349">
        <v>0</v>
      </c>
      <c r="H73" s="351">
        <v>1.9610000000000001</v>
      </c>
      <c r="I73" s="349">
        <v>40.793999999999997</v>
      </c>
      <c r="J73" s="349">
        <v>40.793999999999997</v>
      </c>
      <c r="K73" s="356" t="s">
        <v>236</v>
      </c>
    </row>
    <row r="74" spans="1:11" ht="14.4" customHeight="1" thickBot="1" x14ac:dyDescent="0.35">
      <c r="A74" s="364" t="s">
        <v>304</v>
      </c>
      <c r="B74" s="349">
        <v>4.9406564584124654E-324</v>
      </c>
      <c r="C74" s="349">
        <v>32.82</v>
      </c>
      <c r="D74" s="349">
        <v>32.82</v>
      </c>
      <c r="E74" s="356" t="s">
        <v>242</v>
      </c>
      <c r="F74" s="349">
        <v>0</v>
      </c>
      <c r="G74" s="349">
        <v>0</v>
      </c>
      <c r="H74" s="351">
        <v>4.9406564584124654E-324</v>
      </c>
      <c r="I74" s="349">
        <v>12.98</v>
      </c>
      <c r="J74" s="349">
        <v>12.98</v>
      </c>
      <c r="K74" s="356" t="s">
        <v>236</v>
      </c>
    </row>
    <row r="75" spans="1:11" ht="14.4" customHeight="1" thickBot="1" x14ac:dyDescent="0.35">
      <c r="A75" s="363" t="s">
        <v>305</v>
      </c>
      <c r="B75" s="352">
        <v>4.9406564584124654E-324</v>
      </c>
      <c r="C75" s="352">
        <v>28.587</v>
      </c>
      <c r="D75" s="352">
        <v>28.587</v>
      </c>
      <c r="E75" s="355" t="s">
        <v>242</v>
      </c>
      <c r="F75" s="352">
        <v>0</v>
      </c>
      <c r="G75" s="352">
        <v>0</v>
      </c>
      <c r="H75" s="354">
        <v>3.5710000000000002</v>
      </c>
      <c r="I75" s="352">
        <v>3.5710000000000002</v>
      </c>
      <c r="J75" s="352">
        <v>3.5710000000000002</v>
      </c>
      <c r="K75" s="355" t="s">
        <v>236</v>
      </c>
    </row>
    <row r="76" spans="1:11" ht="14.4" customHeight="1" thickBot="1" x14ac:dyDescent="0.35">
      <c r="A76" s="364" t="s">
        <v>306</v>
      </c>
      <c r="B76" s="349">
        <v>4.9406564584124654E-324</v>
      </c>
      <c r="C76" s="349">
        <v>28.587</v>
      </c>
      <c r="D76" s="349">
        <v>28.587</v>
      </c>
      <c r="E76" s="356" t="s">
        <v>242</v>
      </c>
      <c r="F76" s="349">
        <v>0</v>
      </c>
      <c r="G76" s="349">
        <v>0</v>
      </c>
      <c r="H76" s="351">
        <v>4.9406564584124654E-324</v>
      </c>
      <c r="I76" s="349">
        <v>5.9287877500949585E-323</v>
      </c>
      <c r="J76" s="349">
        <v>5.9287877500949585E-323</v>
      </c>
      <c r="K76" s="356" t="s">
        <v>236</v>
      </c>
    </row>
    <row r="77" spans="1:11" ht="14.4" customHeight="1" thickBot="1" x14ac:dyDescent="0.35">
      <c r="A77" s="364" t="s">
        <v>307</v>
      </c>
      <c r="B77" s="349">
        <v>4.9406564584124654E-324</v>
      </c>
      <c r="C77" s="349">
        <v>4.9406564584124654E-324</v>
      </c>
      <c r="D77" s="349">
        <v>0</v>
      </c>
      <c r="E77" s="350">
        <v>1</v>
      </c>
      <c r="F77" s="349">
        <v>4.9406564584124654E-324</v>
      </c>
      <c r="G77" s="349">
        <v>0</v>
      </c>
      <c r="H77" s="351">
        <v>3.5710000000000002</v>
      </c>
      <c r="I77" s="349">
        <v>3.5710000000000002</v>
      </c>
      <c r="J77" s="349">
        <v>3.5710000000000002</v>
      </c>
      <c r="K77" s="356" t="s">
        <v>242</v>
      </c>
    </row>
    <row r="78" spans="1:11" ht="14.4" customHeight="1" thickBot="1" x14ac:dyDescent="0.35">
      <c r="A78" s="362" t="s">
        <v>56</v>
      </c>
      <c r="B78" s="349">
        <v>1506.48554929276</v>
      </c>
      <c r="C78" s="349">
        <v>1632.09503</v>
      </c>
      <c r="D78" s="349">
        <v>125.609480707242</v>
      </c>
      <c r="E78" s="350">
        <v>1.083379147424</v>
      </c>
      <c r="F78" s="349">
        <v>1570.9906116002301</v>
      </c>
      <c r="G78" s="349">
        <v>1570.9906116002301</v>
      </c>
      <c r="H78" s="351">
        <v>159.79815000000099</v>
      </c>
      <c r="I78" s="349">
        <v>1775.63715</v>
      </c>
      <c r="J78" s="349">
        <v>204.646538399772</v>
      </c>
      <c r="K78" s="350">
        <v>1.1302659206800001</v>
      </c>
    </row>
    <row r="79" spans="1:11" ht="14.4" customHeight="1" thickBot="1" x14ac:dyDescent="0.35">
      <c r="A79" s="363" t="s">
        <v>308</v>
      </c>
      <c r="B79" s="352">
        <v>115.000073075712</v>
      </c>
      <c r="C79" s="352">
        <v>115.4395</v>
      </c>
      <c r="D79" s="352">
        <v>0.43942692428699998</v>
      </c>
      <c r="E79" s="353">
        <v>1.0038211012610001</v>
      </c>
      <c r="F79" s="352">
        <v>110.73574608285099</v>
      </c>
      <c r="G79" s="352">
        <v>110.73574608285099</v>
      </c>
      <c r="H79" s="354">
        <v>11.396000000000001</v>
      </c>
      <c r="I79" s="352">
        <v>111.575</v>
      </c>
      <c r="J79" s="352">
        <v>0.83925391714899999</v>
      </c>
      <c r="K79" s="353">
        <v>1.0075788889020001</v>
      </c>
    </row>
    <row r="80" spans="1:11" ht="14.4" customHeight="1" thickBot="1" x14ac:dyDescent="0.35">
      <c r="A80" s="364" t="s">
        <v>309</v>
      </c>
      <c r="B80" s="349">
        <v>115.000073075712</v>
      </c>
      <c r="C80" s="349">
        <v>115.4395</v>
      </c>
      <c r="D80" s="349">
        <v>0.43942692428699998</v>
      </c>
      <c r="E80" s="350">
        <v>1.0038211012610001</v>
      </c>
      <c r="F80" s="349">
        <v>110.73574608285099</v>
      </c>
      <c r="G80" s="349">
        <v>110.73574608285099</v>
      </c>
      <c r="H80" s="351">
        <v>11.396000000000001</v>
      </c>
      <c r="I80" s="349">
        <v>111.575</v>
      </c>
      <c r="J80" s="349">
        <v>0.83925391714899999</v>
      </c>
      <c r="K80" s="350">
        <v>1.0075788889020001</v>
      </c>
    </row>
    <row r="81" spans="1:11" ht="14.4" customHeight="1" thickBot="1" x14ac:dyDescent="0.35">
      <c r="A81" s="363" t="s">
        <v>310</v>
      </c>
      <c r="B81" s="352">
        <v>45.747957245461997</v>
      </c>
      <c r="C81" s="352">
        <v>54.936259999999997</v>
      </c>
      <c r="D81" s="352">
        <v>9.1883027545370002</v>
      </c>
      <c r="E81" s="353">
        <v>1.200846186535</v>
      </c>
      <c r="F81" s="352">
        <v>44.961306750589998</v>
      </c>
      <c r="G81" s="352">
        <v>44.961306750589998</v>
      </c>
      <c r="H81" s="354">
        <v>3.4659499999999999</v>
      </c>
      <c r="I81" s="352">
        <v>42.879820000000002</v>
      </c>
      <c r="J81" s="352">
        <v>-2.0814867505899999</v>
      </c>
      <c r="K81" s="353">
        <v>0.95370493206200002</v>
      </c>
    </row>
    <row r="82" spans="1:11" ht="14.4" customHeight="1" thickBot="1" x14ac:dyDescent="0.35">
      <c r="A82" s="364" t="s">
        <v>311</v>
      </c>
      <c r="B82" s="349">
        <v>6.7479595936969998</v>
      </c>
      <c r="C82" s="349">
        <v>2.6621000000000001</v>
      </c>
      <c r="D82" s="349">
        <v>-4.0858595936970001</v>
      </c>
      <c r="E82" s="350">
        <v>0.394504436939</v>
      </c>
      <c r="F82" s="349">
        <v>3.0738941555169998</v>
      </c>
      <c r="G82" s="349">
        <v>3.0738941555169998</v>
      </c>
      <c r="H82" s="351">
        <v>0.51680000000000004</v>
      </c>
      <c r="I82" s="349">
        <v>3.1263999999999998</v>
      </c>
      <c r="J82" s="349">
        <v>5.2505844481999998E-2</v>
      </c>
      <c r="K82" s="350">
        <v>1.017081214194</v>
      </c>
    </row>
    <row r="83" spans="1:11" ht="14.4" customHeight="1" thickBot="1" x14ac:dyDescent="0.35">
      <c r="A83" s="364" t="s">
        <v>312</v>
      </c>
      <c r="B83" s="349">
        <v>38.999997651763998</v>
      </c>
      <c r="C83" s="349">
        <v>52.274160000000002</v>
      </c>
      <c r="D83" s="349">
        <v>13.274162348235</v>
      </c>
      <c r="E83" s="350">
        <v>1.3403631576270001</v>
      </c>
      <c r="F83" s="349">
        <v>41.887412595073002</v>
      </c>
      <c r="G83" s="349">
        <v>41.887412595073002</v>
      </c>
      <c r="H83" s="351">
        <v>2.9491499999999999</v>
      </c>
      <c r="I83" s="349">
        <v>39.753419999999998</v>
      </c>
      <c r="J83" s="349">
        <v>-2.1339925950729999</v>
      </c>
      <c r="K83" s="350">
        <v>0.94905408420100001</v>
      </c>
    </row>
    <row r="84" spans="1:11" ht="14.4" customHeight="1" thickBot="1" x14ac:dyDescent="0.35">
      <c r="A84" s="363" t="s">
        <v>313</v>
      </c>
      <c r="B84" s="352">
        <v>28.374238291554001</v>
      </c>
      <c r="C84" s="352">
        <v>32.071800000000003</v>
      </c>
      <c r="D84" s="352">
        <v>3.6975617084449999</v>
      </c>
      <c r="E84" s="353">
        <v>1.1303140429859999</v>
      </c>
      <c r="F84" s="352">
        <v>31.567980483701</v>
      </c>
      <c r="G84" s="352">
        <v>31.567980483701</v>
      </c>
      <c r="H84" s="354">
        <v>11.567600000000001</v>
      </c>
      <c r="I84" s="352">
        <v>60.433160000000001</v>
      </c>
      <c r="J84" s="352">
        <v>28.865179516297999</v>
      </c>
      <c r="K84" s="353">
        <v>1.914381568729</v>
      </c>
    </row>
    <row r="85" spans="1:11" ht="14.4" customHeight="1" thickBot="1" x14ac:dyDescent="0.35">
      <c r="A85" s="364" t="s">
        <v>314</v>
      </c>
      <c r="B85" s="349">
        <v>4.374239736621</v>
      </c>
      <c r="C85" s="349">
        <v>3.375</v>
      </c>
      <c r="D85" s="349">
        <v>-0.99923973662099996</v>
      </c>
      <c r="E85" s="350">
        <v>0.77156264933100005</v>
      </c>
      <c r="F85" s="349">
        <v>3.6898498557289998</v>
      </c>
      <c r="G85" s="349">
        <v>3.6898498557289998</v>
      </c>
      <c r="H85" s="351">
        <v>4.9406564584124654E-324</v>
      </c>
      <c r="I85" s="349">
        <v>3.24</v>
      </c>
      <c r="J85" s="349">
        <v>-0.44984985572899999</v>
      </c>
      <c r="K85" s="350">
        <v>0.87808450931100002</v>
      </c>
    </row>
    <row r="86" spans="1:11" ht="14.4" customHeight="1" thickBot="1" x14ac:dyDescent="0.35">
      <c r="A86" s="364" t="s">
        <v>315</v>
      </c>
      <c r="B86" s="349">
        <v>23.999998554931999</v>
      </c>
      <c r="C86" s="349">
        <v>28.6968</v>
      </c>
      <c r="D86" s="349">
        <v>4.6968014450669999</v>
      </c>
      <c r="E86" s="350">
        <v>1.1957000719940001</v>
      </c>
      <c r="F86" s="349">
        <v>27.878130627971</v>
      </c>
      <c r="G86" s="349">
        <v>27.878130627971</v>
      </c>
      <c r="H86" s="351">
        <v>11.567600000000001</v>
      </c>
      <c r="I86" s="349">
        <v>57.193159999999999</v>
      </c>
      <c r="J86" s="349">
        <v>29.315029372028</v>
      </c>
      <c r="K86" s="350">
        <v>2.051542148332</v>
      </c>
    </row>
    <row r="87" spans="1:11" ht="14.4" customHeight="1" thickBot="1" x14ac:dyDescent="0.35">
      <c r="A87" s="363" t="s">
        <v>316</v>
      </c>
      <c r="B87" s="352">
        <v>4.9406564584124654E-324</v>
      </c>
      <c r="C87" s="352">
        <v>4.9406564584124654E-324</v>
      </c>
      <c r="D87" s="352">
        <v>0</v>
      </c>
      <c r="E87" s="353">
        <v>1</v>
      </c>
      <c r="F87" s="352">
        <v>4.9406564584124654E-324</v>
      </c>
      <c r="G87" s="352">
        <v>0</v>
      </c>
      <c r="H87" s="354">
        <v>6.8</v>
      </c>
      <c r="I87" s="352">
        <v>6.8</v>
      </c>
      <c r="J87" s="352">
        <v>6.8</v>
      </c>
      <c r="K87" s="355" t="s">
        <v>242</v>
      </c>
    </row>
    <row r="88" spans="1:11" ht="14.4" customHeight="1" thickBot="1" x14ac:dyDescent="0.35">
      <c r="A88" s="364" t="s">
        <v>317</v>
      </c>
      <c r="B88" s="349">
        <v>4.9406564584124654E-324</v>
      </c>
      <c r="C88" s="349">
        <v>4.9406564584124654E-324</v>
      </c>
      <c r="D88" s="349">
        <v>0</v>
      </c>
      <c r="E88" s="350">
        <v>1</v>
      </c>
      <c r="F88" s="349">
        <v>4.9406564584124654E-324</v>
      </c>
      <c r="G88" s="349">
        <v>0</v>
      </c>
      <c r="H88" s="351">
        <v>6.8</v>
      </c>
      <c r="I88" s="349">
        <v>6.8</v>
      </c>
      <c r="J88" s="349">
        <v>6.8</v>
      </c>
      <c r="K88" s="356" t="s">
        <v>242</v>
      </c>
    </row>
    <row r="89" spans="1:11" ht="14.4" customHeight="1" thickBot="1" x14ac:dyDescent="0.35">
      <c r="A89" s="363" t="s">
        <v>318</v>
      </c>
      <c r="B89" s="352">
        <v>1103.0125735863301</v>
      </c>
      <c r="C89" s="352">
        <v>1166.4944599999999</v>
      </c>
      <c r="D89" s="352">
        <v>63.481886413665997</v>
      </c>
      <c r="E89" s="353">
        <v>1.0575531847349999</v>
      </c>
      <c r="F89" s="352">
        <v>1136.3666866584199</v>
      </c>
      <c r="G89" s="352">
        <v>1136.3666866584199</v>
      </c>
      <c r="H89" s="354">
        <v>96.251040000000003</v>
      </c>
      <c r="I89" s="352">
        <v>1178.21955</v>
      </c>
      <c r="J89" s="352">
        <v>41.852863341579997</v>
      </c>
      <c r="K89" s="353">
        <v>1.0368304208779999</v>
      </c>
    </row>
    <row r="90" spans="1:11" ht="14.4" customHeight="1" thickBot="1" x14ac:dyDescent="0.35">
      <c r="A90" s="364" t="s">
        <v>319</v>
      </c>
      <c r="B90" s="349">
        <v>999.99989978884605</v>
      </c>
      <c r="C90" s="349">
        <v>1047.1552799999999</v>
      </c>
      <c r="D90" s="349">
        <v>47.155380211153997</v>
      </c>
      <c r="E90" s="350">
        <v>1.047155384936</v>
      </c>
      <c r="F90" s="349">
        <v>1017.00103268193</v>
      </c>
      <c r="G90" s="349">
        <v>1017.00103268193</v>
      </c>
      <c r="H90" s="351">
        <v>87.084149999999994</v>
      </c>
      <c r="I90" s="349">
        <v>1057.46793</v>
      </c>
      <c r="J90" s="349">
        <v>40.466897318069002</v>
      </c>
      <c r="K90" s="350">
        <v>1.039790419102</v>
      </c>
    </row>
    <row r="91" spans="1:11" ht="14.4" customHeight="1" thickBot="1" x14ac:dyDescent="0.35">
      <c r="A91" s="364" t="s">
        <v>320</v>
      </c>
      <c r="B91" s="349">
        <v>0.74423995518800001</v>
      </c>
      <c r="C91" s="349">
        <v>0.3</v>
      </c>
      <c r="D91" s="349">
        <v>-0.44423995518800002</v>
      </c>
      <c r="E91" s="350">
        <v>0.403095799827</v>
      </c>
      <c r="F91" s="349">
        <v>0.29761266803899999</v>
      </c>
      <c r="G91" s="349">
        <v>0.29761266803899999</v>
      </c>
      <c r="H91" s="351">
        <v>4.9406564584124654E-324</v>
      </c>
      <c r="I91" s="349">
        <v>5.9287877500949585E-323</v>
      </c>
      <c r="J91" s="349">
        <v>-0.29761266803899999</v>
      </c>
      <c r="K91" s="350">
        <v>1.9762625833649862E-322</v>
      </c>
    </row>
    <row r="92" spans="1:11" ht="14.4" customHeight="1" thickBot="1" x14ac:dyDescent="0.35">
      <c r="A92" s="364" t="s">
        <v>321</v>
      </c>
      <c r="B92" s="349">
        <v>102.268433842299</v>
      </c>
      <c r="C92" s="349">
        <v>119.03918</v>
      </c>
      <c r="D92" s="349">
        <v>16.770746157701002</v>
      </c>
      <c r="E92" s="350">
        <v>1.1639875133269999</v>
      </c>
      <c r="F92" s="349">
        <v>119.06804130845001</v>
      </c>
      <c r="G92" s="349">
        <v>119.06804130845001</v>
      </c>
      <c r="H92" s="351">
        <v>9.1668900000000004</v>
      </c>
      <c r="I92" s="349">
        <v>120.75162</v>
      </c>
      <c r="J92" s="349">
        <v>1.68357869155</v>
      </c>
      <c r="K92" s="350">
        <v>1.014139635397</v>
      </c>
    </row>
    <row r="93" spans="1:11" ht="14.4" customHeight="1" thickBot="1" x14ac:dyDescent="0.35">
      <c r="A93" s="363" t="s">
        <v>322</v>
      </c>
      <c r="B93" s="352">
        <v>214.35070709369501</v>
      </c>
      <c r="C93" s="352">
        <v>263.00700999999998</v>
      </c>
      <c r="D93" s="352">
        <v>48.656302906303999</v>
      </c>
      <c r="E93" s="353">
        <v>1.2269938996980001</v>
      </c>
      <c r="F93" s="352">
        <v>247.358891624666</v>
      </c>
      <c r="G93" s="352">
        <v>247.358891624666</v>
      </c>
      <c r="H93" s="354">
        <v>30.31756</v>
      </c>
      <c r="I93" s="352">
        <v>375.72962000000001</v>
      </c>
      <c r="J93" s="352">
        <v>128.37072837533401</v>
      </c>
      <c r="K93" s="353">
        <v>1.5189654899080001</v>
      </c>
    </row>
    <row r="94" spans="1:11" ht="14.4" customHeight="1" thickBot="1" x14ac:dyDescent="0.35">
      <c r="A94" s="364" t="s">
        <v>323</v>
      </c>
      <c r="B94" s="349">
        <v>4.9406564584124654E-324</v>
      </c>
      <c r="C94" s="349">
        <v>4.9406564584124654E-324</v>
      </c>
      <c r="D94" s="349">
        <v>0</v>
      </c>
      <c r="E94" s="350">
        <v>1</v>
      </c>
      <c r="F94" s="349">
        <v>1.001306779394</v>
      </c>
      <c r="G94" s="349">
        <v>1.001306779394</v>
      </c>
      <c r="H94" s="351">
        <v>4.9406564584124654E-324</v>
      </c>
      <c r="I94" s="349">
        <v>27.582999999999998</v>
      </c>
      <c r="J94" s="349">
        <v>26.581693220605001</v>
      </c>
      <c r="K94" s="350">
        <v>27.547002145225999</v>
      </c>
    </row>
    <row r="95" spans="1:11" ht="14.4" customHeight="1" thickBot="1" x14ac:dyDescent="0.35">
      <c r="A95" s="364" t="s">
        <v>324</v>
      </c>
      <c r="B95" s="349">
        <v>177.74194929795101</v>
      </c>
      <c r="C95" s="349">
        <v>203.73484999999999</v>
      </c>
      <c r="D95" s="349">
        <v>25.992900702048999</v>
      </c>
      <c r="E95" s="350">
        <v>1.146239538863</v>
      </c>
      <c r="F95" s="349">
        <v>187.81882032903999</v>
      </c>
      <c r="G95" s="349">
        <v>187.81882032903999</v>
      </c>
      <c r="H95" s="351">
        <v>22.166920000000001</v>
      </c>
      <c r="I95" s="349">
        <v>271.26727</v>
      </c>
      <c r="J95" s="349">
        <v>83.448449670958993</v>
      </c>
      <c r="K95" s="350">
        <v>1.444302916634</v>
      </c>
    </row>
    <row r="96" spans="1:11" ht="14.4" customHeight="1" thickBot="1" x14ac:dyDescent="0.35">
      <c r="A96" s="364" t="s">
        <v>325</v>
      </c>
      <c r="B96" s="349">
        <v>14.000039157041</v>
      </c>
      <c r="C96" s="349">
        <v>14</v>
      </c>
      <c r="D96" s="349">
        <v>-3.9157041399562297E-5</v>
      </c>
      <c r="E96" s="350">
        <v>0.99999720307600004</v>
      </c>
      <c r="F96" s="349">
        <v>12.993297940901</v>
      </c>
      <c r="G96" s="349">
        <v>12.993297940901</v>
      </c>
      <c r="H96" s="351">
        <v>4.9406564584124654E-324</v>
      </c>
      <c r="I96" s="349">
        <v>19.044</v>
      </c>
      <c r="J96" s="349">
        <v>6.0507020590979996</v>
      </c>
      <c r="K96" s="350">
        <v>1.4656786973260001</v>
      </c>
    </row>
    <row r="97" spans="1:11" ht="14.4" customHeight="1" thickBot="1" x14ac:dyDescent="0.35">
      <c r="A97" s="364" t="s">
        <v>326</v>
      </c>
      <c r="B97" s="349">
        <v>4.9406564584124654E-324</v>
      </c>
      <c r="C97" s="349">
        <v>4.9406564584124654E-324</v>
      </c>
      <c r="D97" s="349">
        <v>0</v>
      </c>
      <c r="E97" s="350">
        <v>1</v>
      </c>
      <c r="F97" s="349">
        <v>4.9406564584124654E-324</v>
      </c>
      <c r="G97" s="349">
        <v>0</v>
      </c>
      <c r="H97" s="351">
        <v>4.9406564584124654E-324</v>
      </c>
      <c r="I97" s="349">
        <v>8.2055100000000003</v>
      </c>
      <c r="J97" s="349">
        <v>8.2055100000000003</v>
      </c>
      <c r="K97" s="356" t="s">
        <v>242</v>
      </c>
    </row>
    <row r="98" spans="1:11" ht="14.4" customHeight="1" thickBot="1" x14ac:dyDescent="0.35">
      <c r="A98" s="364" t="s">
        <v>327</v>
      </c>
      <c r="B98" s="349">
        <v>22.608718638702001</v>
      </c>
      <c r="C98" s="349">
        <v>45.27216</v>
      </c>
      <c r="D98" s="349">
        <v>22.663441361297</v>
      </c>
      <c r="E98" s="350">
        <v>2.0024204256529998</v>
      </c>
      <c r="F98" s="349">
        <v>45.545466575329002</v>
      </c>
      <c r="G98" s="349">
        <v>45.545466575329002</v>
      </c>
      <c r="H98" s="351">
        <v>8.1506399999999992</v>
      </c>
      <c r="I98" s="349">
        <v>49.629840000000002</v>
      </c>
      <c r="J98" s="349">
        <v>4.0843734246699999</v>
      </c>
      <c r="K98" s="350">
        <v>1.089676837933</v>
      </c>
    </row>
    <row r="99" spans="1:11" ht="14.4" customHeight="1" thickBot="1" x14ac:dyDescent="0.35">
      <c r="A99" s="363" t="s">
        <v>328</v>
      </c>
      <c r="B99" s="352">
        <v>4.9406564584124654E-324</v>
      </c>
      <c r="C99" s="352">
        <v>0.14599999999999999</v>
      </c>
      <c r="D99" s="352">
        <v>0.14599999999999999</v>
      </c>
      <c r="E99" s="355" t="s">
        <v>242</v>
      </c>
      <c r="F99" s="352">
        <v>0</v>
      </c>
      <c r="G99" s="352">
        <v>0</v>
      </c>
      <c r="H99" s="354">
        <v>4.9406564584124654E-324</v>
      </c>
      <c r="I99" s="352">
        <v>5.9287877500949585E-323</v>
      </c>
      <c r="J99" s="352">
        <v>5.9287877500949585E-323</v>
      </c>
      <c r="K99" s="355" t="s">
        <v>236</v>
      </c>
    </row>
    <row r="100" spans="1:11" ht="14.4" customHeight="1" thickBot="1" x14ac:dyDescent="0.35">
      <c r="A100" s="364" t="s">
        <v>329</v>
      </c>
      <c r="B100" s="349">
        <v>4.9406564584124654E-324</v>
      </c>
      <c r="C100" s="349">
        <v>8.5999999999999993E-2</v>
      </c>
      <c r="D100" s="349">
        <v>8.5999999999999993E-2</v>
      </c>
      <c r="E100" s="356" t="s">
        <v>242</v>
      </c>
      <c r="F100" s="349">
        <v>0</v>
      </c>
      <c r="G100" s="349">
        <v>0</v>
      </c>
      <c r="H100" s="351">
        <v>4.9406564584124654E-324</v>
      </c>
      <c r="I100" s="349">
        <v>5.9287877500949585E-323</v>
      </c>
      <c r="J100" s="349">
        <v>5.9287877500949585E-323</v>
      </c>
      <c r="K100" s="356" t="s">
        <v>236</v>
      </c>
    </row>
    <row r="101" spans="1:11" ht="14.4" customHeight="1" thickBot="1" x14ac:dyDescent="0.35">
      <c r="A101" s="364" t="s">
        <v>330</v>
      </c>
      <c r="B101" s="349">
        <v>4.9406564584124654E-324</v>
      </c>
      <c r="C101" s="349">
        <v>0.06</v>
      </c>
      <c r="D101" s="349">
        <v>0.06</v>
      </c>
      <c r="E101" s="356" t="s">
        <v>242</v>
      </c>
      <c r="F101" s="349">
        <v>0</v>
      </c>
      <c r="G101" s="349">
        <v>0</v>
      </c>
      <c r="H101" s="351">
        <v>4.9406564584124654E-324</v>
      </c>
      <c r="I101" s="349">
        <v>5.9287877500949585E-323</v>
      </c>
      <c r="J101" s="349">
        <v>5.9287877500949585E-323</v>
      </c>
      <c r="K101" s="356" t="s">
        <v>236</v>
      </c>
    </row>
    <row r="102" spans="1:11" ht="14.4" customHeight="1" thickBot="1" x14ac:dyDescent="0.35">
      <c r="A102" s="361" t="s">
        <v>57</v>
      </c>
      <c r="B102" s="349">
        <v>42665.997431030803</v>
      </c>
      <c r="C102" s="349">
        <v>51268.681089999998</v>
      </c>
      <c r="D102" s="349">
        <v>8602.6836589692502</v>
      </c>
      <c r="E102" s="350">
        <v>1.201628560843</v>
      </c>
      <c r="F102" s="349">
        <v>48937.987299362103</v>
      </c>
      <c r="G102" s="349">
        <v>48937.987299362103</v>
      </c>
      <c r="H102" s="351">
        <v>5382.6712200000302</v>
      </c>
      <c r="I102" s="349">
        <v>53989.77306</v>
      </c>
      <c r="J102" s="349">
        <v>5051.7857606379703</v>
      </c>
      <c r="K102" s="350">
        <v>1.103228310754</v>
      </c>
    </row>
    <row r="103" spans="1:11" ht="14.4" customHeight="1" thickBot="1" x14ac:dyDescent="0.35">
      <c r="A103" s="366" t="s">
        <v>331</v>
      </c>
      <c r="B103" s="352">
        <v>31599.998057327499</v>
      </c>
      <c r="C103" s="352">
        <v>38136.050000000003</v>
      </c>
      <c r="D103" s="352">
        <v>6536.0519426725104</v>
      </c>
      <c r="E103" s="353">
        <v>1.2068370995090001</v>
      </c>
      <c r="F103" s="352">
        <v>36760.999995622296</v>
      </c>
      <c r="G103" s="352">
        <v>36760.999995622296</v>
      </c>
      <c r="H103" s="354">
        <v>4054.1990000000201</v>
      </c>
      <c r="I103" s="352">
        <v>40127.735000000001</v>
      </c>
      <c r="J103" s="352">
        <v>3366.7350043776801</v>
      </c>
      <c r="K103" s="353">
        <v>1.091584423839</v>
      </c>
    </row>
    <row r="104" spans="1:11" ht="14.4" customHeight="1" thickBot="1" x14ac:dyDescent="0.35">
      <c r="A104" s="363" t="s">
        <v>332</v>
      </c>
      <c r="B104" s="352">
        <v>31501.998143228098</v>
      </c>
      <c r="C104" s="352">
        <v>35028.589</v>
      </c>
      <c r="D104" s="352">
        <v>3526.5908567718602</v>
      </c>
      <c r="E104" s="353">
        <v>1.111948164073</v>
      </c>
      <c r="F104" s="352">
        <v>35530.999995622398</v>
      </c>
      <c r="G104" s="352">
        <v>35530.999995622398</v>
      </c>
      <c r="H104" s="354">
        <v>3925.9050000000202</v>
      </c>
      <c r="I104" s="352">
        <v>38071.970999999998</v>
      </c>
      <c r="J104" s="352">
        <v>2540.9710043776099</v>
      </c>
      <c r="K104" s="353">
        <v>1.0715141989999999</v>
      </c>
    </row>
    <row r="105" spans="1:11" ht="14.4" customHeight="1" thickBot="1" x14ac:dyDescent="0.35">
      <c r="A105" s="364" t="s">
        <v>333</v>
      </c>
      <c r="B105" s="349">
        <v>31501.998143228098</v>
      </c>
      <c r="C105" s="349">
        <v>35028.589</v>
      </c>
      <c r="D105" s="349">
        <v>3526.5908567718602</v>
      </c>
      <c r="E105" s="350">
        <v>1.111948164073</v>
      </c>
      <c r="F105" s="349">
        <v>35530.999995622398</v>
      </c>
      <c r="G105" s="349">
        <v>35530.999995622398</v>
      </c>
      <c r="H105" s="351">
        <v>3925.9050000000202</v>
      </c>
      <c r="I105" s="349">
        <v>38071.970999999998</v>
      </c>
      <c r="J105" s="349">
        <v>2540.9710043776099</v>
      </c>
      <c r="K105" s="350">
        <v>1.0715141989999999</v>
      </c>
    </row>
    <row r="106" spans="1:11" ht="14.4" customHeight="1" thickBot="1" x14ac:dyDescent="0.35">
      <c r="A106" s="363" t="s">
        <v>334</v>
      </c>
      <c r="B106" s="352">
        <v>4.9406564584124654E-324</v>
      </c>
      <c r="C106" s="352">
        <v>3066.45</v>
      </c>
      <c r="D106" s="352">
        <v>3066.45</v>
      </c>
      <c r="E106" s="355" t="s">
        <v>242</v>
      </c>
      <c r="F106" s="352">
        <v>1229.99999999993</v>
      </c>
      <c r="G106" s="352">
        <v>1229.99999999993</v>
      </c>
      <c r="H106" s="354">
        <v>120.450000000001</v>
      </c>
      <c r="I106" s="352">
        <v>1956.25</v>
      </c>
      <c r="J106" s="352">
        <v>726.25000000006798</v>
      </c>
      <c r="K106" s="353">
        <v>1.5904471544709999</v>
      </c>
    </row>
    <row r="107" spans="1:11" ht="14.4" customHeight="1" thickBot="1" x14ac:dyDescent="0.35">
      <c r="A107" s="364" t="s">
        <v>335</v>
      </c>
      <c r="B107" s="349">
        <v>4.9406564584124654E-324</v>
      </c>
      <c r="C107" s="349">
        <v>3066.45</v>
      </c>
      <c r="D107" s="349">
        <v>3066.45</v>
      </c>
      <c r="E107" s="356" t="s">
        <v>242</v>
      </c>
      <c r="F107" s="349">
        <v>1229.99999999993</v>
      </c>
      <c r="G107" s="349">
        <v>1229.99999999993</v>
      </c>
      <c r="H107" s="351">
        <v>120.450000000001</v>
      </c>
      <c r="I107" s="349">
        <v>1956.25</v>
      </c>
      <c r="J107" s="349">
        <v>726.25000000006798</v>
      </c>
      <c r="K107" s="350">
        <v>1.5904471544709999</v>
      </c>
    </row>
    <row r="108" spans="1:11" ht="14.4" customHeight="1" thickBot="1" x14ac:dyDescent="0.35">
      <c r="A108" s="363" t="s">
        <v>336</v>
      </c>
      <c r="B108" s="352">
        <v>97.999914099310999</v>
      </c>
      <c r="C108" s="352">
        <v>41.011000000000003</v>
      </c>
      <c r="D108" s="352">
        <v>-56.988914099311003</v>
      </c>
      <c r="E108" s="353">
        <v>0.41847995864999998</v>
      </c>
      <c r="F108" s="352">
        <v>0</v>
      </c>
      <c r="G108" s="352">
        <v>0</v>
      </c>
      <c r="H108" s="354">
        <v>7.8440000000000003</v>
      </c>
      <c r="I108" s="352">
        <v>99.513999999999996</v>
      </c>
      <c r="J108" s="352">
        <v>99.513999999999996</v>
      </c>
      <c r="K108" s="355" t="s">
        <v>236</v>
      </c>
    </row>
    <row r="109" spans="1:11" ht="14.4" customHeight="1" thickBot="1" x14ac:dyDescent="0.35">
      <c r="A109" s="364" t="s">
        <v>337</v>
      </c>
      <c r="B109" s="349">
        <v>97.999914099310999</v>
      </c>
      <c r="C109" s="349">
        <v>41.011000000000003</v>
      </c>
      <c r="D109" s="349">
        <v>-56.988914099311003</v>
      </c>
      <c r="E109" s="350">
        <v>0.41847995864999998</v>
      </c>
      <c r="F109" s="349">
        <v>0</v>
      </c>
      <c r="G109" s="349">
        <v>0</v>
      </c>
      <c r="H109" s="351">
        <v>7.8440000000000003</v>
      </c>
      <c r="I109" s="349">
        <v>99.513999999999996</v>
      </c>
      <c r="J109" s="349">
        <v>99.513999999999996</v>
      </c>
      <c r="K109" s="356" t="s">
        <v>236</v>
      </c>
    </row>
    <row r="110" spans="1:11" ht="14.4" customHeight="1" thickBot="1" x14ac:dyDescent="0.35">
      <c r="A110" s="362" t="s">
        <v>338</v>
      </c>
      <c r="B110" s="349">
        <v>10748.9992327903</v>
      </c>
      <c r="C110" s="349">
        <v>12781.93585</v>
      </c>
      <c r="D110" s="349">
        <v>2032.93661720971</v>
      </c>
      <c r="E110" s="350">
        <v>1.189127989795</v>
      </c>
      <c r="F110" s="349">
        <v>11828.987303739699</v>
      </c>
      <c r="G110" s="349">
        <v>11828.987303739699</v>
      </c>
      <c r="H110" s="351">
        <v>1289.13516000001</v>
      </c>
      <c r="I110" s="349">
        <v>13480.320449999999</v>
      </c>
      <c r="J110" s="349">
        <v>1651.33314626027</v>
      </c>
      <c r="K110" s="350">
        <v>1.1396005510739999</v>
      </c>
    </row>
    <row r="111" spans="1:11" ht="14.4" customHeight="1" thickBot="1" x14ac:dyDescent="0.35">
      <c r="A111" s="363" t="s">
        <v>339</v>
      </c>
      <c r="B111" s="352">
        <v>2846.99970857884</v>
      </c>
      <c r="C111" s="352">
        <v>3428.5424800000001</v>
      </c>
      <c r="D111" s="352">
        <v>581.542771421157</v>
      </c>
      <c r="E111" s="353">
        <v>1.20426513205</v>
      </c>
      <c r="F111" s="352">
        <v>3130.9999759009502</v>
      </c>
      <c r="G111" s="352">
        <v>3130.9999759009502</v>
      </c>
      <c r="H111" s="354">
        <v>364.24490000000202</v>
      </c>
      <c r="I111" s="352">
        <v>3602.61285</v>
      </c>
      <c r="J111" s="352">
        <v>471.61287409904799</v>
      </c>
      <c r="K111" s="353">
        <v>1.1506269171920001</v>
      </c>
    </row>
    <row r="112" spans="1:11" ht="14.4" customHeight="1" thickBot="1" x14ac:dyDescent="0.35">
      <c r="A112" s="364" t="s">
        <v>340</v>
      </c>
      <c r="B112" s="349">
        <v>2846.99970857884</v>
      </c>
      <c r="C112" s="349">
        <v>3428.5424800000001</v>
      </c>
      <c r="D112" s="349">
        <v>581.542771421157</v>
      </c>
      <c r="E112" s="350">
        <v>1.20426513205</v>
      </c>
      <c r="F112" s="349">
        <v>3130.9999759009502</v>
      </c>
      <c r="G112" s="349">
        <v>3130.9999759009502</v>
      </c>
      <c r="H112" s="351">
        <v>364.24490000000202</v>
      </c>
      <c r="I112" s="349">
        <v>3602.61285</v>
      </c>
      <c r="J112" s="349">
        <v>471.61287409904799</v>
      </c>
      <c r="K112" s="350">
        <v>1.1506269171920001</v>
      </c>
    </row>
    <row r="113" spans="1:11" ht="14.4" customHeight="1" thickBot="1" x14ac:dyDescent="0.35">
      <c r="A113" s="363" t="s">
        <v>341</v>
      </c>
      <c r="B113" s="352">
        <v>7901.9995242114401</v>
      </c>
      <c r="C113" s="352">
        <v>9353.3933699999998</v>
      </c>
      <c r="D113" s="352">
        <v>1451.3938457885599</v>
      </c>
      <c r="E113" s="353">
        <v>1.1836742512239999</v>
      </c>
      <c r="F113" s="352">
        <v>8697.9873278387895</v>
      </c>
      <c r="G113" s="352">
        <v>8697.9873278387895</v>
      </c>
      <c r="H113" s="354">
        <v>924.89026000000501</v>
      </c>
      <c r="I113" s="352">
        <v>9877.7076000000106</v>
      </c>
      <c r="J113" s="352">
        <v>1179.72027216122</v>
      </c>
      <c r="K113" s="353">
        <v>1.1356314084729999</v>
      </c>
    </row>
    <row r="114" spans="1:11" ht="14.4" customHeight="1" thickBot="1" x14ac:dyDescent="0.35">
      <c r="A114" s="364" t="s">
        <v>342</v>
      </c>
      <c r="B114" s="349">
        <v>7901.9995242114401</v>
      </c>
      <c r="C114" s="349">
        <v>9353.3933699999998</v>
      </c>
      <c r="D114" s="349">
        <v>1451.3938457885599</v>
      </c>
      <c r="E114" s="350">
        <v>1.1836742512239999</v>
      </c>
      <c r="F114" s="349">
        <v>8697.9873278387895</v>
      </c>
      <c r="G114" s="349">
        <v>8697.9873278387895</v>
      </c>
      <c r="H114" s="351">
        <v>924.89026000000501</v>
      </c>
      <c r="I114" s="349">
        <v>9877.7076000000106</v>
      </c>
      <c r="J114" s="349">
        <v>1179.72027216122</v>
      </c>
      <c r="K114" s="350">
        <v>1.1356314084729999</v>
      </c>
    </row>
    <row r="115" spans="1:11" ht="14.4" customHeight="1" thickBot="1" x14ac:dyDescent="0.35">
      <c r="A115" s="362" t="s">
        <v>343</v>
      </c>
      <c r="B115" s="349">
        <v>317.000140913054</v>
      </c>
      <c r="C115" s="349">
        <v>350.69524000000001</v>
      </c>
      <c r="D115" s="349">
        <v>33.695099086946001</v>
      </c>
      <c r="E115" s="350">
        <v>1.106293640721</v>
      </c>
      <c r="F115" s="349">
        <v>347.99999999998101</v>
      </c>
      <c r="G115" s="349">
        <v>347.99999999998101</v>
      </c>
      <c r="H115" s="351">
        <v>39.337060000000001</v>
      </c>
      <c r="I115" s="349">
        <v>381.71760999999998</v>
      </c>
      <c r="J115" s="349">
        <v>33.717610000019</v>
      </c>
      <c r="K115" s="350">
        <v>1.096889683908</v>
      </c>
    </row>
    <row r="116" spans="1:11" ht="14.4" customHeight="1" thickBot="1" x14ac:dyDescent="0.35">
      <c r="A116" s="363" t="s">
        <v>344</v>
      </c>
      <c r="B116" s="352">
        <v>317.000140913054</v>
      </c>
      <c r="C116" s="352">
        <v>350.69524000000001</v>
      </c>
      <c r="D116" s="352">
        <v>33.695099086946001</v>
      </c>
      <c r="E116" s="353">
        <v>1.106293640721</v>
      </c>
      <c r="F116" s="352">
        <v>347.99999999998101</v>
      </c>
      <c r="G116" s="352">
        <v>347.99999999998101</v>
      </c>
      <c r="H116" s="354">
        <v>39.337060000000001</v>
      </c>
      <c r="I116" s="352">
        <v>381.71760999999998</v>
      </c>
      <c r="J116" s="352">
        <v>33.717610000019</v>
      </c>
      <c r="K116" s="353">
        <v>1.096889683908</v>
      </c>
    </row>
    <row r="117" spans="1:11" ht="14.4" customHeight="1" thickBot="1" x14ac:dyDescent="0.35">
      <c r="A117" s="364" t="s">
        <v>345</v>
      </c>
      <c r="B117" s="349">
        <v>317.000140913054</v>
      </c>
      <c r="C117" s="349">
        <v>350.69524000000001</v>
      </c>
      <c r="D117" s="349">
        <v>33.695099086946001</v>
      </c>
      <c r="E117" s="350">
        <v>1.106293640721</v>
      </c>
      <c r="F117" s="349">
        <v>347.99999999998101</v>
      </c>
      <c r="G117" s="349">
        <v>347.99999999998101</v>
      </c>
      <c r="H117" s="351">
        <v>39.337060000000001</v>
      </c>
      <c r="I117" s="349">
        <v>381.71760999999998</v>
      </c>
      <c r="J117" s="349">
        <v>33.717610000019</v>
      </c>
      <c r="K117" s="350">
        <v>1.096889683908</v>
      </c>
    </row>
    <row r="118" spans="1:11" ht="14.4" customHeight="1" thickBot="1" x14ac:dyDescent="0.35">
      <c r="A118" s="361" t="s">
        <v>346</v>
      </c>
      <c r="B118" s="349">
        <v>4.9406564584124654E-324</v>
      </c>
      <c r="C118" s="349">
        <v>1.18</v>
      </c>
      <c r="D118" s="349">
        <v>1.18</v>
      </c>
      <c r="E118" s="356" t="s">
        <v>242</v>
      </c>
      <c r="F118" s="349">
        <v>0</v>
      </c>
      <c r="G118" s="349">
        <v>0</v>
      </c>
      <c r="H118" s="351">
        <v>4.9406564584124654E-324</v>
      </c>
      <c r="I118" s="349">
        <v>5.9287877500949585E-323</v>
      </c>
      <c r="J118" s="349">
        <v>5.9287877500949585E-323</v>
      </c>
      <c r="K118" s="356" t="s">
        <v>236</v>
      </c>
    </row>
    <row r="119" spans="1:11" ht="14.4" customHeight="1" thickBot="1" x14ac:dyDescent="0.35">
      <c r="A119" s="362" t="s">
        <v>347</v>
      </c>
      <c r="B119" s="349">
        <v>4.9406564584124654E-324</v>
      </c>
      <c r="C119" s="349">
        <v>1.18</v>
      </c>
      <c r="D119" s="349">
        <v>1.18</v>
      </c>
      <c r="E119" s="356" t="s">
        <v>242</v>
      </c>
      <c r="F119" s="349">
        <v>0</v>
      </c>
      <c r="G119" s="349">
        <v>0</v>
      </c>
      <c r="H119" s="351">
        <v>4.9406564584124654E-324</v>
      </c>
      <c r="I119" s="349">
        <v>5.9287877500949585E-323</v>
      </c>
      <c r="J119" s="349">
        <v>5.9287877500949585E-323</v>
      </c>
      <c r="K119" s="356" t="s">
        <v>236</v>
      </c>
    </row>
    <row r="120" spans="1:11" ht="14.4" customHeight="1" thickBot="1" x14ac:dyDescent="0.35">
      <c r="A120" s="363" t="s">
        <v>348</v>
      </c>
      <c r="B120" s="352">
        <v>4.9406564584124654E-324</v>
      </c>
      <c r="C120" s="352">
        <v>1.18</v>
      </c>
      <c r="D120" s="352">
        <v>1.18</v>
      </c>
      <c r="E120" s="355" t="s">
        <v>242</v>
      </c>
      <c r="F120" s="352">
        <v>0</v>
      </c>
      <c r="G120" s="352">
        <v>0</v>
      </c>
      <c r="H120" s="354">
        <v>4.9406564584124654E-324</v>
      </c>
      <c r="I120" s="352">
        <v>5.9287877500949585E-323</v>
      </c>
      <c r="J120" s="352">
        <v>5.9287877500949585E-323</v>
      </c>
      <c r="K120" s="355" t="s">
        <v>236</v>
      </c>
    </row>
    <row r="121" spans="1:11" ht="14.4" customHeight="1" thickBot="1" x14ac:dyDescent="0.35">
      <c r="A121" s="364" t="s">
        <v>349</v>
      </c>
      <c r="B121" s="349">
        <v>4.9406564584124654E-324</v>
      </c>
      <c r="C121" s="349">
        <v>1.18</v>
      </c>
      <c r="D121" s="349">
        <v>1.18</v>
      </c>
      <c r="E121" s="356" t="s">
        <v>242</v>
      </c>
      <c r="F121" s="349">
        <v>0</v>
      </c>
      <c r="G121" s="349">
        <v>0</v>
      </c>
      <c r="H121" s="351">
        <v>4.9406564584124654E-324</v>
      </c>
      <c r="I121" s="349">
        <v>5.9287877500949585E-323</v>
      </c>
      <c r="J121" s="349">
        <v>5.9287877500949585E-323</v>
      </c>
      <c r="K121" s="356" t="s">
        <v>236</v>
      </c>
    </row>
    <row r="122" spans="1:11" ht="14.4" customHeight="1" thickBot="1" x14ac:dyDescent="0.35">
      <c r="A122" s="361" t="s">
        <v>350</v>
      </c>
      <c r="B122" s="349">
        <v>107.076953552772</v>
      </c>
      <c r="C122" s="349">
        <v>120.988</v>
      </c>
      <c r="D122" s="349">
        <v>13.911046447226999</v>
      </c>
      <c r="E122" s="350">
        <v>1.1299163450730001</v>
      </c>
      <c r="F122" s="349">
        <v>0</v>
      </c>
      <c r="G122" s="349">
        <v>0</v>
      </c>
      <c r="H122" s="351">
        <v>-13.661</v>
      </c>
      <c r="I122" s="349">
        <v>166.376</v>
      </c>
      <c r="J122" s="349">
        <v>166.376</v>
      </c>
      <c r="K122" s="356" t="s">
        <v>236</v>
      </c>
    </row>
    <row r="123" spans="1:11" ht="14.4" customHeight="1" thickBot="1" x14ac:dyDescent="0.35">
      <c r="A123" s="362" t="s">
        <v>351</v>
      </c>
      <c r="B123" s="349">
        <v>4.9406564584124654E-324</v>
      </c>
      <c r="C123" s="349">
        <v>10.919</v>
      </c>
      <c r="D123" s="349">
        <v>10.919</v>
      </c>
      <c r="E123" s="356" t="s">
        <v>242</v>
      </c>
      <c r="F123" s="349">
        <v>0</v>
      </c>
      <c r="G123" s="349">
        <v>0</v>
      </c>
      <c r="H123" s="351">
        <v>-14.661</v>
      </c>
      <c r="I123" s="349">
        <v>75.682999999998998</v>
      </c>
      <c r="J123" s="349">
        <v>75.682999999998998</v>
      </c>
      <c r="K123" s="356" t="s">
        <v>236</v>
      </c>
    </row>
    <row r="124" spans="1:11" ht="14.4" customHeight="1" thickBot="1" x14ac:dyDescent="0.35">
      <c r="A124" s="363" t="s">
        <v>352</v>
      </c>
      <c r="B124" s="352">
        <v>4.9406564584124654E-324</v>
      </c>
      <c r="C124" s="352">
        <v>10.919</v>
      </c>
      <c r="D124" s="352">
        <v>10.919</v>
      </c>
      <c r="E124" s="355" t="s">
        <v>242</v>
      </c>
      <c r="F124" s="352">
        <v>0</v>
      </c>
      <c r="G124" s="352">
        <v>0</v>
      </c>
      <c r="H124" s="354">
        <v>-14.661</v>
      </c>
      <c r="I124" s="352">
        <v>75.682999999998998</v>
      </c>
      <c r="J124" s="352">
        <v>75.682999999998998</v>
      </c>
      <c r="K124" s="355" t="s">
        <v>236</v>
      </c>
    </row>
    <row r="125" spans="1:11" ht="14.4" customHeight="1" thickBot="1" x14ac:dyDescent="0.35">
      <c r="A125" s="364" t="s">
        <v>353</v>
      </c>
      <c r="B125" s="349">
        <v>4.9406564584124654E-324</v>
      </c>
      <c r="C125" s="349">
        <v>10.919</v>
      </c>
      <c r="D125" s="349">
        <v>10.919</v>
      </c>
      <c r="E125" s="356" t="s">
        <v>242</v>
      </c>
      <c r="F125" s="349">
        <v>0</v>
      </c>
      <c r="G125" s="349">
        <v>0</v>
      </c>
      <c r="H125" s="351">
        <v>-14.661</v>
      </c>
      <c r="I125" s="349">
        <v>75.682999999998998</v>
      </c>
      <c r="J125" s="349">
        <v>75.682999999998998</v>
      </c>
      <c r="K125" s="356" t="s">
        <v>236</v>
      </c>
    </row>
    <row r="126" spans="1:11" ht="14.4" customHeight="1" thickBot="1" x14ac:dyDescent="0.35">
      <c r="A126" s="362" t="s">
        <v>354</v>
      </c>
      <c r="B126" s="349">
        <v>107.076953552772</v>
      </c>
      <c r="C126" s="349">
        <v>110.069</v>
      </c>
      <c r="D126" s="349">
        <v>2.9920464472270001</v>
      </c>
      <c r="E126" s="350">
        <v>1.027942954557</v>
      </c>
      <c r="F126" s="349">
        <v>0</v>
      </c>
      <c r="G126" s="349">
        <v>0</v>
      </c>
      <c r="H126" s="351">
        <v>1</v>
      </c>
      <c r="I126" s="349">
        <v>90.692999999999998</v>
      </c>
      <c r="J126" s="349">
        <v>90.692999999999998</v>
      </c>
      <c r="K126" s="356" t="s">
        <v>236</v>
      </c>
    </row>
    <row r="127" spans="1:11" ht="14.4" customHeight="1" thickBot="1" x14ac:dyDescent="0.35">
      <c r="A127" s="363" t="s">
        <v>355</v>
      </c>
      <c r="B127" s="352">
        <v>4.9406564584124654E-324</v>
      </c>
      <c r="C127" s="352">
        <v>90.468999999999994</v>
      </c>
      <c r="D127" s="352">
        <v>90.468999999999994</v>
      </c>
      <c r="E127" s="355" t="s">
        <v>242</v>
      </c>
      <c r="F127" s="352">
        <v>0</v>
      </c>
      <c r="G127" s="352">
        <v>0</v>
      </c>
      <c r="H127" s="354">
        <v>1</v>
      </c>
      <c r="I127" s="352">
        <v>59.296999999999997</v>
      </c>
      <c r="J127" s="352">
        <v>59.296999999999997</v>
      </c>
      <c r="K127" s="355" t="s">
        <v>236</v>
      </c>
    </row>
    <row r="128" spans="1:11" ht="14.4" customHeight="1" thickBot="1" x14ac:dyDescent="0.35">
      <c r="A128" s="364" t="s">
        <v>356</v>
      </c>
      <c r="B128" s="349">
        <v>4.9406564584124654E-324</v>
      </c>
      <c r="C128" s="349">
        <v>1.147</v>
      </c>
      <c r="D128" s="349">
        <v>1.147</v>
      </c>
      <c r="E128" s="356" t="s">
        <v>242</v>
      </c>
      <c r="F128" s="349">
        <v>0</v>
      </c>
      <c r="G128" s="349">
        <v>0</v>
      </c>
      <c r="H128" s="351">
        <v>4.9406564584124654E-324</v>
      </c>
      <c r="I128" s="349">
        <v>0.93500000000000005</v>
      </c>
      <c r="J128" s="349">
        <v>0.93500000000000005</v>
      </c>
      <c r="K128" s="356" t="s">
        <v>236</v>
      </c>
    </row>
    <row r="129" spans="1:11" ht="14.4" customHeight="1" thickBot="1" x14ac:dyDescent="0.35">
      <c r="A129" s="364" t="s">
        <v>357</v>
      </c>
      <c r="B129" s="349">
        <v>4.9406564584124654E-324</v>
      </c>
      <c r="C129" s="349">
        <v>28.573</v>
      </c>
      <c r="D129" s="349">
        <v>28.573</v>
      </c>
      <c r="E129" s="356" t="s">
        <v>242</v>
      </c>
      <c r="F129" s="349">
        <v>0</v>
      </c>
      <c r="G129" s="349">
        <v>0</v>
      </c>
      <c r="H129" s="351">
        <v>1</v>
      </c>
      <c r="I129" s="349">
        <v>25.45</v>
      </c>
      <c r="J129" s="349">
        <v>25.45</v>
      </c>
      <c r="K129" s="356" t="s">
        <v>236</v>
      </c>
    </row>
    <row r="130" spans="1:11" ht="14.4" customHeight="1" thickBot="1" x14ac:dyDescent="0.35">
      <c r="A130" s="364" t="s">
        <v>358</v>
      </c>
      <c r="B130" s="349">
        <v>4.9406564584124654E-324</v>
      </c>
      <c r="C130" s="349">
        <v>60.749000000000002</v>
      </c>
      <c r="D130" s="349">
        <v>60.749000000000002</v>
      </c>
      <c r="E130" s="356" t="s">
        <v>242</v>
      </c>
      <c r="F130" s="349">
        <v>0</v>
      </c>
      <c r="G130" s="349">
        <v>0</v>
      </c>
      <c r="H130" s="351">
        <v>4.9406564584124654E-324</v>
      </c>
      <c r="I130" s="349">
        <v>32.512</v>
      </c>
      <c r="J130" s="349">
        <v>32.512</v>
      </c>
      <c r="K130" s="356" t="s">
        <v>236</v>
      </c>
    </row>
    <row r="131" spans="1:11" ht="14.4" customHeight="1" thickBot="1" x14ac:dyDescent="0.35">
      <c r="A131" s="364" t="s">
        <v>359</v>
      </c>
      <c r="B131" s="349">
        <v>4.9406564584124654E-324</v>
      </c>
      <c r="C131" s="349">
        <v>4.9406564584124654E-324</v>
      </c>
      <c r="D131" s="349">
        <v>0</v>
      </c>
      <c r="E131" s="350">
        <v>1</v>
      </c>
      <c r="F131" s="349">
        <v>4.9406564584124654E-324</v>
      </c>
      <c r="G131" s="349">
        <v>0</v>
      </c>
      <c r="H131" s="351">
        <v>4.9406564584124654E-324</v>
      </c>
      <c r="I131" s="349">
        <v>0.39999999999899999</v>
      </c>
      <c r="J131" s="349">
        <v>0.39999999999899999</v>
      </c>
      <c r="K131" s="356" t="s">
        <v>242</v>
      </c>
    </row>
    <row r="132" spans="1:11" ht="14.4" customHeight="1" thickBot="1" x14ac:dyDescent="0.35">
      <c r="A132" s="363" t="s">
        <v>360</v>
      </c>
      <c r="B132" s="352">
        <v>4.9406564584124654E-324</v>
      </c>
      <c r="C132" s="352">
        <v>7.8</v>
      </c>
      <c r="D132" s="352">
        <v>7.8</v>
      </c>
      <c r="E132" s="355" t="s">
        <v>242</v>
      </c>
      <c r="F132" s="352">
        <v>0</v>
      </c>
      <c r="G132" s="352">
        <v>0</v>
      </c>
      <c r="H132" s="354">
        <v>4.9406564584124654E-324</v>
      </c>
      <c r="I132" s="352">
        <v>5.9287877500949585E-323</v>
      </c>
      <c r="J132" s="352">
        <v>5.9287877500949585E-323</v>
      </c>
      <c r="K132" s="355" t="s">
        <v>236</v>
      </c>
    </row>
    <row r="133" spans="1:11" ht="14.4" customHeight="1" thickBot="1" x14ac:dyDescent="0.35">
      <c r="A133" s="364" t="s">
        <v>361</v>
      </c>
      <c r="B133" s="349">
        <v>4.9406564584124654E-324</v>
      </c>
      <c r="C133" s="349">
        <v>7.8</v>
      </c>
      <c r="D133" s="349">
        <v>7.8</v>
      </c>
      <c r="E133" s="356" t="s">
        <v>242</v>
      </c>
      <c r="F133" s="349">
        <v>0</v>
      </c>
      <c r="G133" s="349">
        <v>0</v>
      </c>
      <c r="H133" s="351">
        <v>4.9406564584124654E-324</v>
      </c>
      <c r="I133" s="349">
        <v>5.9287877500949585E-323</v>
      </c>
      <c r="J133" s="349">
        <v>5.9287877500949585E-323</v>
      </c>
      <c r="K133" s="356" t="s">
        <v>236</v>
      </c>
    </row>
    <row r="134" spans="1:11" ht="14.4" customHeight="1" thickBot="1" x14ac:dyDescent="0.35">
      <c r="A134" s="367" t="s">
        <v>362</v>
      </c>
      <c r="B134" s="349">
        <v>4.9406564584124654E-324</v>
      </c>
      <c r="C134" s="349">
        <v>9.8000000000000007</v>
      </c>
      <c r="D134" s="349">
        <v>9.8000000000000007</v>
      </c>
      <c r="E134" s="356" t="s">
        <v>242</v>
      </c>
      <c r="F134" s="349">
        <v>0</v>
      </c>
      <c r="G134" s="349">
        <v>0</v>
      </c>
      <c r="H134" s="351">
        <v>4.9406564584124654E-324</v>
      </c>
      <c r="I134" s="349">
        <v>31.093</v>
      </c>
      <c r="J134" s="349">
        <v>31.093</v>
      </c>
      <c r="K134" s="356" t="s">
        <v>236</v>
      </c>
    </row>
    <row r="135" spans="1:11" ht="14.4" customHeight="1" thickBot="1" x14ac:dyDescent="0.35">
      <c r="A135" s="364" t="s">
        <v>363</v>
      </c>
      <c r="B135" s="349">
        <v>4.9406564584124654E-324</v>
      </c>
      <c r="C135" s="349">
        <v>9.8000000000000007</v>
      </c>
      <c r="D135" s="349">
        <v>9.8000000000000007</v>
      </c>
      <c r="E135" s="356" t="s">
        <v>242</v>
      </c>
      <c r="F135" s="349">
        <v>0</v>
      </c>
      <c r="G135" s="349">
        <v>0</v>
      </c>
      <c r="H135" s="351">
        <v>4.9406564584124654E-324</v>
      </c>
      <c r="I135" s="349">
        <v>31.093</v>
      </c>
      <c r="J135" s="349">
        <v>31.093</v>
      </c>
      <c r="K135" s="356" t="s">
        <v>236</v>
      </c>
    </row>
    <row r="136" spans="1:11" ht="14.4" customHeight="1" thickBot="1" x14ac:dyDescent="0.35">
      <c r="A136" s="367" t="s">
        <v>364</v>
      </c>
      <c r="B136" s="349">
        <v>4.9406564584124654E-324</v>
      </c>
      <c r="C136" s="349">
        <v>2</v>
      </c>
      <c r="D136" s="349">
        <v>2</v>
      </c>
      <c r="E136" s="356" t="s">
        <v>242</v>
      </c>
      <c r="F136" s="349">
        <v>0</v>
      </c>
      <c r="G136" s="349">
        <v>0</v>
      </c>
      <c r="H136" s="351">
        <v>4.9406564584124654E-324</v>
      </c>
      <c r="I136" s="349">
        <v>0.30299999999999999</v>
      </c>
      <c r="J136" s="349">
        <v>0.30299999999999999</v>
      </c>
      <c r="K136" s="356" t="s">
        <v>236</v>
      </c>
    </row>
    <row r="137" spans="1:11" ht="14.4" customHeight="1" thickBot="1" x14ac:dyDescent="0.35">
      <c r="A137" s="364" t="s">
        <v>365</v>
      </c>
      <c r="B137" s="349">
        <v>4.9406564584124654E-324</v>
      </c>
      <c r="C137" s="349">
        <v>2</v>
      </c>
      <c r="D137" s="349">
        <v>2</v>
      </c>
      <c r="E137" s="356" t="s">
        <v>242</v>
      </c>
      <c r="F137" s="349">
        <v>0</v>
      </c>
      <c r="G137" s="349">
        <v>0</v>
      </c>
      <c r="H137" s="351">
        <v>4.9406564584124654E-324</v>
      </c>
      <c r="I137" s="349">
        <v>0.30299999999999999</v>
      </c>
      <c r="J137" s="349">
        <v>0.30299999999999999</v>
      </c>
      <c r="K137" s="356" t="s">
        <v>236</v>
      </c>
    </row>
    <row r="138" spans="1:11" ht="14.4" customHeight="1" thickBot="1" x14ac:dyDescent="0.35">
      <c r="A138" s="361" t="s">
        <v>366</v>
      </c>
      <c r="B138" s="349">
        <v>3043.99957671725</v>
      </c>
      <c r="C138" s="349">
        <v>3012.0145499999999</v>
      </c>
      <c r="D138" s="349">
        <v>-31.985026717250001</v>
      </c>
      <c r="E138" s="350">
        <v>0.98949243391399999</v>
      </c>
      <c r="F138" s="349">
        <v>2048.99999999989</v>
      </c>
      <c r="G138" s="349">
        <v>2048.99999999989</v>
      </c>
      <c r="H138" s="351">
        <v>447.34300000000201</v>
      </c>
      <c r="I138" s="349">
        <v>2551.1100700000002</v>
      </c>
      <c r="J138" s="349">
        <v>502.11007000011398</v>
      </c>
      <c r="K138" s="350">
        <v>1.2450512786720001</v>
      </c>
    </row>
    <row r="139" spans="1:11" ht="14.4" customHeight="1" thickBot="1" x14ac:dyDescent="0.35">
      <c r="A139" s="362" t="s">
        <v>367</v>
      </c>
      <c r="B139" s="349">
        <v>3014.9995784633802</v>
      </c>
      <c r="C139" s="349">
        <v>2936.3589999999999</v>
      </c>
      <c r="D139" s="349">
        <v>-78.640578463373004</v>
      </c>
      <c r="E139" s="350">
        <v>0.97391688575099999</v>
      </c>
      <c r="F139" s="349">
        <v>2048.99999999989</v>
      </c>
      <c r="G139" s="349">
        <v>2048.99999999989</v>
      </c>
      <c r="H139" s="351">
        <v>178.97600000000099</v>
      </c>
      <c r="I139" s="349">
        <v>2138.8580000000002</v>
      </c>
      <c r="J139" s="349">
        <v>89.858000000112</v>
      </c>
      <c r="K139" s="350">
        <v>1.0438545632009999</v>
      </c>
    </row>
    <row r="140" spans="1:11" ht="14.4" customHeight="1" thickBot="1" x14ac:dyDescent="0.35">
      <c r="A140" s="363" t="s">
        <v>368</v>
      </c>
      <c r="B140" s="352">
        <v>3014.9995784633802</v>
      </c>
      <c r="C140" s="352">
        <v>2936.3589999999999</v>
      </c>
      <c r="D140" s="352">
        <v>-78.640578463373004</v>
      </c>
      <c r="E140" s="353">
        <v>0.97391688575099999</v>
      </c>
      <c r="F140" s="352">
        <v>2048.99999999989</v>
      </c>
      <c r="G140" s="352">
        <v>2048.99999999989</v>
      </c>
      <c r="H140" s="354">
        <v>178.97600000000099</v>
      </c>
      <c r="I140" s="352">
        <v>2110.8850000000002</v>
      </c>
      <c r="J140" s="352">
        <v>61.885000000112001</v>
      </c>
      <c r="K140" s="353">
        <v>1.030202537823</v>
      </c>
    </row>
    <row r="141" spans="1:11" ht="14.4" customHeight="1" thickBot="1" x14ac:dyDescent="0.35">
      <c r="A141" s="364" t="s">
        <v>369</v>
      </c>
      <c r="B141" s="349">
        <v>110.00003337677001</v>
      </c>
      <c r="C141" s="349">
        <v>111.262</v>
      </c>
      <c r="D141" s="349">
        <v>1.2619666232290001</v>
      </c>
      <c r="E141" s="350">
        <v>1.0114724203659999</v>
      </c>
      <c r="F141" s="349">
        <v>80.999999999994998</v>
      </c>
      <c r="G141" s="349">
        <v>80.999999999994998</v>
      </c>
      <c r="H141" s="351">
        <v>7.5579999999999998</v>
      </c>
      <c r="I141" s="349">
        <v>87.701999999999998</v>
      </c>
      <c r="J141" s="349">
        <v>6.7020000000040003</v>
      </c>
      <c r="K141" s="350">
        <v>1.08274074074</v>
      </c>
    </row>
    <row r="142" spans="1:11" ht="14.4" customHeight="1" thickBot="1" x14ac:dyDescent="0.35">
      <c r="A142" s="364" t="s">
        <v>370</v>
      </c>
      <c r="B142" s="349">
        <v>447.99981302541102</v>
      </c>
      <c r="C142" s="349">
        <v>376.53800000000001</v>
      </c>
      <c r="D142" s="349">
        <v>-71.461813025411004</v>
      </c>
      <c r="E142" s="350">
        <v>0.84048695792299999</v>
      </c>
      <c r="F142" s="349">
        <v>317.999999999983</v>
      </c>
      <c r="G142" s="349">
        <v>317.999999999983</v>
      </c>
      <c r="H142" s="351">
        <v>29.87</v>
      </c>
      <c r="I142" s="349">
        <v>320.56200000000001</v>
      </c>
      <c r="J142" s="349">
        <v>2.562000000017</v>
      </c>
      <c r="K142" s="350">
        <v>1.0080566037730001</v>
      </c>
    </row>
    <row r="143" spans="1:11" ht="14.4" customHeight="1" thickBot="1" x14ac:dyDescent="0.35">
      <c r="A143" s="364" t="s">
        <v>371</v>
      </c>
      <c r="B143" s="349">
        <v>10.999919337682</v>
      </c>
      <c r="C143" s="349">
        <v>11.951000000000001</v>
      </c>
      <c r="D143" s="349">
        <v>0.95108066231699995</v>
      </c>
      <c r="E143" s="350">
        <v>1.0864625124159999</v>
      </c>
      <c r="F143" s="349">
        <v>22.999999999998</v>
      </c>
      <c r="G143" s="349">
        <v>22.999999999998</v>
      </c>
      <c r="H143" s="351">
        <v>1.885</v>
      </c>
      <c r="I143" s="349">
        <v>22.62</v>
      </c>
      <c r="J143" s="349">
        <v>-0.37999999999799999</v>
      </c>
      <c r="K143" s="350">
        <v>0.98347826086900003</v>
      </c>
    </row>
    <row r="144" spans="1:11" ht="14.4" customHeight="1" thickBot="1" x14ac:dyDescent="0.35">
      <c r="A144" s="364" t="s">
        <v>372</v>
      </c>
      <c r="B144" s="349">
        <v>1027.9998581029399</v>
      </c>
      <c r="C144" s="349">
        <v>1018.875</v>
      </c>
      <c r="D144" s="349">
        <v>-9.1248581029360007</v>
      </c>
      <c r="E144" s="350">
        <v>0.99112367766200005</v>
      </c>
      <c r="F144" s="349">
        <v>646.99999999996498</v>
      </c>
      <c r="G144" s="349">
        <v>646.99999999996498</v>
      </c>
      <c r="H144" s="351">
        <v>60.218000000000004</v>
      </c>
      <c r="I144" s="349">
        <v>701.01800000000003</v>
      </c>
      <c r="J144" s="349">
        <v>54.018000000035002</v>
      </c>
      <c r="K144" s="350">
        <v>1.083489953632</v>
      </c>
    </row>
    <row r="145" spans="1:11" ht="14.4" customHeight="1" thickBot="1" x14ac:dyDescent="0.35">
      <c r="A145" s="364" t="s">
        <v>373</v>
      </c>
      <c r="B145" s="349">
        <v>1310.9999210631699</v>
      </c>
      <c r="C145" s="349">
        <v>1311.92</v>
      </c>
      <c r="D145" s="349">
        <v>0.92007893682599995</v>
      </c>
      <c r="E145" s="350">
        <v>1.0007018146390001</v>
      </c>
      <c r="F145" s="349">
        <v>909.99999999994998</v>
      </c>
      <c r="G145" s="349">
        <v>909.99999999994998</v>
      </c>
      <c r="H145" s="351">
        <v>73.927999999999997</v>
      </c>
      <c r="I145" s="349">
        <v>909.85799999999995</v>
      </c>
      <c r="J145" s="349">
        <v>-0.14199999995000001</v>
      </c>
      <c r="K145" s="350">
        <v>0.999843956044</v>
      </c>
    </row>
    <row r="146" spans="1:11" ht="14.4" customHeight="1" thickBot="1" x14ac:dyDescent="0.35">
      <c r="A146" s="364" t="s">
        <v>374</v>
      </c>
      <c r="B146" s="349">
        <v>107.000033557404</v>
      </c>
      <c r="C146" s="349">
        <v>105.813</v>
      </c>
      <c r="D146" s="349">
        <v>-1.187033557403</v>
      </c>
      <c r="E146" s="350">
        <v>0.98890623191399996</v>
      </c>
      <c r="F146" s="349">
        <v>69.999999999996007</v>
      </c>
      <c r="G146" s="349">
        <v>69.999999999996007</v>
      </c>
      <c r="H146" s="351">
        <v>5.5170000000000003</v>
      </c>
      <c r="I146" s="349">
        <v>69.125</v>
      </c>
      <c r="J146" s="349">
        <v>-0.87499999999599998</v>
      </c>
      <c r="K146" s="350">
        <v>0.98750000000000004</v>
      </c>
    </row>
    <row r="147" spans="1:11" ht="14.4" customHeight="1" thickBot="1" x14ac:dyDescent="0.35">
      <c r="A147" s="363" t="s">
        <v>375</v>
      </c>
      <c r="B147" s="352">
        <v>4.9406564584124654E-324</v>
      </c>
      <c r="C147" s="352">
        <v>4.9406564584124654E-324</v>
      </c>
      <c r="D147" s="352">
        <v>0</v>
      </c>
      <c r="E147" s="353">
        <v>1</v>
      </c>
      <c r="F147" s="352">
        <v>4.9406564584124654E-324</v>
      </c>
      <c r="G147" s="352">
        <v>0</v>
      </c>
      <c r="H147" s="354">
        <v>4.9406564584124654E-324</v>
      </c>
      <c r="I147" s="352">
        <v>27.972999999999999</v>
      </c>
      <c r="J147" s="352">
        <v>27.972999999999999</v>
      </c>
      <c r="K147" s="355" t="s">
        <v>242</v>
      </c>
    </row>
    <row r="148" spans="1:11" ht="14.4" customHeight="1" thickBot="1" x14ac:dyDescent="0.35">
      <c r="A148" s="364" t="s">
        <v>376</v>
      </c>
      <c r="B148" s="349">
        <v>4.9406564584124654E-324</v>
      </c>
      <c r="C148" s="349">
        <v>4.9406564584124654E-324</v>
      </c>
      <c r="D148" s="349">
        <v>0</v>
      </c>
      <c r="E148" s="350">
        <v>1</v>
      </c>
      <c r="F148" s="349">
        <v>4.9406564584124654E-324</v>
      </c>
      <c r="G148" s="349">
        <v>0</v>
      </c>
      <c r="H148" s="351">
        <v>4.9406564584124654E-324</v>
      </c>
      <c r="I148" s="349">
        <v>27.972999999999999</v>
      </c>
      <c r="J148" s="349">
        <v>27.972999999999999</v>
      </c>
      <c r="K148" s="356" t="s">
        <v>242</v>
      </c>
    </row>
    <row r="149" spans="1:11" ht="14.4" customHeight="1" thickBot="1" x14ac:dyDescent="0.35">
      <c r="A149" s="362" t="s">
        <v>377</v>
      </c>
      <c r="B149" s="349">
        <v>4.9406564584124654E-324</v>
      </c>
      <c r="C149" s="349">
        <v>4.9406564584124654E-324</v>
      </c>
      <c r="D149" s="349">
        <v>0</v>
      </c>
      <c r="E149" s="350">
        <v>1</v>
      </c>
      <c r="F149" s="349">
        <v>4.9406564584124654E-324</v>
      </c>
      <c r="G149" s="349">
        <v>0</v>
      </c>
      <c r="H149" s="351">
        <v>19.152000000000001</v>
      </c>
      <c r="I149" s="349">
        <v>19.152000000000001</v>
      </c>
      <c r="J149" s="349">
        <v>19.152000000000001</v>
      </c>
      <c r="K149" s="356" t="s">
        <v>242</v>
      </c>
    </row>
    <row r="150" spans="1:11" ht="14.4" customHeight="1" thickBot="1" x14ac:dyDescent="0.35">
      <c r="A150" s="363" t="s">
        <v>378</v>
      </c>
      <c r="B150" s="352">
        <v>4.9406564584124654E-324</v>
      </c>
      <c r="C150" s="352">
        <v>4.9406564584124654E-324</v>
      </c>
      <c r="D150" s="352">
        <v>0</v>
      </c>
      <c r="E150" s="353">
        <v>1</v>
      </c>
      <c r="F150" s="352">
        <v>4.9406564584124654E-324</v>
      </c>
      <c r="G150" s="352">
        <v>0</v>
      </c>
      <c r="H150" s="354">
        <v>19.152000000000001</v>
      </c>
      <c r="I150" s="352">
        <v>19.152000000000001</v>
      </c>
      <c r="J150" s="352">
        <v>19.152000000000001</v>
      </c>
      <c r="K150" s="355" t="s">
        <v>242</v>
      </c>
    </row>
    <row r="151" spans="1:11" ht="14.4" customHeight="1" thickBot="1" x14ac:dyDescent="0.35">
      <c r="A151" s="364" t="s">
        <v>379</v>
      </c>
      <c r="B151" s="349">
        <v>4.9406564584124654E-324</v>
      </c>
      <c r="C151" s="349">
        <v>4.9406564584124654E-324</v>
      </c>
      <c r="D151" s="349">
        <v>0</v>
      </c>
      <c r="E151" s="350">
        <v>1</v>
      </c>
      <c r="F151" s="349">
        <v>4.9406564584124654E-324</v>
      </c>
      <c r="G151" s="349">
        <v>0</v>
      </c>
      <c r="H151" s="351">
        <v>19.152000000000001</v>
      </c>
      <c r="I151" s="349">
        <v>19.152000000000001</v>
      </c>
      <c r="J151" s="349">
        <v>19.152000000000001</v>
      </c>
      <c r="K151" s="356" t="s">
        <v>242</v>
      </c>
    </row>
    <row r="152" spans="1:11" ht="14.4" customHeight="1" thickBot="1" x14ac:dyDescent="0.35">
      <c r="A152" s="362" t="s">
        <v>380</v>
      </c>
      <c r="B152" s="349">
        <v>28.999998253876001</v>
      </c>
      <c r="C152" s="349">
        <v>75.655550000000005</v>
      </c>
      <c r="D152" s="349">
        <v>46.655551746123002</v>
      </c>
      <c r="E152" s="350">
        <v>2.608812226045</v>
      </c>
      <c r="F152" s="349">
        <v>0</v>
      </c>
      <c r="G152" s="349">
        <v>0</v>
      </c>
      <c r="H152" s="351">
        <v>249.215000000001</v>
      </c>
      <c r="I152" s="349">
        <v>393.10007000000098</v>
      </c>
      <c r="J152" s="349">
        <v>393.10007000000098</v>
      </c>
      <c r="K152" s="356" t="s">
        <v>236</v>
      </c>
    </row>
    <row r="153" spans="1:11" ht="14.4" customHeight="1" thickBot="1" x14ac:dyDescent="0.35">
      <c r="A153" s="363" t="s">
        <v>381</v>
      </c>
      <c r="B153" s="352">
        <v>28.999998253876001</v>
      </c>
      <c r="C153" s="352">
        <v>28.946549999999998</v>
      </c>
      <c r="D153" s="352">
        <v>-5.3448253876000003E-2</v>
      </c>
      <c r="E153" s="353">
        <v>0.99815695665100002</v>
      </c>
      <c r="F153" s="352">
        <v>0</v>
      </c>
      <c r="G153" s="352">
        <v>0</v>
      </c>
      <c r="H153" s="354">
        <v>249.215000000001</v>
      </c>
      <c r="I153" s="352">
        <v>307.46757000000099</v>
      </c>
      <c r="J153" s="352">
        <v>307.46757000000099</v>
      </c>
      <c r="K153" s="355" t="s">
        <v>236</v>
      </c>
    </row>
    <row r="154" spans="1:11" ht="14.4" customHeight="1" thickBot="1" x14ac:dyDescent="0.35">
      <c r="A154" s="364" t="s">
        <v>382</v>
      </c>
      <c r="B154" s="349">
        <v>28.999998253876001</v>
      </c>
      <c r="C154" s="349">
        <v>28.946549999999998</v>
      </c>
      <c r="D154" s="349">
        <v>-5.3448253876000003E-2</v>
      </c>
      <c r="E154" s="350">
        <v>0.99815695665100002</v>
      </c>
      <c r="F154" s="349">
        <v>0</v>
      </c>
      <c r="G154" s="349">
        <v>0</v>
      </c>
      <c r="H154" s="351">
        <v>249.215000000001</v>
      </c>
      <c r="I154" s="349">
        <v>307.46757000000099</v>
      </c>
      <c r="J154" s="349">
        <v>307.46757000000099</v>
      </c>
      <c r="K154" s="356" t="s">
        <v>236</v>
      </c>
    </row>
    <row r="155" spans="1:11" ht="14.4" customHeight="1" thickBot="1" x14ac:dyDescent="0.35">
      <c r="A155" s="363" t="s">
        <v>383</v>
      </c>
      <c r="B155" s="352">
        <v>4.9406564584124654E-324</v>
      </c>
      <c r="C155" s="352">
        <v>3.48</v>
      </c>
      <c r="D155" s="352">
        <v>3.48</v>
      </c>
      <c r="E155" s="355" t="s">
        <v>242</v>
      </c>
      <c r="F155" s="352">
        <v>0</v>
      </c>
      <c r="G155" s="352">
        <v>0</v>
      </c>
      <c r="H155" s="354">
        <v>4.9406564584124654E-324</v>
      </c>
      <c r="I155" s="352">
        <v>12.064500000000001</v>
      </c>
      <c r="J155" s="352">
        <v>12.064500000000001</v>
      </c>
      <c r="K155" s="355" t="s">
        <v>236</v>
      </c>
    </row>
    <row r="156" spans="1:11" ht="14.4" customHeight="1" thickBot="1" x14ac:dyDescent="0.35">
      <c r="A156" s="364" t="s">
        <v>384</v>
      </c>
      <c r="B156" s="349">
        <v>4.9406564584124654E-324</v>
      </c>
      <c r="C156" s="349">
        <v>3.48</v>
      </c>
      <c r="D156" s="349">
        <v>3.48</v>
      </c>
      <c r="E156" s="356" t="s">
        <v>242</v>
      </c>
      <c r="F156" s="349">
        <v>0</v>
      </c>
      <c r="G156" s="349">
        <v>0</v>
      </c>
      <c r="H156" s="351">
        <v>4.9406564584124654E-324</v>
      </c>
      <c r="I156" s="349">
        <v>12.064500000000001</v>
      </c>
      <c r="J156" s="349">
        <v>12.064500000000001</v>
      </c>
      <c r="K156" s="356" t="s">
        <v>236</v>
      </c>
    </row>
    <row r="157" spans="1:11" ht="14.4" customHeight="1" thickBot="1" x14ac:dyDescent="0.35">
      <c r="A157" s="363" t="s">
        <v>385</v>
      </c>
      <c r="B157" s="352">
        <v>4.9406564584124654E-324</v>
      </c>
      <c r="C157" s="352">
        <v>43.228999999999999</v>
      </c>
      <c r="D157" s="352">
        <v>43.228999999999999</v>
      </c>
      <c r="E157" s="355" t="s">
        <v>242</v>
      </c>
      <c r="F157" s="352">
        <v>0</v>
      </c>
      <c r="G157" s="352">
        <v>0</v>
      </c>
      <c r="H157" s="354">
        <v>4.9406564584124654E-324</v>
      </c>
      <c r="I157" s="352">
        <v>73.567999999999998</v>
      </c>
      <c r="J157" s="352">
        <v>73.567999999999998</v>
      </c>
      <c r="K157" s="355" t="s">
        <v>236</v>
      </c>
    </row>
    <row r="158" spans="1:11" ht="14.4" customHeight="1" thickBot="1" x14ac:dyDescent="0.35">
      <c r="A158" s="364" t="s">
        <v>386</v>
      </c>
      <c r="B158" s="349">
        <v>4.9406564584124654E-324</v>
      </c>
      <c r="C158" s="349">
        <v>43.228999999999999</v>
      </c>
      <c r="D158" s="349">
        <v>43.228999999999999</v>
      </c>
      <c r="E158" s="356" t="s">
        <v>242</v>
      </c>
      <c r="F158" s="349">
        <v>0</v>
      </c>
      <c r="G158" s="349">
        <v>0</v>
      </c>
      <c r="H158" s="351">
        <v>4.9406564584124654E-324</v>
      </c>
      <c r="I158" s="349">
        <v>73.567999999999998</v>
      </c>
      <c r="J158" s="349">
        <v>73.567999999999998</v>
      </c>
      <c r="K158" s="356" t="s">
        <v>236</v>
      </c>
    </row>
    <row r="159" spans="1:11" ht="14.4" customHeight="1" thickBot="1" x14ac:dyDescent="0.35">
      <c r="A159" s="360" t="s">
        <v>387</v>
      </c>
      <c r="B159" s="349">
        <v>19130.152011448699</v>
      </c>
      <c r="C159" s="349">
        <v>20371.228329063098</v>
      </c>
      <c r="D159" s="349">
        <v>1241.07631761433</v>
      </c>
      <c r="E159" s="350">
        <v>1.064875402812</v>
      </c>
      <c r="F159" s="349">
        <v>20573.2135551643</v>
      </c>
      <c r="G159" s="349">
        <v>20573.2135551643</v>
      </c>
      <c r="H159" s="351">
        <v>2754.4372800000001</v>
      </c>
      <c r="I159" s="349">
        <v>22214.6495</v>
      </c>
      <c r="J159" s="349">
        <v>1641.4359448356699</v>
      </c>
      <c r="K159" s="350">
        <v>1.0797851021389999</v>
      </c>
    </row>
    <row r="160" spans="1:11" ht="14.4" customHeight="1" thickBot="1" x14ac:dyDescent="0.35">
      <c r="A160" s="361" t="s">
        <v>388</v>
      </c>
      <c r="B160" s="349">
        <v>17687.1691476124</v>
      </c>
      <c r="C160" s="349">
        <v>18627.652953906301</v>
      </c>
      <c r="D160" s="349">
        <v>940.48380629390203</v>
      </c>
      <c r="E160" s="350">
        <v>1.0531732239589999</v>
      </c>
      <c r="F160" s="349">
        <v>19035.618359380001</v>
      </c>
      <c r="G160" s="349">
        <v>19035.618359380001</v>
      </c>
      <c r="H160" s="351">
        <v>1754.44082</v>
      </c>
      <c r="I160" s="349">
        <v>20858.612300000001</v>
      </c>
      <c r="J160" s="349">
        <v>1822.9939406200001</v>
      </c>
      <c r="K160" s="350">
        <v>1.0957675188789999</v>
      </c>
    </row>
    <row r="161" spans="1:11" ht="14.4" customHeight="1" thickBot="1" x14ac:dyDescent="0.35">
      <c r="A161" s="362" t="s">
        <v>389</v>
      </c>
      <c r="B161" s="349">
        <v>17687.1691476124</v>
      </c>
      <c r="C161" s="349">
        <v>18627.652953906301</v>
      </c>
      <c r="D161" s="349">
        <v>940.48380629390203</v>
      </c>
      <c r="E161" s="350">
        <v>1.0531732239589999</v>
      </c>
      <c r="F161" s="349">
        <v>19035.618359380001</v>
      </c>
      <c r="G161" s="349">
        <v>19035.618359380001</v>
      </c>
      <c r="H161" s="351">
        <v>1754.44082</v>
      </c>
      <c r="I161" s="349">
        <v>20858.612300000001</v>
      </c>
      <c r="J161" s="349">
        <v>1822.9939406200001</v>
      </c>
      <c r="K161" s="350">
        <v>1.0957675188789999</v>
      </c>
    </row>
    <row r="162" spans="1:11" ht="14.4" customHeight="1" thickBot="1" x14ac:dyDescent="0.35">
      <c r="A162" s="363" t="s">
        <v>390</v>
      </c>
      <c r="B162" s="352">
        <v>151.16804878276</v>
      </c>
      <c r="C162" s="352">
        <v>127.97759947700099</v>
      </c>
      <c r="D162" s="352">
        <v>-23.190449305759</v>
      </c>
      <c r="E162" s="353">
        <v>0.846591594635</v>
      </c>
      <c r="F162" s="352">
        <v>116.615732617723</v>
      </c>
      <c r="G162" s="352">
        <v>116.615732617723</v>
      </c>
      <c r="H162" s="354">
        <v>13.755369999999999</v>
      </c>
      <c r="I162" s="352">
        <v>147.3535</v>
      </c>
      <c r="J162" s="352">
        <v>30.737767382276001</v>
      </c>
      <c r="K162" s="353">
        <v>1.263581651397</v>
      </c>
    </row>
    <row r="163" spans="1:11" ht="14.4" customHeight="1" thickBot="1" x14ac:dyDescent="0.35">
      <c r="A163" s="364" t="s">
        <v>391</v>
      </c>
      <c r="B163" s="349">
        <v>1.2073000701429999</v>
      </c>
      <c r="C163" s="349">
        <v>0.82832992903199998</v>
      </c>
      <c r="D163" s="349">
        <v>-0.37897014110999999</v>
      </c>
      <c r="E163" s="350">
        <v>0.68610111894799997</v>
      </c>
      <c r="F163" s="349">
        <v>0.84728762368499999</v>
      </c>
      <c r="G163" s="349">
        <v>0.84728762368499999</v>
      </c>
      <c r="H163" s="351">
        <v>0.14874999999999999</v>
      </c>
      <c r="I163" s="349">
        <v>1.1363000000000001</v>
      </c>
      <c r="J163" s="349">
        <v>0.28901237631400001</v>
      </c>
      <c r="K163" s="350">
        <v>1.3411030307009999</v>
      </c>
    </row>
    <row r="164" spans="1:11" ht="14.4" customHeight="1" thickBot="1" x14ac:dyDescent="0.35">
      <c r="A164" s="364" t="s">
        <v>392</v>
      </c>
      <c r="B164" s="349">
        <v>66.293653851616</v>
      </c>
      <c r="C164" s="349">
        <v>38.736456732424003</v>
      </c>
      <c r="D164" s="349">
        <v>-27.557197119190999</v>
      </c>
      <c r="E164" s="350">
        <v>0.58431621251599997</v>
      </c>
      <c r="F164" s="349">
        <v>37.427901058331997</v>
      </c>
      <c r="G164" s="349">
        <v>37.427901058331997</v>
      </c>
      <c r="H164" s="351">
        <v>1.3839999999999999</v>
      </c>
      <c r="I164" s="349">
        <v>22.7882</v>
      </c>
      <c r="J164" s="349">
        <v>-14.639701058331999</v>
      </c>
      <c r="K164" s="350">
        <v>0.608855943176</v>
      </c>
    </row>
    <row r="165" spans="1:11" ht="14.4" customHeight="1" thickBot="1" x14ac:dyDescent="0.35">
      <c r="A165" s="364" t="s">
        <v>393</v>
      </c>
      <c r="B165" s="349">
        <v>79.523364620253005</v>
      </c>
      <c r="C165" s="349">
        <v>81.738663331286006</v>
      </c>
      <c r="D165" s="349">
        <v>2.2152987110329998</v>
      </c>
      <c r="E165" s="350">
        <v>1.0278572055090001</v>
      </c>
      <c r="F165" s="349">
        <v>67.690391706868994</v>
      </c>
      <c r="G165" s="349">
        <v>67.690391706868994</v>
      </c>
      <c r="H165" s="351">
        <v>12.026619999999999</v>
      </c>
      <c r="I165" s="349">
        <v>110.09323999999999</v>
      </c>
      <c r="J165" s="349">
        <v>42.402848293131001</v>
      </c>
      <c r="K165" s="350">
        <v>1.626423443917</v>
      </c>
    </row>
    <row r="166" spans="1:11" ht="14.4" customHeight="1" thickBot="1" x14ac:dyDescent="0.35">
      <c r="A166" s="364" t="s">
        <v>394</v>
      </c>
      <c r="B166" s="349">
        <v>4.1437302407469998</v>
      </c>
      <c r="C166" s="349">
        <v>6.6741494842569997</v>
      </c>
      <c r="D166" s="349">
        <v>2.5304192435089998</v>
      </c>
      <c r="E166" s="350">
        <v>1.610662156196</v>
      </c>
      <c r="F166" s="349">
        <v>10.650152228836999</v>
      </c>
      <c r="G166" s="349">
        <v>10.650152228836999</v>
      </c>
      <c r="H166" s="351">
        <v>0.19600000000000001</v>
      </c>
      <c r="I166" s="349">
        <v>13.335760000000001</v>
      </c>
      <c r="J166" s="349">
        <v>2.6856077711630002</v>
      </c>
      <c r="K166" s="350">
        <v>1.252166139361</v>
      </c>
    </row>
    <row r="167" spans="1:11" ht="14.4" customHeight="1" thickBot="1" x14ac:dyDescent="0.35">
      <c r="A167" s="363" t="s">
        <v>395</v>
      </c>
      <c r="B167" s="352">
        <v>156.00012906350099</v>
      </c>
      <c r="C167" s="352">
        <v>823.19921676977106</v>
      </c>
      <c r="D167" s="352">
        <v>667.19908770627001</v>
      </c>
      <c r="E167" s="353">
        <v>5.2769136904660003</v>
      </c>
      <c r="F167" s="352">
        <v>149.00180775457</v>
      </c>
      <c r="G167" s="352">
        <v>149.00180775457</v>
      </c>
      <c r="H167" s="354">
        <v>88.096990000000005</v>
      </c>
      <c r="I167" s="352">
        <v>839.97684000000004</v>
      </c>
      <c r="J167" s="352">
        <v>690.97503224543004</v>
      </c>
      <c r="K167" s="353">
        <v>5.6373600606479997</v>
      </c>
    </row>
    <row r="168" spans="1:11" ht="14.4" customHeight="1" thickBot="1" x14ac:dyDescent="0.35">
      <c r="A168" s="364" t="s">
        <v>396</v>
      </c>
      <c r="B168" s="349">
        <v>4.9406564584124654E-324</v>
      </c>
      <c r="C168" s="349">
        <v>668.20521905764099</v>
      </c>
      <c r="D168" s="349">
        <v>668.20521905764099</v>
      </c>
      <c r="E168" s="356" t="s">
        <v>242</v>
      </c>
      <c r="F168" s="349">
        <v>0</v>
      </c>
      <c r="G168" s="349">
        <v>0</v>
      </c>
      <c r="H168" s="351">
        <v>80.770489999999995</v>
      </c>
      <c r="I168" s="349">
        <v>720.22150999999997</v>
      </c>
      <c r="J168" s="349">
        <v>720.22150999999997</v>
      </c>
      <c r="K168" s="356" t="s">
        <v>236</v>
      </c>
    </row>
    <row r="169" spans="1:11" ht="14.4" customHeight="1" thickBot="1" x14ac:dyDescent="0.35">
      <c r="A169" s="364" t="s">
        <v>397</v>
      </c>
      <c r="B169" s="349">
        <v>111.000006449024</v>
      </c>
      <c r="C169" s="349">
        <v>139.18385884952201</v>
      </c>
      <c r="D169" s="349">
        <v>28.183852400496999</v>
      </c>
      <c r="E169" s="350">
        <v>1.2539085654319999</v>
      </c>
      <c r="F169" s="349">
        <v>130.00181325128901</v>
      </c>
      <c r="G169" s="349">
        <v>130.00181325128901</v>
      </c>
      <c r="H169" s="351">
        <v>7.3265000000000002</v>
      </c>
      <c r="I169" s="349">
        <v>106.79053</v>
      </c>
      <c r="J169" s="349">
        <v>-23.211283251287998</v>
      </c>
      <c r="K169" s="350">
        <v>0.82145415766999996</v>
      </c>
    </row>
    <row r="170" spans="1:11" ht="14.4" customHeight="1" thickBot="1" x14ac:dyDescent="0.35">
      <c r="A170" s="364" t="s">
        <v>398</v>
      </c>
      <c r="B170" s="349">
        <v>45.000122614475998</v>
      </c>
      <c r="C170" s="349">
        <v>15.810138862609</v>
      </c>
      <c r="D170" s="349">
        <v>-29.189983751865999</v>
      </c>
      <c r="E170" s="350">
        <v>0.35133546186199999</v>
      </c>
      <c r="F170" s="349">
        <v>18.999994503280998</v>
      </c>
      <c r="G170" s="349">
        <v>18.999994503280998</v>
      </c>
      <c r="H170" s="351">
        <v>4.9406564584124654E-324</v>
      </c>
      <c r="I170" s="349">
        <v>12.9648</v>
      </c>
      <c r="J170" s="349">
        <v>-6.0351945032809997</v>
      </c>
      <c r="K170" s="350">
        <v>0.68235809214300003</v>
      </c>
    </row>
    <row r="171" spans="1:11" ht="14.4" customHeight="1" thickBot="1" x14ac:dyDescent="0.35">
      <c r="A171" s="363" t="s">
        <v>399</v>
      </c>
      <c r="B171" s="352">
        <v>8.0000404647959993</v>
      </c>
      <c r="C171" s="352">
        <v>1500.86387903696</v>
      </c>
      <c r="D171" s="352">
        <v>1492.8638385721599</v>
      </c>
      <c r="E171" s="353">
        <v>187.60703594454401</v>
      </c>
      <c r="F171" s="352">
        <v>15.000882756403</v>
      </c>
      <c r="G171" s="352">
        <v>15.000882756403</v>
      </c>
      <c r="H171" s="354">
        <v>187.05651</v>
      </c>
      <c r="I171" s="352">
        <v>1753.7384500000001</v>
      </c>
      <c r="J171" s="352">
        <v>1738.7375672436001</v>
      </c>
      <c r="K171" s="353">
        <v>116.909016521135</v>
      </c>
    </row>
    <row r="172" spans="1:11" ht="14.4" customHeight="1" thickBot="1" x14ac:dyDescent="0.35">
      <c r="A172" s="364" t="s">
        <v>400</v>
      </c>
      <c r="B172" s="349">
        <v>1.999920116193</v>
      </c>
      <c r="C172" s="349">
        <v>1494.33092961951</v>
      </c>
      <c r="D172" s="349">
        <v>1492.33100950332</v>
      </c>
      <c r="E172" s="350">
        <v>747.19530921232297</v>
      </c>
      <c r="F172" s="349">
        <v>8.9996955502679992</v>
      </c>
      <c r="G172" s="349">
        <v>8.9996955502679992</v>
      </c>
      <c r="H172" s="351">
        <v>186.81711000000001</v>
      </c>
      <c r="I172" s="349">
        <v>1744.09033</v>
      </c>
      <c r="J172" s="349">
        <v>1735.09063444973</v>
      </c>
      <c r="K172" s="350">
        <v>193.79437007153999</v>
      </c>
    </row>
    <row r="173" spans="1:11" ht="14.4" customHeight="1" thickBot="1" x14ac:dyDescent="0.35">
      <c r="A173" s="364" t="s">
        <v>401</v>
      </c>
      <c r="B173" s="349">
        <v>4.9406564584124654E-324</v>
      </c>
      <c r="C173" s="349">
        <v>-0.53895000000000004</v>
      </c>
      <c r="D173" s="349">
        <v>-0.53895000000000004</v>
      </c>
      <c r="E173" s="356" t="s">
        <v>242</v>
      </c>
      <c r="F173" s="349">
        <v>0</v>
      </c>
      <c r="G173" s="349">
        <v>0</v>
      </c>
      <c r="H173" s="351">
        <v>4.9406564584124654E-324</v>
      </c>
      <c r="I173" s="349">
        <v>5.9287877500949585E-323</v>
      </c>
      <c r="J173" s="349">
        <v>5.9287877500949585E-323</v>
      </c>
      <c r="K173" s="356" t="s">
        <v>236</v>
      </c>
    </row>
    <row r="174" spans="1:11" ht="14.4" customHeight="1" thickBot="1" x14ac:dyDescent="0.35">
      <c r="A174" s="364" t="s">
        <v>402</v>
      </c>
      <c r="B174" s="349">
        <v>6.0001203486019996</v>
      </c>
      <c r="C174" s="349">
        <v>7.0718994174420002</v>
      </c>
      <c r="D174" s="349">
        <v>1.0717790688390001</v>
      </c>
      <c r="E174" s="350">
        <v>1.1786262619029999</v>
      </c>
      <c r="F174" s="349">
        <v>6.0011872061340004</v>
      </c>
      <c r="G174" s="349">
        <v>6.0011872061340004</v>
      </c>
      <c r="H174" s="351">
        <v>0.2394</v>
      </c>
      <c r="I174" s="349">
        <v>9.6481200000000005</v>
      </c>
      <c r="J174" s="349">
        <v>3.646932793865</v>
      </c>
      <c r="K174" s="350">
        <v>1.607701887742</v>
      </c>
    </row>
    <row r="175" spans="1:11" ht="14.4" customHeight="1" thickBot="1" x14ac:dyDescent="0.35">
      <c r="A175" s="363" t="s">
        <v>403</v>
      </c>
      <c r="B175" s="352">
        <v>4.9406564584124654E-324</v>
      </c>
      <c r="C175" s="352">
        <v>4.9406564584124654E-324</v>
      </c>
      <c r="D175" s="352">
        <v>0</v>
      </c>
      <c r="E175" s="353">
        <v>1</v>
      </c>
      <c r="F175" s="352">
        <v>4.9406564584124654E-324</v>
      </c>
      <c r="G175" s="352">
        <v>0</v>
      </c>
      <c r="H175" s="354">
        <v>4.9406564584124654E-324</v>
      </c>
      <c r="I175" s="352">
        <v>-0.52010000000000001</v>
      </c>
      <c r="J175" s="352">
        <v>-0.52010000000000001</v>
      </c>
      <c r="K175" s="355" t="s">
        <v>242</v>
      </c>
    </row>
    <row r="176" spans="1:11" ht="14.4" customHeight="1" thickBot="1" x14ac:dyDescent="0.35">
      <c r="A176" s="364" t="s">
        <v>404</v>
      </c>
      <c r="B176" s="349">
        <v>4.9406564584124654E-324</v>
      </c>
      <c r="C176" s="349">
        <v>4.9406564584124654E-324</v>
      </c>
      <c r="D176" s="349">
        <v>0</v>
      </c>
      <c r="E176" s="350">
        <v>1</v>
      </c>
      <c r="F176" s="349">
        <v>4.9406564584124654E-324</v>
      </c>
      <c r="G176" s="349">
        <v>0</v>
      </c>
      <c r="H176" s="351">
        <v>4.9406564584124654E-324</v>
      </c>
      <c r="I176" s="349">
        <v>-0.38990999999999998</v>
      </c>
      <c r="J176" s="349">
        <v>-0.38990999999999998</v>
      </c>
      <c r="K176" s="356" t="s">
        <v>242</v>
      </c>
    </row>
    <row r="177" spans="1:11" ht="14.4" customHeight="1" thickBot="1" x14ac:dyDescent="0.35">
      <c r="A177" s="364" t="s">
        <v>405</v>
      </c>
      <c r="B177" s="349">
        <v>4.9406564584124654E-324</v>
      </c>
      <c r="C177" s="349">
        <v>4.9406564584124654E-324</v>
      </c>
      <c r="D177" s="349">
        <v>0</v>
      </c>
      <c r="E177" s="350">
        <v>1</v>
      </c>
      <c r="F177" s="349">
        <v>4.9406564584124654E-324</v>
      </c>
      <c r="G177" s="349">
        <v>0</v>
      </c>
      <c r="H177" s="351">
        <v>4.9406564584124654E-324</v>
      </c>
      <c r="I177" s="349">
        <v>-0.13019</v>
      </c>
      <c r="J177" s="349">
        <v>-0.13019</v>
      </c>
      <c r="K177" s="356" t="s">
        <v>242</v>
      </c>
    </row>
    <row r="178" spans="1:11" ht="14.4" customHeight="1" thickBot="1" x14ac:dyDescent="0.35">
      <c r="A178" s="363" t="s">
        <v>406</v>
      </c>
      <c r="B178" s="352">
        <v>2.0000401162000001</v>
      </c>
      <c r="C178" s="352">
        <v>1.40399992286</v>
      </c>
      <c r="D178" s="352">
        <v>-0.59604019334000002</v>
      </c>
      <c r="E178" s="353">
        <v>0.70198588092600001</v>
      </c>
      <c r="F178" s="352">
        <v>1.999999367279</v>
      </c>
      <c r="G178" s="352">
        <v>1.999999367279</v>
      </c>
      <c r="H178" s="354">
        <v>4.9406564584124654E-324</v>
      </c>
      <c r="I178" s="352">
        <v>0.28079999999999999</v>
      </c>
      <c r="J178" s="352">
        <v>-1.719199367279</v>
      </c>
      <c r="K178" s="353">
        <v>0.14040004441600001</v>
      </c>
    </row>
    <row r="179" spans="1:11" ht="14.4" customHeight="1" thickBot="1" x14ac:dyDescent="0.35">
      <c r="A179" s="364" t="s">
        <v>407</v>
      </c>
      <c r="B179" s="349">
        <v>2.0000401162000001</v>
      </c>
      <c r="C179" s="349">
        <v>1.40399992286</v>
      </c>
      <c r="D179" s="349">
        <v>-0.59604019334000002</v>
      </c>
      <c r="E179" s="350">
        <v>0.70198588092600001</v>
      </c>
      <c r="F179" s="349">
        <v>1.999999367279</v>
      </c>
      <c r="G179" s="349">
        <v>1.999999367279</v>
      </c>
      <c r="H179" s="351">
        <v>4.9406564584124654E-324</v>
      </c>
      <c r="I179" s="349">
        <v>0.28079999999999999</v>
      </c>
      <c r="J179" s="349">
        <v>-1.719199367279</v>
      </c>
      <c r="K179" s="350">
        <v>0.14040004441600001</v>
      </c>
    </row>
    <row r="180" spans="1:11" ht="14.4" customHeight="1" thickBot="1" x14ac:dyDescent="0.35">
      <c r="A180" s="363" t="s">
        <v>408</v>
      </c>
      <c r="B180" s="352">
        <v>17370.000889185201</v>
      </c>
      <c r="C180" s="352">
        <v>15925.1193856848</v>
      </c>
      <c r="D180" s="352">
        <v>-1444.8815035003399</v>
      </c>
      <c r="E180" s="353">
        <v>0.91681741914000003</v>
      </c>
      <c r="F180" s="352">
        <v>18752.999936884</v>
      </c>
      <c r="G180" s="352">
        <v>18752.999936884</v>
      </c>
      <c r="H180" s="354">
        <v>1465.5319500000001</v>
      </c>
      <c r="I180" s="352">
        <v>17142.192419999999</v>
      </c>
      <c r="J180" s="352">
        <v>-1610.8075168840301</v>
      </c>
      <c r="K180" s="353">
        <v>0.91410400883499998</v>
      </c>
    </row>
    <row r="181" spans="1:11" ht="14.4" customHeight="1" thickBot="1" x14ac:dyDescent="0.35">
      <c r="A181" s="364" t="s">
        <v>409</v>
      </c>
      <c r="B181" s="349">
        <v>9736.0005256549703</v>
      </c>
      <c r="C181" s="349">
        <v>5893.44216067255</v>
      </c>
      <c r="D181" s="349">
        <v>-3842.5583649824298</v>
      </c>
      <c r="E181" s="350">
        <v>0.60532475785499995</v>
      </c>
      <c r="F181" s="349">
        <v>7931.9999760869796</v>
      </c>
      <c r="G181" s="349">
        <v>7931.9999760869796</v>
      </c>
      <c r="H181" s="351">
        <v>569.04340000000002</v>
      </c>
      <c r="I181" s="349">
        <v>6246.7607500000004</v>
      </c>
      <c r="J181" s="349">
        <v>-1685.2392260869799</v>
      </c>
      <c r="K181" s="350">
        <v>0.78753917912600002</v>
      </c>
    </row>
    <row r="182" spans="1:11" ht="14.4" customHeight="1" thickBot="1" x14ac:dyDescent="0.35">
      <c r="A182" s="364" t="s">
        <v>410</v>
      </c>
      <c r="B182" s="349">
        <v>7634.0003635302</v>
      </c>
      <c r="C182" s="349">
        <v>10031.677225012299</v>
      </c>
      <c r="D182" s="349">
        <v>2397.6768614820999</v>
      </c>
      <c r="E182" s="350">
        <v>1.3140786936469999</v>
      </c>
      <c r="F182" s="349">
        <v>10820.999960797</v>
      </c>
      <c r="G182" s="349">
        <v>10820.999960797</v>
      </c>
      <c r="H182" s="351">
        <v>896.48855000000003</v>
      </c>
      <c r="I182" s="349">
        <v>10895.43167</v>
      </c>
      <c r="J182" s="349">
        <v>74.431709202952007</v>
      </c>
      <c r="K182" s="350">
        <v>1.006878450186</v>
      </c>
    </row>
    <row r="183" spans="1:11" ht="14.4" customHeight="1" thickBot="1" x14ac:dyDescent="0.35">
      <c r="A183" s="363" t="s">
        <v>411</v>
      </c>
      <c r="B183" s="352">
        <v>4.9406564584124654E-324</v>
      </c>
      <c r="C183" s="352">
        <v>249.08887301490299</v>
      </c>
      <c r="D183" s="352">
        <v>249.08887301490299</v>
      </c>
      <c r="E183" s="355" t="s">
        <v>242</v>
      </c>
      <c r="F183" s="352">
        <v>0</v>
      </c>
      <c r="G183" s="352">
        <v>0</v>
      </c>
      <c r="H183" s="354">
        <v>4.9406564584124654E-324</v>
      </c>
      <c r="I183" s="352">
        <v>975.59038999999996</v>
      </c>
      <c r="J183" s="352">
        <v>975.59038999999996</v>
      </c>
      <c r="K183" s="355" t="s">
        <v>236</v>
      </c>
    </row>
    <row r="184" spans="1:11" ht="14.4" customHeight="1" thickBot="1" x14ac:dyDescent="0.35">
      <c r="A184" s="364" t="s">
        <v>412</v>
      </c>
      <c r="B184" s="349">
        <v>4.9406564584124654E-324</v>
      </c>
      <c r="C184" s="349">
        <v>4.9406564584124654E-324</v>
      </c>
      <c r="D184" s="349">
        <v>0</v>
      </c>
      <c r="E184" s="350">
        <v>1</v>
      </c>
      <c r="F184" s="349">
        <v>4.9406564584124654E-324</v>
      </c>
      <c r="G184" s="349">
        <v>0</v>
      </c>
      <c r="H184" s="351">
        <v>4.9406564584124654E-324</v>
      </c>
      <c r="I184" s="349">
        <v>547.31056000000001</v>
      </c>
      <c r="J184" s="349">
        <v>547.31056000000001</v>
      </c>
      <c r="K184" s="356" t="s">
        <v>242</v>
      </c>
    </row>
    <row r="185" spans="1:11" ht="14.4" customHeight="1" thickBot="1" x14ac:dyDescent="0.35">
      <c r="A185" s="364" t="s">
        <v>413</v>
      </c>
      <c r="B185" s="349">
        <v>4.9406564584124654E-324</v>
      </c>
      <c r="C185" s="349">
        <v>249.08887301490299</v>
      </c>
      <c r="D185" s="349">
        <v>249.08887301490299</v>
      </c>
      <c r="E185" s="356" t="s">
        <v>242</v>
      </c>
      <c r="F185" s="349">
        <v>0</v>
      </c>
      <c r="G185" s="349">
        <v>0</v>
      </c>
      <c r="H185" s="351">
        <v>4.9406564584124654E-324</v>
      </c>
      <c r="I185" s="349">
        <v>428.27983</v>
      </c>
      <c r="J185" s="349">
        <v>428.27983</v>
      </c>
      <c r="K185" s="356" t="s">
        <v>236</v>
      </c>
    </row>
    <row r="186" spans="1:11" ht="14.4" customHeight="1" thickBot="1" x14ac:dyDescent="0.35">
      <c r="A186" s="361" t="s">
        <v>414</v>
      </c>
      <c r="B186" s="349">
        <v>1213.9828905315801</v>
      </c>
      <c r="C186" s="349">
        <v>1397.1044158656</v>
      </c>
      <c r="D186" s="349">
        <v>183.121525334024</v>
      </c>
      <c r="E186" s="350">
        <v>1.1508435800550001</v>
      </c>
      <c r="F186" s="349">
        <v>1537.5951957843299</v>
      </c>
      <c r="G186" s="349">
        <v>1537.5951957843299</v>
      </c>
      <c r="H186" s="351">
        <v>999.99645999999996</v>
      </c>
      <c r="I186" s="349">
        <v>1304.0372</v>
      </c>
      <c r="J186" s="349">
        <v>-233.55799578432601</v>
      </c>
      <c r="K186" s="350">
        <v>0.84810176539000004</v>
      </c>
    </row>
    <row r="187" spans="1:11" ht="14.4" customHeight="1" thickBot="1" x14ac:dyDescent="0.35">
      <c r="A187" s="362" t="s">
        <v>415</v>
      </c>
      <c r="B187" s="349">
        <v>210.00001220085699</v>
      </c>
      <c r="C187" s="349">
        <v>265.94979677999999</v>
      </c>
      <c r="D187" s="349">
        <v>55.949784579143</v>
      </c>
      <c r="E187" s="350">
        <v>1.2664275301350001</v>
      </c>
      <c r="F187" s="349">
        <v>426.20798325048202</v>
      </c>
      <c r="G187" s="349">
        <v>426.20798325048202</v>
      </c>
      <c r="H187" s="351">
        <v>4.9406564584124654E-324</v>
      </c>
      <c r="I187" s="349">
        <v>264.94407000000001</v>
      </c>
      <c r="J187" s="349">
        <v>-161.26391325048201</v>
      </c>
      <c r="K187" s="350">
        <v>0.62163094172800004</v>
      </c>
    </row>
    <row r="188" spans="1:11" ht="14.4" customHeight="1" thickBot="1" x14ac:dyDescent="0.35">
      <c r="A188" s="363" t="s">
        <v>416</v>
      </c>
      <c r="B188" s="352">
        <v>210.00001220085699</v>
      </c>
      <c r="C188" s="352">
        <v>265.94979677999999</v>
      </c>
      <c r="D188" s="352">
        <v>55.949784579143</v>
      </c>
      <c r="E188" s="353">
        <v>1.2664275301350001</v>
      </c>
      <c r="F188" s="352">
        <v>426.20798325048202</v>
      </c>
      <c r="G188" s="352">
        <v>426.20798325048202</v>
      </c>
      <c r="H188" s="354">
        <v>4.9406564584124654E-324</v>
      </c>
      <c r="I188" s="352">
        <v>264.94407000000001</v>
      </c>
      <c r="J188" s="352">
        <v>-161.26391325048201</v>
      </c>
      <c r="K188" s="353">
        <v>0.62163094172800004</v>
      </c>
    </row>
    <row r="189" spans="1:11" ht="14.4" customHeight="1" thickBot="1" x14ac:dyDescent="0.35">
      <c r="A189" s="364" t="s">
        <v>417</v>
      </c>
      <c r="B189" s="349">
        <v>4.9406564584124654E-324</v>
      </c>
      <c r="C189" s="349">
        <v>158.01863643379599</v>
      </c>
      <c r="D189" s="349">
        <v>158.01863643379599</v>
      </c>
      <c r="E189" s="356" t="s">
        <v>242</v>
      </c>
      <c r="F189" s="349">
        <v>0</v>
      </c>
      <c r="G189" s="349">
        <v>0</v>
      </c>
      <c r="H189" s="351">
        <v>4.9406564584124654E-324</v>
      </c>
      <c r="I189" s="349">
        <v>89.293710000000004</v>
      </c>
      <c r="J189" s="349">
        <v>89.293710000000004</v>
      </c>
      <c r="K189" s="356" t="s">
        <v>236</v>
      </c>
    </row>
    <row r="190" spans="1:11" ht="14.4" customHeight="1" thickBot="1" x14ac:dyDescent="0.35">
      <c r="A190" s="364" t="s">
        <v>418</v>
      </c>
      <c r="B190" s="349">
        <v>4.9406564584124654E-324</v>
      </c>
      <c r="C190" s="349">
        <v>4.9406564584124654E-324</v>
      </c>
      <c r="D190" s="349">
        <v>0</v>
      </c>
      <c r="E190" s="350">
        <v>1</v>
      </c>
      <c r="F190" s="349">
        <v>4.9406564584124654E-324</v>
      </c>
      <c r="G190" s="349">
        <v>0</v>
      </c>
      <c r="H190" s="351">
        <v>4.9406564584124654E-324</v>
      </c>
      <c r="I190" s="349">
        <v>17.553999999999998</v>
      </c>
      <c r="J190" s="349">
        <v>17.553999999999998</v>
      </c>
      <c r="K190" s="356" t="s">
        <v>242</v>
      </c>
    </row>
    <row r="191" spans="1:11" ht="14.4" customHeight="1" thickBot="1" x14ac:dyDescent="0.35">
      <c r="A191" s="364" t="s">
        <v>419</v>
      </c>
      <c r="B191" s="349">
        <v>4.9406564584124654E-324</v>
      </c>
      <c r="C191" s="349">
        <v>14.569798665825999</v>
      </c>
      <c r="D191" s="349">
        <v>14.569798665825999</v>
      </c>
      <c r="E191" s="356" t="s">
        <v>242</v>
      </c>
      <c r="F191" s="349">
        <v>0</v>
      </c>
      <c r="G191" s="349">
        <v>0</v>
      </c>
      <c r="H191" s="351">
        <v>4.9406564584124654E-324</v>
      </c>
      <c r="I191" s="349">
        <v>35.179000000000002</v>
      </c>
      <c r="J191" s="349">
        <v>35.179000000000002</v>
      </c>
      <c r="K191" s="356" t="s">
        <v>236</v>
      </c>
    </row>
    <row r="192" spans="1:11" ht="14.4" customHeight="1" thickBot="1" x14ac:dyDescent="0.35">
      <c r="A192" s="364" t="s">
        <v>420</v>
      </c>
      <c r="B192" s="349">
        <v>4.9406564584124654E-324</v>
      </c>
      <c r="C192" s="349">
        <v>48.059675599119998</v>
      </c>
      <c r="D192" s="349">
        <v>48.059675599119998</v>
      </c>
      <c r="E192" s="356" t="s">
        <v>242</v>
      </c>
      <c r="F192" s="349">
        <v>0</v>
      </c>
      <c r="G192" s="349">
        <v>0</v>
      </c>
      <c r="H192" s="351">
        <v>4.9406564584124654E-324</v>
      </c>
      <c r="I192" s="349">
        <v>88.413759999999996</v>
      </c>
      <c r="J192" s="349">
        <v>88.413759999999996</v>
      </c>
      <c r="K192" s="356" t="s">
        <v>236</v>
      </c>
    </row>
    <row r="193" spans="1:11" ht="14.4" customHeight="1" thickBot="1" x14ac:dyDescent="0.35">
      <c r="A193" s="364" t="s">
        <v>421</v>
      </c>
      <c r="B193" s="349">
        <v>4.9406564584124654E-324</v>
      </c>
      <c r="C193" s="349">
        <v>45.301686081257003</v>
      </c>
      <c r="D193" s="349">
        <v>45.301686081257003</v>
      </c>
      <c r="E193" s="356" t="s">
        <v>242</v>
      </c>
      <c r="F193" s="349">
        <v>0</v>
      </c>
      <c r="G193" s="349">
        <v>0</v>
      </c>
      <c r="H193" s="351">
        <v>4.9406564584124654E-324</v>
      </c>
      <c r="I193" s="349">
        <v>34.503599999999999</v>
      </c>
      <c r="J193" s="349">
        <v>34.503599999999999</v>
      </c>
      <c r="K193" s="356" t="s">
        <v>236</v>
      </c>
    </row>
    <row r="194" spans="1:11" ht="14.4" customHeight="1" thickBot="1" x14ac:dyDescent="0.35">
      <c r="A194" s="366" t="s">
        <v>422</v>
      </c>
      <c r="B194" s="352">
        <v>1003.98287833072</v>
      </c>
      <c r="C194" s="352">
        <v>1131.1546190856</v>
      </c>
      <c r="D194" s="352">
        <v>127.171740754881</v>
      </c>
      <c r="E194" s="353">
        <v>1.126667240547</v>
      </c>
      <c r="F194" s="352">
        <v>1111.3872125338401</v>
      </c>
      <c r="G194" s="352">
        <v>1111.3872125338401</v>
      </c>
      <c r="H194" s="354">
        <v>999.99645999999996</v>
      </c>
      <c r="I194" s="352">
        <v>1039.09313</v>
      </c>
      <c r="J194" s="352">
        <v>-72.294082533842996</v>
      </c>
      <c r="K194" s="353">
        <v>0.93495148970700004</v>
      </c>
    </row>
    <row r="195" spans="1:11" ht="14.4" customHeight="1" thickBot="1" x14ac:dyDescent="0.35">
      <c r="A195" s="363" t="s">
        <v>423</v>
      </c>
      <c r="B195" s="352">
        <v>4.9406564584124654E-324</v>
      </c>
      <c r="C195" s="352">
        <v>11.415279669088999</v>
      </c>
      <c r="D195" s="352">
        <v>11.415279669088999</v>
      </c>
      <c r="E195" s="355" t="s">
        <v>242</v>
      </c>
      <c r="F195" s="352">
        <v>0</v>
      </c>
      <c r="G195" s="352">
        <v>0</v>
      </c>
      <c r="H195" s="354">
        <v>4.6000000000000001E-4</v>
      </c>
      <c r="I195" s="352">
        <v>32.756779999999999</v>
      </c>
      <c r="J195" s="352">
        <v>32.756779999999999</v>
      </c>
      <c r="K195" s="355" t="s">
        <v>236</v>
      </c>
    </row>
    <row r="196" spans="1:11" ht="14.4" customHeight="1" thickBot="1" x14ac:dyDescent="0.35">
      <c r="A196" s="364" t="s">
        <v>424</v>
      </c>
      <c r="B196" s="349">
        <v>4.9406564584124654E-324</v>
      </c>
      <c r="C196" s="349">
        <v>1.5279998745E-2</v>
      </c>
      <c r="D196" s="349">
        <v>1.5279998745E-2</v>
      </c>
      <c r="E196" s="356" t="s">
        <v>242</v>
      </c>
      <c r="F196" s="349">
        <v>0</v>
      </c>
      <c r="G196" s="349">
        <v>0</v>
      </c>
      <c r="H196" s="351">
        <v>4.6000000000000001E-4</v>
      </c>
      <c r="I196" s="349">
        <v>1.1780000000000001E-2</v>
      </c>
      <c r="J196" s="349">
        <v>1.1780000000000001E-2</v>
      </c>
      <c r="K196" s="356" t="s">
        <v>236</v>
      </c>
    </row>
    <row r="197" spans="1:11" ht="14.4" customHeight="1" thickBot="1" x14ac:dyDescent="0.35">
      <c r="A197" s="364" t="s">
        <v>425</v>
      </c>
      <c r="B197" s="349">
        <v>4.9406564584124654E-324</v>
      </c>
      <c r="C197" s="349">
        <v>11.399999670343</v>
      </c>
      <c r="D197" s="349">
        <v>11.399999670343</v>
      </c>
      <c r="E197" s="356" t="s">
        <v>242</v>
      </c>
      <c r="F197" s="349">
        <v>0</v>
      </c>
      <c r="G197" s="349">
        <v>0</v>
      </c>
      <c r="H197" s="351">
        <v>4.9406564584124654E-324</v>
      </c>
      <c r="I197" s="349">
        <v>32.744999999999997</v>
      </c>
      <c r="J197" s="349">
        <v>32.744999999999997</v>
      </c>
      <c r="K197" s="356" t="s">
        <v>236</v>
      </c>
    </row>
    <row r="198" spans="1:11" ht="14.4" customHeight="1" thickBot="1" x14ac:dyDescent="0.35">
      <c r="A198" s="363" t="s">
        <v>426</v>
      </c>
      <c r="B198" s="352">
        <v>1003.98287833072</v>
      </c>
      <c r="C198" s="352">
        <v>1119.7393394165099</v>
      </c>
      <c r="D198" s="352">
        <v>115.756461085792</v>
      </c>
      <c r="E198" s="353">
        <v>1.1152972461820001</v>
      </c>
      <c r="F198" s="352">
        <v>1111.3872125338401</v>
      </c>
      <c r="G198" s="352">
        <v>1111.3872125338401</v>
      </c>
      <c r="H198" s="354">
        <v>999.99599999999998</v>
      </c>
      <c r="I198" s="352">
        <v>1006.33635</v>
      </c>
      <c r="J198" s="352">
        <v>-105.050862533844</v>
      </c>
      <c r="K198" s="353">
        <v>0.90547771168299995</v>
      </c>
    </row>
    <row r="199" spans="1:11" ht="14.4" customHeight="1" thickBot="1" x14ac:dyDescent="0.35">
      <c r="A199" s="364" t="s">
        <v>427</v>
      </c>
      <c r="B199" s="349">
        <v>4.9406564584124654E-324</v>
      </c>
      <c r="C199" s="349">
        <v>2.8599997381060001</v>
      </c>
      <c r="D199" s="349">
        <v>2.8599997381060001</v>
      </c>
      <c r="E199" s="356" t="s">
        <v>242</v>
      </c>
      <c r="F199" s="349">
        <v>0</v>
      </c>
      <c r="G199" s="349">
        <v>0</v>
      </c>
      <c r="H199" s="351">
        <v>4.9406564584124654E-324</v>
      </c>
      <c r="I199" s="349">
        <v>1.175</v>
      </c>
      <c r="J199" s="349">
        <v>1.175</v>
      </c>
      <c r="K199" s="356" t="s">
        <v>236</v>
      </c>
    </row>
    <row r="200" spans="1:11" ht="14.4" customHeight="1" thickBot="1" x14ac:dyDescent="0.35">
      <c r="A200" s="364" t="s">
        <v>428</v>
      </c>
      <c r="B200" s="349">
        <v>4.9406564584124654E-324</v>
      </c>
      <c r="C200" s="349">
        <v>999.99599999999998</v>
      </c>
      <c r="D200" s="349">
        <v>999.99599999999998</v>
      </c>
      <c r="E200" s="356" t="s">
        <v>242</v>
      </c>
      <c r="F200" s="349">
        <v>999.99999999999204</v>
      </c>
      <c r="G200" s="349">
        <v>999.99999999999204</v>
      </c>
      <c r="H200" s="351">
        <v>999.99599999999998</v>
      </c>
      <c r="I200" s="349">
        <v>999.99599999999998</v>
      </c>
      <c r="J200" s="349">
        <v>-3.9999999909999997E-3</v>
      </c>
      <c r="K200" s="350">
        <v>0.999996</v>
      </c>
    </row>
    <row r="201" spans="1:11" ht="14.4" customHeight="1" thickBot="1" x14ac:dyDescent="0.35">
      <c r="A201" s="364" t="s">
        <v>429</v>
      </c>
      <c r="B201" s="349">
        <v>3.9828602314010002</v>
      </c>
      <c r="C201" s="349">
        <v>116.883339678404</v>
      </c>
      <c r="D201" s="349">
        <v>112.90047944700299</v>
      </c>
      <c r="E201" s="350">
        <v>29.346583331464998</v>
      </c>
      <c r="F201" s="349">
        <v>111.38721253385199</v>
      </c>
      <c r="G201" s="349">
        <v>111.38721253385199</v>
      </c>
      <c r="H201" s="351">
        <v>4.9406564584124654E-324</v>
      </c>
      <c r="I201" s="349">
        <v>5.1653500000000001</v>
      </c>
      <c r="J201" s="349">
        <v>-106.221862533852</v>
      </c>
      <c r="K201" s="350">
        <v>4.6372917343000003E-2</v>
      </c>
    </row>
    <row r="202" spans="1:11" ht="14.4" customHeight="1" thickBot="1" x14ac:dyDescent="0.35">
      <c r="A202" s="361" t="s">
        <v>430</v>
      </c>
      <c r="B202" s="349">
        <v>228.99997330474201</v>
      </c>
      <c r="C202" s="349">
        <v>346.47095929113101</v>
      </c>
      <c r="D202" s="349">
        <v>117.470985986389</v>
      </c>
      <c r="E202" s="350">
        <v>1.51297379773</v>
      </c>
      <c r="F202" s="349">
        <v>0</v>
      </c>
      <c r="G202" s="349">
        <v>0</v>
      </c>
      <c r="H202" s="351">
        <v>4.9406564584124654E-324</v>
      </c>
      <c r="I202" s="349">
        <v>52</v>
      </c>
      <c r="J202" s="349">
        <v>52</v>
      </c>
      <c r="K202" s="356" t="s">
        <v>236</v>
      </c>
    </row>
    <row r="203" spans="1:11" ht="14.4" customHeight="1" thickBot="1" x14ac:dyDescent="0.35">
      <c r="A203" s="366" t="s">
        <v>431</v>
      </c>
      <c r="B203" s="352">
        <v>228.99997330474201</v>
      </c>
      <c r="C203" s="352">
        <v>346.47095929113101</v>
      </c>
      <c r="D203" s="352">
        <v>117.470985986389</v>
      </c>
      <c r="E203" s="353">
        <v>1.51297379773</v>
      </c>
      <c r="F203" s="352">
        <v>0</v>
      </c>
      <c r="G203" s="352">
        <v>0</v>
      </c>
      <c r="H203" s="354">
        <v>4.9406564584124654E-324</v>
      </c>
      <c r="I203" s="352">
        <v>52</v>
      </c>
      <c r="J203" s="352">
        <v>52</v>
      </c>
      <c r="K203" s="355" t="s">
        <v>236</v>
      </c>
    </row>
    <row r="204" spans="1:11" ht="14.4" customHeight="1" thickBot="1" x14ac:dyDescent="0.35">
      <c r="A204" s="363" t="s">
        <v>432</v>
      </c>
      <c r="B204" s="352">
        <v>228.99997330474201</v>
      </c>
      <c r="C204" s="352">
        <v>346.47095929113101</v>
      </c>
      <c r="D204" s="352">
        <v>117.470985986389</v>
      </c>
      <c r="E204" s="353">
        <v>1.51297379773</v>
      </c>
      <c r="F204" s="352">
        <v>0</v>
      </c>
      <c r="G204" s="352">
        <v>0</v>
      </c>
      <c r="H204" s="354">
        <v>4.9406564584124654E-324</v>
      </c>
      <c r="I204" s="352">
        <v>52</v>
      </c>
      <c r="J204" s="352">
        <v>52</v>
      </c>
      <c r="K204" s="355" t="s">
        <v>236</v>
      </c>
    </row>
    <row r="205" spans="1:11" ht="14.4" customHeight="1" thickBot="1" x14ac:dyDescent="0.35">
      <c r="A205" s="364" t="s">
        <v>433</v>
      </c>
      <c r="B205" s="349">
        <v>4.9406564584124654E-324</v>
      </c>
      <c r="C205" s="349">
        <v>251.23998022063199</v>
      </c>
      <c r="D205" s="349">
        <v>251.23998022063199</v>
      </c>
      <c r="E205" s="356" t="s">
        <v>242</v>
      </c>
      <c r="F205" s="349">
        <v>0</v>
      </c>
      <c r="G205" s="349">
        <v>0</v>
      </c>
      <c r="H205" s="351">
        <v>4.9406564584124654E-324</v>
      </c>
      <c r="I205" s="349">
        <v>52</v>
      </c>
      <c r="J205" s="349">
        <v>52</v>
      </c>
      <c r="K205" s="356" t="s">
        <v>236</v>
      </c>
    </row>
    <row r="206" spans="1:11" ht="14.4" customHeight="1" thickBot="1" x14ac:dyDescent="0.35">
      <c r="A206" s="364" t="s">
        <v>434</v>
      </c>
      <c r="B206" s="349">
        <v>228.99997330474201</v>
      </c>
      <c r="C206" s="349">
        <v>95.230979070497995</v>
      </c>
      <c r="D206" s="349">
        <v>-133.768994234243</v>
      </c>
      <c r="E206" s="350">
        <v>0.41585585227799998</v>
      </c>
      <c r="F206" s="349">
        <v>0</v>
      </c>
      <c r="G206" s="349">
        <v>0</v>
      </c>
      <c r="H206" s="351">
        <v>4.9406564584124654E-324</v>
      </c>
      <c r="I206" s="349">
        <v>5.9287877500949585E-323</v>
      </c>
      <c r="J206" s="349">
        <v>5.9287877500949585E-323</v>
      </c>
      <c r="K206" s="356" t="s">
        <v>236</v>
      </c>
    </row>
    <row r="207" spans="1:11" ht="14.4" customHeight="1" thickBot="1" x14ac:dyDescent="0.35">
      <c r="A207" s="360" t="s">
        <v>435</v>
      </c>
      <c r="B207" s="349">
        <v>7223.99499660319</v>
      </c>
      <c r="C207" s="349">
        <v>7832.5602806993202</v>
      </c>
      <c r="D207" s="349">
        <v>608.56528409612702</v>
      </c>
      <c r="E207" s="350">
        <v>1.084242207308</v>
      </c>
      <c r="F207" s="349">
        <v>8750.31746014905</v>
      </c>
      <c r="G207" s="349">
        <v>8750.31746014905</v>
      </c>
      <c r="H207" s="351">
        <v>926.96866</v>
      </c>
      <c r="I207" s="349">
        <v>7728.1375900000003</v>
      </c>
      <c r="J207" s="349">
        <v>-1022.17987014905</v>
      </c>
      <c r="K207" s="350">
        <v>0.88318368164299998</v>
      </c>
    </row>
    <row r="208" spans="1:11" ht="14.4" customHeight="1" thickBot="1" x14ac:dyDescent="0.35">
      <c r="A208" s="365" t="s">
        <v>436</v>
      </c>
      <c r="B208" s="352">
        <v>7223.99499660319</v>
      </c>
      <c r="C208" s="352">
        <v>7832.5602806993202</v>
      </c>
      <c r="D208" s="352">
        <v>608.56528409612702</v>
      </c>
      <c r="E208" s="353">
        <v>1.084242207308</v>
      </c>
      <c r="F208" s="352">
        <v>8750.31746014905</v>
      </c>
      <c r="G208" s="352">
        <v>8750.31746014905</v>
      </c>
      <c r="H208" s="354">
        <v>926.96866</v>
      </c>
      <c r="I208" s="352">
        <v>7728.1375900000003</v>
      </c>
      <c r="J208" s="352">
        <v>-1022.17987014905</v>
      </c>
      <c r="K208" s="353">
        <v>0.88318368164299998</v>
      </c>
    </row>
    <row r="209" spans="1:11" ht="14.4" customHeight="1" thickBot="1" x14ac:dyDescent="0.35">
      <c r="A209" s="366" t="s">
        <v>63</v>
      </c>
      <c r="B209" s="352">
        <v>7223.99499660319</v>
      </c>
      <c r="C209" s="352">
        <v>7832.5602806993202</v>
      </c>
      <c r="D209" s="352">
        <v>608.56528409612702</v>
      </c>
      <c r="E209" s="353">
        <v>1.084242207308</v>
      </c>
      <c r="F209" s="352">
        <v>8750.31746014905</v>
      </c>
      <c r="G209" s="352">
        <v>8750.31746014905</v>
      </c>
      <c r="H209" s="354">
        <v>926.96866</v>
      </c>
      <c r="I209" s="352">
        <v>7728.1375900000003</v>
      </c>
      <c r="J209" s="352">
        <v>-1022.17987014905</v>
      </c>
      <c r="K209" s="353">
        <v>0.88318368164299998</v>
      </c>
    </row>
    <row r="210" spans="1:11" ht="14.4" customHeight="1" thickBot="1" x14ac:dyDescent="0.35">
      <c r="A210" s="363" t="s">
        <v>437</v>
      </c>
      <c r="B210" s="352">
        <v>54.999921906612997</v>
      </c>
      <c r="C210" s="352">
        <v>73.757635050866</v>
      </c>
      <c r="D210" s="352">
        <v>18.757713144253</v>
      </c>
      <c r="E210" s="353">
        <v>1.341049814145</v>
      </c>
      <c r="F210" s="352">
        <v>74.999999999999005</v>
      </c>
      <c r="G210" s="352">
        <v>74.999999999999005</v>
      </c>
      <c r="H210" s="354">
        <v>6.1464699999999999</v>
      </c>
      <c r="I210" s="352">
        <v>73.757639999999995</v>
      </c>
      <c r="J210" s="352">
        <v>-1.242359999999</v>
      </c>
      <c r="K210" s="353">
        <v>0.98343519999999995</v>
      </c>
    </row>
    <row r="211" spans="1:11" ht="14.4" customHeight="1" thickBot="1" x14ac:dyDescent="0.35">
      <c r="A211" s="364" t="s">
        <v>438</v>
      </c>
      <c r="B211" s="349">
        <v>54.999921906612997</v>
      </c>
      <c r="C211" s="349">
        <v>73.757635050866</v>
      </c>
      <c r="D211" s="349">
        <v>18.757713144253</v>
      </c>
      <c r="E211" s="350">
        <v>1.341049814145</v>
      </c>
      <c r="F211" s="349">
        <v>74.999999999999005</v>
      </c>
      <c r="G211" s="349">
        <v>74.999999999999005</v>
      </c>
      <c r="H211" s="351">
        <v>6.1464699999999999</v>
      </c>
      <c r="I211" s="349">
        <v>73.757639999999995</v>
      </c>
      <c r="J211" s="349">
        <v>-1.242359999999</v>
      </c>
      <c r="K211" s="350">
        <v>0.98343519999999995</v>
      </c>
    </row>
    <row r="212" spans="1:11" ht="14.4" customHeight="1" thickBot="1" x14ac:dyDescent="0.35">
      <c r="A212" s="363" t="s">
        <v>439</v>
      </c>
      <c r="B212" s="352">
        <v>1840.99864490959</v>
      </c>
      <c r="C212" s="352">
        <v>1253.6839127123701</v>
      </c>
      <c r="D212" s="352">
        <v>-587.31473219722102</v>
      </c>
      <c r="E212" s="353">
        <v>0.68098035605700002</v>
      </c>
      <c r="F212" s="352">
        <v>1567.2285699045001</v>
      </c>
      <c r="G212" s="352">
        <v>1567.2285699045001</v>
      </c>
      <c r="H212" s="354">
        <v>89.566000000000003</v>
      </c>
      <c r="I212" s="352">
        <v>1125.3699999999999</v>
      </c>
      <c r="J212" s="352">
        <v>-441.85856990449702</v>
      </c>
      <c r="K212" s="353">
        <v>0.718063734678</v>
      </c>
    </row>
    <row r="213" spans="1:11" ht="14.4" customHeight="1" thickBot="1" x14ac:dyDescent="0.35">
      <c r="A213" s="364" t="s">
        <v>440</v>
      </c>
      <c r="B213" s="349">
        <v>1840.99864490959</v>
      </c>
      <c r="C213" s="349">
        <v>1253.6839127123701</v>
      </c>
      <c r="D213" s="349">
        <v>-587.31473219722102</v>
      </c>
      <c r="E213" s="350">
        <v>0.68098035605700002</v>
      </c>
      <c r="F213" s="349">
        <v>1567.2285699045001</v>
      </c>
      <c r="G213" s="349">
        <v>1567.2285699045001</v>
      </c>
      <c r="H213" s="351">
        <v>89.566000000000003</v>
      </c>
      <c r="I213" s="349">
        <v>1125.3699999999999</v>
      </c>
      <c r="J213" s="349">
        <v>-441.85856990449702</v>
      </c>
      <c r="K213" s="350">
        <v>0.718063734678</v>
      </c>
    </row>
    <row r="214" spans="1:11" ht="14.4" customHeight="1" thickBot="1" x14ac:dyDescent="0.35">
      <c r="A214" s="363" t="s">
        <v>441</v>
      </c>
      <c r="B214" s="352">
        <v>380.99973611653098</v>
      </c>
      <c r="C214" s="352">
        <v>372.20407553019402</v>
      </c>
      <c r="D214" s="352">
        <v>-8.795660586336</v>
      </c>
      <c r="E214" s="353">
        <v>0.97691426068599996</v>
      </c>
      <c r="F214" s="352">
        <v>362.08889024464202</v>
      </c>
      <c r="G214" s="352">
        <v>362.08889024464202</v>
      </c>
      <c r="H214" s="354">
        <v>40.136800000000001</v>
      </c>
      <c r="I214" s="352">
        <v>479.8648</v>
      </c>
      <c r="J214" s="352">
        <v>117.775909755359</v>
      </c>
      <c r="K214" s="353">
        <v>1.325267946431</v>
      </c>
    </row>
    <row r="215" spans="1:11" ht="14.4" customHeight="1" thickBot="1" x14ac:dyDescent="0.35">
      <c r="A215" s="364" t="s">
        <v>442</v>
      </c>
      <c r="B215" s="349">
        <v>380.99973611653098</v>
      </c>
      <c r="C215" s="349">
        <v>372.20407553019402</v>
      </c>
      <c r="D215" s="349">
        <v>-8.795660586336</v>
      </c>
      <c r="E215" s="350">
        <v>0.97691426068599996</v>
      </c>
      <c r="F215" s="349">
        <v>362.08889024464202</v>
      </c>
      <c r="G215" s="349">
        <v>362.08889024464202</v>
      </c>
      <c r="H215" s="351">
        <v>40.136800000000001</v>
      </c>
      <c r="I215" s="349">
        <v>479.8648</v>
      </c>
      <c r="J215" s="349">
        <v>117.775909755359</v>
      </c>
      <c r="K215" s="350">
        <v>1.325267946431</v>
      </c>
    </row>
    <row r="216" spans="1:11" ht="14.4" customHeight="1" thickBot="1" x14ac:dyDescent="0.35">
      <c r="A216" s="363" t="s">
        <v>443</v>
      </c>
      <c r="B216" s="352">
        <v>4.9406564584124654E-324</v>
      </c>
      <c r="C216" s="352">
        <v>8.5999993075000003E-2</v>
      </c>
      <c r="D216" s="352">
        <v>8.5999993075000003E-2</v>
      </c>
      <c r="E216" s="355" t="s">
        <v>242</v>
      </c>
      <c r="F216" s="352">
        <v>0</v>
      </c>
      <c r="G216" s="352">
        <v>0</v>
      </c>
      <c r="H216" s="354">
        <v>4.9406564584124654E-324</v>
      </c>
      <c r="I216" s="352">
        <v>0.36399999999999999</v>
      </c>
      <c r="J216" s="352">
        <v>0.36399999999999999</v>
      </c>
      <c r="K216" s="355" t="s">
        <v>236</v>
      </c>
    </row>
    <row r="217" spans="1:11" ht="14.4" customHeight="1" thickBot="1" x14ac:dyDescent="0.35">
      <c r="A217" s="364" t="s">
        <v>444</v>
      </c>
      <c r="B217" s="349">
        <v>4.9406564584124654E-324</v>
      </c>
      <c r="C217" s="349">
        <v>8.5999993075000003E-2</v>
      </c>
      <c r="D217" s="349">
        <v>8.5999993075000003E-2</v>
      </c>
      <c r="E217" s="356" t="s">
        <v>242</v>
      </c>
      <c r="F217" s="349">
        <v>0</v>
      </c>
      <c r="G217" s="349">
        <v>0</v>
      </c>
      <c r="H217" s="351">
        <v>4.9406564584124654E-324</v>
      </c>
      <c r="I217" s="349">
        <v>0.36399999999999999</v>
      </c>
      <c r="J217" s="349">
        <v>0.36399999999999999</v>
      </c>
      <c r="K217" s="356" t="s">
        <v>236</v>
      </c>
    </row>
    <row r="218" spans="1:11" ht="14.4" customHeight="1" thickBot="1" x14ac:dyDescent="0.35">
      <c r="A218" s="363" t="s">
        <v>445</v>
      </c>
      <c r="B218" s="352">
        <v>400.999762264352</v>
      </c>
      <c r="C218" s="352">
        <v>357.474046423647</v>
      </c>
      <c r="D218" s="352">
        <v>-43.525715840704997</v>
      </c>
      <c r="E218" s="353">
        <v>0.89145700337800005</v>
      </c>
      <c r="F218" s="352">
        <v>357.999999999995</v>
      </c>
      <c r="G218" s="352">
        <v>357.999999999995</v>
      </c>
      <c r="H218" s="354">
        <v>28.29372</v>
      </c>
      <c r="I218" s="352">
        <v>317.19880000000001</v>
      </c>
      <c r="J218" s="352">
        <v>-40.801199999994999</v>
      </c>
      <c r="K218" s="353">
        <v>0.88603016759700004</v>
      </c>
    </row>
    <row r="219" spans="1:11" ht="14.4" customHeight="1" thickBot="1" x14ac:dyDescent="0.35">
      <c r="A219" s="364" t="s">
        <v>446</v>
      </c>
      <c r="B219" s="349">
        <v>400.999762264352</v>
      </c>
      <c r="C219" s="349">
        <v>357.474046423647</v>
      </c>
      <c r="D219" s="349">
        <v>-43.525715840704997</v>
      </c>
      <c r="E219" s="350">
        <v>0.89145700337800005</v>
      </c>
      <c r="F219" s="349">
        <v>357.999999999995</v>
      </c>
      <c r="G219" s="349">
        <v>357.999999999995</v>
      </c>
      <c r="H219" s="351">
        <v>28.29372</v>
      </c>
      <c r="I219" s="349">
        <v>317.19880000000001</v>
      </c>
      <c r="J219" s="349">
        <v>-40.801199999994999</v>
      </c>
      <c r="K219" s="350">
        <v>0.88603016759700004</v>
      </c>
    </row>
    <row r="220" spans="1:11" ht="14.4" customHeight="1" thickBot="1" x14ac:dyDescent="0.35">
      <c r="A220" s="363" t="s">
        <v>447</v>
      </c>
      <c r="B220" s="352">
        <v>4.9406564584124654E-324</v>
      </c>
      <c r="C220" s="352">
        <v>3.2746297363269998</v>
      </c>
      <c r="D220" s="352">
        <v>3.2746297363269998</v>
      </c>
      <c r="E220" s="355" t="s">
        <v>242</v>
      </c>
      <c r="F220" s="352">
        <v>0</v>
      </c>
      <c r="G220" s="352">
        <v>0</v>
      </c>
      <c r="H220" s="354">
        <v>4.9406564584124654E-324</v>
      </c>
      <c r="I220" s="352">
        <v>0.89149</v>
      </c>
      <c r="J220" s="352">
        <v>0.89149</v>
      </c>
      <c r="K220" s="355" t="s">
        <v>236</v>
      </c>
    </row>
    <row r="221" spans="1:11" ht="14.4" customHeight="1" thickBot="1" x14ac:dyDescent="0.35">
      <c r="A221" s="364" t="s">
        <v>448</v>
      </c>
      <c r="B221" s="349">
        <v>4.9406564584124654E-324</v>
      </c>
      <c r="C221" s="349">
        <v>3.0573897538189998</v>
      </c>
      <c r="D221" s="349">
        <v>3.0573897538189998</v>
      </c>
      <c r="E221" s="356" t="s">
        <v>242</v>
      </c>
      <c r="F221" s="349">
        <v>0</v>
      </c>
      <c r="G221" s="349">
        <v>0</v>
      </c>
      <c r="H221" s="351">
        <v>4.9406564584124654E-324</v>
      </c>
      <c r="I221" s="349">
        <v>5.9287877500949585E-323</v>
      </c>
      <c r="J221" s="349">
        <v>5.9287877500949585E-323</v>
      </c>
      <c r="K221" s="356" t="s">
        <v>236</v>
      </c>
    </row>
    <row r="222" spans="1:11" ht="14.4" customHeight="1" thickBot="1" x14ac:dyDescent="0.35">
      <c r="A222" s="364" t="s">
        <v>449</v>
      </c>
      <c r="B222" s="349">
        <v>4.9406564584124654E-324</v>
      </c>
      <c r="C222" s="349">
        <v>0.217239982507</v>
      </c>
      <c r="D222" s="349">
        <v>0.217239982507</v>
      </c>
      <c r="E222" s="356" t="s">
        <v>242</v>
      </c>
      <c r="F222" s="349">
        <v>0</v>
      </c>
      <c r="G222" s="349">
        <v>0</v>
      </c>
      <c r="H222" s="351">
        <v>4.9406564584124654E-324</v>
      </c>
      <c r="I222" s="349">
        <v>0.89149</v>
      </c>
      <c r="J222" s="349">
        <v>0.89149</v>
      </c>
      <c r="K222" s="356" t="s">
        <v>236</v>
      </c>
    </row>
    <row r="223" spans="1:11" ht="14.4" customHeight="1" thickBot="1" x14ac:dyDescent="0.35">
      <c r="A223" s="363" t="s">
        <v>450</v>
      </c>
      <c r="B223" s="352">
        <v>4545.99693140611</v>
      </c>
      <c r="C223" s="352">
        <v>5772.0799812528403</v>
      </c>
      <c r="D223" s="352">
        <v>1226.0830498467301</v>
      </c>
      <c r="E223" s="353">
        <v>1.2697060883110001</v>
      </c>
      <c r="F223" s="352">
        <v>6387.99999999992</v>
      </c>
      <c r="G223" s="352">
        <v>6387.99999999992</v>
      </c>
      <c r="H223" s="354">
        <v>762.82566999999995</v>
      </c>
      <c r="I223" s="352">
        <v>5730.6908599999997</v>
      </c>
      <c r="J223" s="352">
        <v>-657.30913999991697</v>
      </c>
      <c r="K223" s="353">
        <v>0.89710251408800001</v>
      </c>
    </row>
    <row r="224" spans="1:11" ht="14.4" customHeight="1" thickBot="1" x14ac:dyDescent="0.35">
      <c r="A224" s="364" t="s">
        <v>451</v>
      </c>
      <c r="B224" s="349">
        <v>4545.99693140611</v>
      </c>
      <c r="C224" s="349">
        <v>5772.0799812528403</v>
      </c>
      <c r="D224" s="349">
        <v>1226.0830498467301</v>
      </c>
      <c r="E224" s="350">
        <v>1.2697060883110001</v>
      </c>
      <c r="F224" s="349">
        <v>6387.99999999992</v>
      </c>
      <c r="G224" s="349">
        <v>6387.99999999992</v>
      </c>
      <c r="H224" s="351">
        <v>762.82566999999995</v>
      </c>
      <c r="I224" s="349">
        <v>5730.6908599999997</v>
      </c>
      <c r="J224" s="349">
        <v>-657.30913999991697</v>
      </c>
      <c r="K224" s="350">
        <v>0.89710251408800001</v>
      </c>
    </row>
    <row r="225" spans="1:11" ht="14.4" customHeight="1" thickBot="1" x14ac:dyDescent="0.35">
      <c r="A225" s="368" t="s">
        <v>452</v>
      </c>
      <c r="B225" s="352">
        <v>4.9406564584124654E-324</v>
      </c>
      <c r="C225" s="352">
        <v>933.89799110315198</v>
      </c>
      <c r="D225" s="352">
        <v>933.89799110315198</v>
      </c>
      <c r="E225" s="355" t="s">
        <v>242</v>
      </c>
      <c r="F225" s="352">
        <v>0</v>
      </c>
      <c r="G225" s="352">
        <v>0</v>
      </c>
      <c r="H225" s="354">
        <v>12.729839999999999</v>
      </c>
      <c r="I225" s="352">
        <v>233.92</v>
      </c>
      <c r="J225" s="352">
        <v>233.92</v>
      </c>
      <c r="K225" s="355" t="s">
        <v>236</v>
      </c>
    </row>
    <row r="226" spans="1:11" ht="14.4" customHeight="1" thickBot="1" x14ac:dyDescent="0.35">
      <c r="A226" s="365" t="s">
        <v>453</v>
      </c>
      <c r="B226" s="352">
        <v>4.9406564584124654E-324</v>
      </c>
      <c r="C226" s="352">
        <v>933.89799110315198</v>
      </c>
      <c r="D226" s="352">
        <v>933.89799110315198</v>
      </c>
      <c r="E226" s="355" t="s">
        <v>242</v>
      </c>
      <c r="F226" s="352">
        <v>0</v>
      </c>
      <c r="G226" s="352">
        <v>0</v>
      </c>
      <c r="H226" s="354">
        <v>12.729839999999999</v>
      </c>
      <c r="I226" s="352">
        <v>233.92</v>
      </c>
      <c r="J226" s="352">
        <v>233.92</v>
      </c>
      <c r="K226" s="355" t="s">
        <v>236</v>
      </c>
    </row>
    <row r="227" spans="1:11" ht="14.4" customHeight="1" thickBot="1" x14ac:dyDescent="0.35">
      <c r="A227" s="366" t="s">
        <v>454</v>
      </c>
      <c r="B227" s="352">
        <v>4.9406564584124654E-324</v>
      </c>
      <c r="C227" s="352">
        <v>933.89799110315198</v>
      </c>
      <c r="D227" s="352">
        <v>933.89799110315198</v>
      </c>
      <c r="E227" s="355" t="s">
        <v>242</v>
      </c>
      <c r="F227" s="352">
        <v>0</v>
      </c>
      <c r="G227" s="352">
        <v>0</v>
      </c>
      <c r="H227" s="354">
        <v>12.729839999999999</v>
      </c>
      <c r="I227" s="352">
        <v>233.92</v>
      </c>
      <c r="J227" s="352">
        <v>233.92</v>
      </c>
      <c r="K227" s="355" t="s">
        <v>236</v>
      </c>
    </row>
    <row r="228" spans="1:11" ht="14.4" customHeight="1" thickBot="1" x14ac:dyDescent="0.35">
      <c r="A228" s="363" t="s">
        <v>455</v>
      </c>
      <c r="B228" s="352">
        <v>4.9406564584124654E-324</v>
      </c>
      <c r="C228" s="352">
        <v>933.89799110315198</v>
      </c>
      <c r="D228" s="352">
        <v>933.89799110315198</v>
      </c>
      <c r="E228" s="355" t="s">
        <v>242</v>
      </c>
      <c r="F228" s="352">
        <v>0</v>
      </c>
      <c r="G228" s="352">
        <v>0</v>
      </c>
      <c r="H228" s="354">
        <v>12.729839999999999</v>
      </c>
      <c r="I228" s="352">
        <v>233.92</v>
      </c>
      <c r="J228" s="352">
        <v>233.92</v>
      </c>
      <c r="K228" s="355" t="s">
        <v>236</v>
      </c>
    </row>
    <row r="229" spans="1:11" ht="14.4" customHeight="1" thickBot="1" x14ac:dyDescent="0.35">
      <c r="A229" s="364" t="s">
        <v>456</v>
      </c>
      <c r="B229" s="349">
        <v>4.9406564584124654E-324</v>
      </c>
      <c r="C229" s="349">
        <v>933.89799110315198</v>
      </c>
      <c r="D229" s="349">
        <v>933.89799110315198</v>
      </c>
      <c r="E229" s="356" t="s">
        <v>242</v>
      </c>
      <c r="F229" s="349">
        <v>0</v>
      </c>
      <c r="G229" s="349">
        <v>0</v>
      </c>
      <c r="H229" s="351">
        <v>12.729839999999999</v>
      </c>
      <c r="I229" s="349">
        <v>233.92</v>
      </c>
      <c r="J229" s="349">
        <v>233.92</v>
      </c>
      <c r="K229" s="356" t="s">
        <v>236</v>
      </c>
    </row>
    <row r="230" spans="1:11" ht="14.4" customHeight="1" thickBot="1" x14ac:dyDescent="0.35">
      <c r="A230" s="369"/>
      <c r="B230" s="349">
        <v>-41832.075099513197</v>
      </c>
      <c r="C230" s="349">
        <v>4.9406564584124654E-324</v>
      </c>
      <c r="D230" s="349">
        <v>41832.075099513197</v>
      </c>
      <c r="E230" s="350">
        <v>0</v>
      </c>
      <c r="F230" s="349">
        <v>-47330.6550958222</v>
      </c>
      <c r="G230" s="349">
        <v>-47330.6550958222</v>
      </c>
      <c r="H230" s="351">
        <v>-4753.9615200000399</v>
      </c>
      <c r="I230" s="349">
        <v>-50423.083610000001</v>
      </c>
      <c r="J230" s="349">
        <v>-3092.4285141778601</v>
      </c>
      <c r="K230" s="350">
        <v>1.0653366936899999</v>
      </c>
    </row>
    <row r="231" spans="1:11" ht="14.4" customHeight="1" thickBot="1" x14ac:dyDescent="0.35">
      <c r="A231" s="370" t="s">
        <v>82</v>
      </c>
      <c r="B231" s="357">
        <v>-41832.075099513197</v>
      </c>
      <c r="C231" s="357">
        <v>-49326.233050533003</v>
      </c>
      <c r="D231" s="357">
        <v>-7494.1579510198098</v>
      </c>
      <c r="E231" s="358" t="s">
        <v>242</v>
      </c>
      <c r="F231" s="357">
        <v>-47330.6550958222</v>
      </c>
      <c r="G231" s="357">
        <v>-47330.6550958222</v>
      </c>
      <c r="H231" s="357">
        <v>-4753.9615200000399</v>
      </c>
      <c r="I231" s="357">
        <v>-50423.083610000001</v>
      </c>
      <c r="J231" s="357">
        <v>-3092.42851417785</v>
      </c>
      <c r="K231" s="359">
        <v>1.0653366936899999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211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1" t="s">
        <v>457</v>
      </c>
      <c r="B4" s="372" t="s">
        <v>458</v>
      </c>
      <c r="C4" s="373" t="s">
        <v>459</v>
      </c>
      <c r="D4" s="373" t="s">
        <v>458</v>
      </c>
      <c r="E4" s="373" t="s">
        <v>458</v>
      </c>
      <c r="F4" s="374" t="s">
        <v>458</v>
      </c>
      <c r="G4" s="373" t="s">
        <v>458</v>
      </c>
      <c r="H4" s="373" t="s">
        <v>132</v>
      </c>
    </row>
    <row r="5" spans="1:8" ht="14.4" customHeight="1" x14ac:dyDescent="0.3">
      <c r="A5" s="371" t="s">
        <v>457</v>
      </c>
      <c r="B5" s="372" t="s">
        <v>460</v>
      </c>
      <c r="C5" s="373" t="s">
        <v>461</v>
      </c>
      <c r="D5" s="373">
        <v>1477747.3485600278</v>
      </c>
      <c r="E5" s="373">
        <v>1339601.5392199261</v>
      </c>
      <c r="F5" s="374">
        <v>0.90651594843007766</v>
      </c>
      <c r="G5" s="373">
        <v>-138145.80934010167</v>
      </c>
      <c r="H5" s="373" t="s">
        <v>2</v>
      </c>
    </row>
    <row r="6" spans="1:8" ht="14.4" customHeight="1" x14ac:dyDescent="0.3">
      <c r="A6" s="371" t="s">
        <v>457</v>
      </c>
      <c r="B6" s="372" t="s">
        <v>462</v>
      </c>
      <c r="C6" s="373" t="s">
        <v>463</v>
      </c>
      <c r="D6" s="373">
        <v>33408.374820581499</v>
      </c>
      <c r="E6" s="373">
        <v>15368.16</v>
      </c>
      <c r="F6" s="374">
        <v>0.46000920674933043</v>
      </c>
      <c r="G6" s="373">
        <v>-18040.214820581499</v>
      </c>
      <c r="H6" s="373" t="s">
        <v>2</v>
      </c>
    </row>
    <row r="7" spans="1:8" ht="14.4" customHeight="1" x14ac:dyDescent="0.3">
      <c r="A7" s="371" t="s">
        <v>457</v>
      </c>
      <c r="B7" s="372" t="s">
        <v>464</v>
      </c>
      <c r="C7" s="373" t="s">
        <v>465</v>
      </c>
      <c r="D7" s="373">
        <v>50474.65658426765</v>
      </c>
      <c r="E7" s="373">
        <v>45121.13978795876</v>
      </c>
      <c r="F7" s="374">
        <v>0.89393653848102617</v>
      </c>
      <c r="G7" s="373">
        <v>-5353.5167963088898</v>
      </c>
      <c r="H7" s="373" t="s">
        <v>2</v>
      </c>
    </row>
    <row r="8" spans="1:8" ht="14.4" customHeight="1" x14ac:dyDescent="0.3">
      <c r="A8" s="371" t="s">
        <v>457</v>
      </c>
      <c r="B8" s="372" t="s">
        <v>6</v>
      </c>
      <c r="C8" s="373" t="s">
        <v>459</v>
      </c>
      <c r="D8" s="373">
        <v>1584379.9714627706</v>
      </c>
      <c r="E8" s="373">
        <v>1400090.8390078847</v>
      </c>
      <c r="F8" s="374">
        <v>0.88368375277759803</v>
      </c>
      <c r="G8" s="373">
        <v>-184289.13245488587</v>
      </c>
      <c r="H8" s="373" t="s">
        <v>466</v>
      </c>
    </row>
    <row r="10" spans="1:8" ht="14.4" customHeight="1" x14ac:dyDescent="0.3">
      <c r="A10" s="371" t="s">
        <v>457</v>
      </c>
      <c r="B10" s="372" t="s">
        <v>458</v>
      </c>
      <c r="C10" s="373" t="s">
        <v>459</v>
      </c>
      <c r="D10" s="373" t="s">
        <v>458</v>
      </c>
      <c r="E10" s="373" t="s">
        <v>458</v>
      </c>
      <c r="F10" s="374" t="s">
        <v>458</v>
      </c>
      <c r="G10" s="373" t="s">
        <v>458</v>
      </c>
      <c r="H10" s="373" t="s">
        <v>132</v>
      </c>
    </row>
    <row r="11" spans="1:8" ht="14.4" customHeight="1" x14ac:dyDescent="0.3">
      <c r="A11" s="371" t="s">
        <v>467</v>
      </c>
      <c r="B11" s="372" t="s">
        <v>460</v>
      </c>
      <c r="C11" s="373" t="s">
        <v>461</v>
      </c>
      <c r="D11" s="373">
        <v>738598.87057740299</v>
      </c>
      <c r="E11" s="373">
        <v>679555.83445329103</v>
      </c>
      <c r="F11" s="374">
        <v>0.92006075492918804</v>
      </c>
      <c r="G11" s="373">
        <v>-59043.036124111968</v>
      </c>
      <c r="H11" s="373" t="s">
        <v>2</v>
      </c>
    </row>
    <row r="12" spans="1:8" ht="14.4" customHeight="1" x14ac:dyDescent="0.3">
      <c r="A12" s="371" t="s">
        <v>467</v>
      </c>
      <c r="B12" s="372" t="s">
        <v>462</v>
      </c>
      <c r="C12" s="373" t="s">
        <v>463</v>
      </c>
      <c r="D12" s="373">
        <v>0</v>
      </c>
      <c r="E12" s="373">
        <v>7684.08</v>
      </c>
      <c r="F12" s="374" t="s">
        <v>458</v>
      </c>
      <c r="G12" s="373">
        <v>7684.08</v>
      </c>
      <c r="H12" s="373" t="s">
        <v>2</v>
      </c>
    </row>
    <row r="13" spans="1:8" ht="14.4" customHeight="1" x14ac:dyDescent="0.3">
      <c r="A13" s="371" t="s">
        <v>467</v>
      </c>
      <c r="B13" s="372" t="s">
        <v>464</v>
      </c>
      <c r="C13" s="373" t="s">
        <v>465</v>
      </c>
      <c r="D13" s="373">
        <v>35393.416052040797</v>
      </c>
      <c r="E13" s="373">
        <v>31409.176490776335</v>
      </c>
      <c r="F13" s="374">
        <v>0.88742992325447689</v>
      </c>
      <c r="G13" s="373">
        <v>-3984.2395612644614</v>
      </c>
      <c r="H13" s="373" t="s">
        <v>2</v>
      </c>
    </row>
    <row r="14" spans="1:8" ht="14.4" customHeight="1" x14ac:dyDescent="0.3">
      <c r="A14" s="371" t="s">
        <v>467</v>
      </c>
      <c r="B14" s="372" t="s">
        <v>6</v>
      </c>
      <c r="C14" s="373" t="s">
        <v>468</v>
      </c>
      <c r="D14" s="373">
        <v>774096.77343986102</v>
      </c>
      <c r="E14" s="373">
        <v>718649.09094406734</v>
      </c>
      <c r="F14" s="374">
        <v>0.92837112309692194</v>
      </c>
      <c r="G14" s="373">
        <v>-55447.682495793677</v>
      </c>
      <c r="H14" s="373" t="s">
        <v>469</v>
      </c>
    </row>
    <row r="15" spans="1:8" ht="14.4" customHeight="1" x14ac:dyDescent="0.3">
      <c r="A15" s="371" t="s">
        <v>458</v>
      </c>
      <c r="B15" s="372" t="s">
        <v>458</v>
      </c>
      <c r="C15" s="373" t="s">
        <v>458</v>
      </c>
      <c r="D15" s="373" t="s">
        <v>458</v>
      </c>
      <c r="E15" s="373" t="s">
        <v>458</v>
      </c>
      <c r="F15" s="374" t="s">
        <v>458</v>
      </c>
      <c r="G15" s="373" t="s">
        <v>458</v>
      </c>
      <c r="H15" s="373" t="s">
        <v>470</v>
      </c>
    </row>
    <row r="16" spans="1:8" ht="14.4" customHeight="1" x14ac:dyDescent="0.3">
      <c r="A16" s="371" t="s">
        <v>471</v>
      </c>
      <c r="B16" s="372" t="s">
        <v>460</v>
      </c>
      <c r="C16" s="373" t="s">
        <v>461</v>
      </c>
      <c r="D16" s="373">
        <v>92001.792012937905</v>
      </c>
      <c r="E16" s="373">
        <v>83863.903627477717</v>
      </c>
      <c r="F16" s="374">
        <v>0.9115464143968437</v>
      </c>
      <c r="G16" s="373">
        <v>-8137.8883854601881</v>
      </c>
      <c r="H16" s="373" t="s">
        <v>2</v>
      </c>
    </row>
    <row r="17" spans="1:8" ht="14.4" customHeight="1" x14ac:dyDescent="0.3">
      <c r="A17" s="371" t="s">
        <v>471</v>
      </c>
      <c r="B17" s="372" t="s">
        <v>464</v>
      </c>
      <c r="C17" s="373" t="s">
        <v>465</v>
      </c>
      <c r="D17" s="373">
        <v>862.2274336782699</v>
      </c>
      <c r="E17" s="373">
        <v>960.03871755061289</v>
      </c>
      <c r="F17" s="374">
        <v>1.1134402363597724</v>
      </c>
      <c r="G17" s="373">
        <v>97.811283872342983</v>
      </c>
      <c r="H17" s="373" t="s">
        <v>2</v>
      </c>
    </row>
    <row r="18" spans="1:8" ht="14.4" customHeight="1" x14ac:dyDescent="0.3">
      <c r="A18" s="371" t="s">
        <v>471</v>
      </c>
      <c r="B18" s="372" t="s">
        <v>6</v>
      </c>
      <c r="C18" s="373" t="s">
        <v>472</v>
      </c>
      <c r="D18" s="373">
        <v>92864.019446616177</v>
      </c>
      <c r="E18" s="373">
        <v>84823.942345028336</v>
      </c>
      <c r="F18" s="374">
        <v>0.91342096595108335</v>
      </c>
      <c r="G18" s="373">
        <v>-8040.0771015878418</v>
      </c>
      <c r="H18" s="373" t="s">
        <v>469</v>
      </c>
    </row>
    <row r="19" spans="1:8" ht="14.4" customHeight="1" x14ac:dyDescent="0.3">
      <c r="A19" s="371" t="s">
        <v>458</v>
      </c>
      <c r="B19" s="372" t="s">
        <v>458</v>
      </c>
      <c r="C19" s="373" t="s">
        <v>458</v>
      </c>
      <c r="D19" s="373" t="s">
        <v>458</v>
      </c>
      <c r="E19" s="373" t="s">
        <v>458</v>
      </c>
      <c r="F19" s="374" t="s">
        <v>458</v>
      </c>
      <c r="G19" s="373" t="s">
        <v>458</v>
      </c>
      <c r="H19" s="373" t="s">
        <v>470</v>
      </c>
    </row>
    <row r="20" spans="1:8" ht="14.4" customHeight="1" x14ac:dyDescent="0.3">
      <c r="A20" s="371" t="s">
        <v>473</v>
      </c>
      <c r="B20" s="372" t="s">
        <v>460</v>
      </c>
      <c r="C20" s="373" t="s">
        <v>461</v>
      </c>
      <c r="D20" s="373">
        <v>125774.81755759699</v>
      </c>
      <c r="E20" s="373">
        <v>103129.53247348549</v>
      </c>
      <c r="F20" s="374">
        <v>0.81995374333386428</v>
      </c>
      <c r="G20" s="373">
        <v>-22645.2850841115</v>
      </c>
      <c r="H20" s="373" t="s">
        <v>2</v>
      </c>
    </row>
    <row r="21" spans="1:8" ht="14.4" customHeight="1" x14ac:dyDescent="0.3">
      <c r="A21" s="371" t="s">
        <v>473</v>
      </c>
      <c r="B21" s="372" t="s">
        <v>464</v>
      </c>
      <c r="C21" s="373" t="s">
        <v>465</v>
      </c>
      <c r="D21" s="373">
        <v>823.91086267807805</v>
      </c>
      <c r="E21" s="373">
        <v>411.3402396383342</v>
      </c>
      <c r="F21" s="374">
        <v>0.49925332735788291</v>
      </c>
      <c r="G21" s="373">
        <v>-412.57062303974385</v>
      </c>
      <c r="H21" s="373" t="s">
        <v>2</v>
      </c>
    </row>
    <row r="22" spans="1:8" ht="14.4" customHeight="1" x14ac:dyDescent="0.3">
      <c r="A22" s="371" t="s">
        <v>473</v>
      </c>
      <c r="B22" s="372" t="s">
        <v>6</v>
      </c>
      <c r="C22" s="373" t="s">
        <v>474</v>
      </c>
      <c r="D22" s="373">
        <v>126598.72842027507</v>
      </c>
      <c r="E22" s="373">
        <v>103540.87271312383</v>
      </c>
      <c r="F22" s="374">
        <v>0.81786660897094388</v>
      </c>
      <c r="G22" s="373">
        <v>-23057.855707151248</v>
      </c>
      <c r="H22" s="373" t="s">
        <v>469</v>
      </c>
    </row>
    <row r="23" spans="1:8" ht="14.4" customHeight="1" x14ac:dyDescent="0.3">
      <c r="A23" s="371" t="s">
        <v>458</v>
      </c>
      <c r="B23" s="372" t="s">
        <v>458</v>
      </c>
      <c r="C23" s="373" t="s">
        <v>458</v>
      </c>
      <c r="D23" s="373" t="s">
        <v>458</v>
      </c>
      <c r="E23" s="373" t="s">
        <v>458</v>
      </c>
      <c r="F23" s="374" t="s">
        <v>458</v>
      </c>
      <c r="G23" s="373" t="s">
        <v>458</v>
      </c>
      <c r="H23" s="373" t="s">
        <v>470</v>
      </c>
    </row>
    <row r="24" spans="1:8" ht="14.4" customHeight="1" x14ac:dyDescent="0.3">
      <c r="A24" s="371" t="s">
        <v>475</v>
      </c>
      <c r="B24" s="372" t="s">
        <v>460</v>
      </c>
      <c r="C24" s="373" t="s">
        <v>461</v>
      </c>
      <c r="D24" s="373">
        <v>521371.86841209</v>
      </c>
      <c r="E24" s="373">
        <v>473052.26866567333</v>
      </c>
      <c r="F24" s="374">
        <v>0.90732219616378484</v>
      </c>
      <c r="G24" s="373">
        <v>-48319.599746416672</v>
      </c>
      <c r="H24" s="373" t="s">
        <v>2</v>
      </c>
    </row>
    <row r="25" spans="1:8" ht="14.4" customHeight="1" x14ac:dyDescent="0.3">
      <c r="A25" s="371" t="s">
        <v>475</v>
      </c>
      <c r="B25" s="372" t="s">
        <v>462</v>
      </c>
      <c r="C25" s="373" t="s">
        <v>463</v>
      </c>
      <c r="D25" s="373">
        <v>33408.374820581499</v>
      </c>
      <c r="E25" s="373">
        <v>7684.079999999999</v>
      </c>
      <c r="F25" s="374">
        <v>0.23000460337466519</v>
      </c>
      <c r="G25" s="373">
        <v>-25724.294820581501</v>
      </c>
      <c r="H25" s="373" t="s">
        <v>2</v>
      </c>
    </row>
    <row r="26" spans="1:8" ht="14.4" customHeight="1" x14ac:dyDescent="0.3">
      <c r="A26" s="371" t="s">
        <v>475</v>
      </c>
      <c r="B26" s="372" t="s">
        <v>464</v>
      </c>
      <c r="C26" s="373" t="s">
        <v>465</v>
      </c>
      <c r="D26" s="373">
        <v>13395.102235870499</v>
      </c>
      <c r="E26" s="373">
        <v>12340.584339993478</v>
      </c>
      <c r="F26" s="374">
        <v>0.92127586058633082</v>
      </c>
      <c r="G26" s="373">
        <v>-1054.5178958770211</v>
      </c>
      <c r="H26" s="373" t="s">
        <v>2</v>
      </c>
    </row>
    <row r="27" spans="1:8" ht="14.4" customHeight="1" x14ac:dyDescent="0.3">
      <c r="A27" s="371" t="s">
        <v>475</v>
      </c>
      <c r="B27" s="372" t="s">
        <v>6</v>
      </c>
      <c r="C27" s="373" t="s">
        <v>476</v>
      </c>
      <c r="D27" s="373">
        <v>590820.45015601895</v>
      </c>
      <c r="E27" s="373">
        <v>493076.93300566683</v>
      </c>
      <c r="F27" s="374">
        <v>0.83456307728593204</v>
      </c>
      <c r="G27" s="373">
        <v>-97743.517150352127</v>
      </c>
      <c r="H27" s="373" t="s">
        <v>469</v>
      </c>
    </row>
    <row r="28" spans="1:8" ht="14.4" customHeight="1" x14ac:dyDescent="0.3">
      <c r="A28" s="371" t="s">
        <v>458</v>
      </c>
      <c r="B28" s="372" t="s">
        <v>458</v>
      </c>
      <c r="C28" s="373" t="s">
        <v>458</v>
      </c>
      <c r="D28" s="373" t="s">
        <v>458</v>
      </c>
      <c r="E28" s="373" t="s">
        <v>458</v>
      </c>
      <c r="F28" s="374" t="s">
        <v>458</v>
      </c>
      <c r="G28" s="373" t="s">
        <v>458</v>
      </c>
      <c r="H28" s="373" t="s">
        <v>470</v>
      </c>
    </row>
    <row r="29" spans="1:8" ht="14.4" customHeight="1" x14ac:dyDescent="0.3">
      <c r="A29" s="371" t="s">
        <v>457</v>
      </c>
      <c r="B29" s="372" t="s">
        <v>6</v>
      </c>
      <c r="C29" s="373" t="s">
        <v>459</v>
      </c>
      <c r="D29" s="373">
        <v>1584379.9714627706</v>
      </c>
      <c r="E29" s="373">
        <v>1400090.8390078864</v>
      </c>
      <c r="F29" s="374">
        <v>0.88368375277759903</v>
      </c>
      <c r="G29" s="373">
        <v>-184289.13245488424</v>
      </c>
      <c r="H29" s="373" t="s">
        <v>466</v>
      </c>
    </row>
  </sheetData>
  <autoFilter ref="A3:G3"/>
  <mergeCells count="1">
    <mergeCell ref="A1:G1"/>
  </mergeCells>
  <conditionalFormatting sqref="F9 F30:F65536">
    <cfRule type="cellIs" dxfId="56" priority="19" stopIfTrue="1" operator="greaterThan">
      <formula>1</formula>
    </cfRule>
  </conditionalFormatting>
  <conditionalFormatting sqref="F4:F8">
    <cfRule type="cellIs" dxfId="55" priority="14" operator="greaterThan">
      <formula>1</formula>
    </cfRule>
  </conditionalFormatting>
  <conditionalFormatting sqref="B4:B8">
    <cfRule type="expression" dxfId="54" priority="18">
      <formula>AND(LEFT(H4,6)&lt;&gt;"mezera",H4&lt;&gt;"")</formula>
    </cfRule>
  </conditionalFormatting>
  <conditionalFormatting sqref="A4:A8">
    <cfRule type="expression" dxfId="53" priority="15">
      <formula>AND(H4&lt;&gt;"",H4&lt;&gt;"mezeraKL")</formula>
    </cfRule>
  </conditionalFormatting>
  <conditionalFormatting sqref="B4:G8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8">
    <cfRule type="expression" dxfId="50" priority="13">
      <formula>$H4&lt;&gt;""</formula>
    </cfRule>
  </conditionalFormatting>
  <conditionalFormatting sqref="G4:G8">
    <cfRule type="cellIs" dxfId="49" priority="12" operator="greaterThan">
      <formula>0</formula>
    </cfRule>
  </conditionalFormatting>
  <conditionalFormatting sqref="F4:F8">
    <cfRule type="cellIs" dxfId="48" priority="9" operator="greaterThan">
      <formula>1</formula>
    </cfRule>
  </conditionalFormatting>
  <conditionalFormatting sqref="F4:F8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8">
    <cfRule type="expression" dxfId="45" priority="8">
      <formula>$H4&lt;&gt;""</formula>
    </cfRule>
  </conditionalFormatting>
  <conditionalFormatting sqref="F10:F29">
    <cfRule type="cellIs" dxfId="44" priority="3" operator="greaterThan">
      <formula>1</formula>
    </cfRule>
  </conditionalFormatting>
  <conditionalFormatting sqref="B10:B29">
    <cfRule type="expression" dxfId="43" priority="7">
      <formula>AND(LEFT(H10,6)&lt;&gt;"mezera",H10&lt;&gt;"")</formula>
    </cfRule>
  </conditionalFormatting>
  <conditionalFormatting sqref="A10:A29">
    <cfRule type="expression" dxfId="42" priority="4">
      <formula>AND(H10&lt;&gt;"",H10&lt;&gt;"mezeraKL")</formula>
    </cfRule>
  </conditionalFormatting>
  <conditionalFormatting sqref="B10:G29">
    <cfRule type="expression" dxfId="41" priority="5">
      <formula>$H10="SumaNS"</formula>
    </cfRule>
    <cfRule type="expression" dxfId="40" priority="6">
      <formula>OR($H10="KL",$H10="SumaKL")</formula>
    </cfRule>
  </conditionalFormatting>
  <conditionalFormatting sqref="A10:G29">
    <cfRule type="expression" dxfId="39" priority="2">
      <formula>$H10&lt;&gt;""</formula>
    </cfRule>
  </conditionalFormatting>
  <conditionalFormatting sqref="G10:G29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302" t="s">
        <v>210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83"/>
      <c r="B3" s="83"/>
      <c r="C3" s="298"/>
      <c r="D3" s="299"/>
      <c r="E3" s="299"/>
      <c r="F3" s="299"/>
      <c r="G3" s="299"/>
      <c r="H3" s="299"/>
      <c r="I3" s="299"/>
      <c r="J3" s="300" t="s">
        <v>198</v>
      </c>
      <c r="K3" s="301"/>
      <c r="L3" s="180">
        <f>IF(M3&lt;&gt;0,N3/M3,0)</f>
        <v>119.59841790168659</v>
      </c>
      <c r="M3" s="180">
        <f>SUBTOTAL(9,M5:M1048576)</f>
        <v>11706.6</v>
      </c>
      <c r="N3" s="181">
        <f>SUBTOTAL(9,N5:N1048576)</f>
        <v>1400090.8390078843</v>
      </c>
    </row>
    <row r="4" spans="1:14" s="84" customFormat="1" ht="14.4" customHeight="1" thickBot="1" x14ac:dyDescent="0.35">
      <c r="A4" s="375" t="s">
        <v>7</v>
      </c>
      <c r="B4" s="376" t="s">
        <v>8</v>
      </c>
      <c r="C4" s="376" t="s">
        <v>0</v>
      </c>
      <c r="D4" s="376" t="s">
        <v>9</v>
      </c>
      <c r="E4" s="376" t="s">
        <v>10</v>
      </c>
      <c r="F4" s="376" t="s">
        <v>2</v>
      </c>
      <c r="G4" s="376" t="s">
        <v>11</v>
      </c>
      <c r="H4" s="376" t="s">
        <v>12</v>
      </c>
      <c r="I4" s="376" t="s">
        <v>13</v>
      </c>
      <c r="J4" s="377" t="s">
        <v>14</v>
      </c>
      <c r="K4" s="377" t="s">
        <v>15</v>
      </c>
      <c r="L4" s="378" t="s">
        <v>218</v>
      </c>
      <c r="M4" s="378" t="s">
        <v>16</v>
      </c>
      <c r="N4" s="379" t="s">
        <v>234</v>
      </c>
    </row>
    <row r="5" spans="1:14" ht="14.4" customHeight="1" x14ac:dyDescent="0.3">
      <c r="A5" s="380" t="s">
        <v>457</v>
      </c>
      <c r="B5" s="381" t="s">
        <v>459</v>
      </c>
      <c r="C5" s="382" t="s">
        <v>467</v>
      </c>
      <c r="D5" s="383" t="s">
        <v>468</v>
      </c>
      <c r="E5" s="382" t="s">
        <v>460</v>
      </c>
      <c r="F5" s="383" t="s">
        <v>461</v>
      </c>
      <c r="G5" s="382"/>
      <c r="H5" s="382" t="s">
        <v>477</v>
      </c>
      <c r="I5" s="382" t="s">
        <v>478</v>
      </c>
      <c r="J5" s="382" t="s">
        <v>479</v>
      </c>
      <c r="K5" s="382" t="s">
        <v>480</v>
      </c>
      <c r="L5" s="384">
        <v>195.18913781717868</v>
      </c>
      <c r="M5" s="384">
        <v>3</v>
      </c>
      <c r="N5" s="385">
        <v>585.56741345153603</v>
      </c>
    </row>
    <row r="6" spans="1:14" ht="14.4" customHeight="1" x14ac:dyDescent="0.3">
      <c r="A6" s="386" t="s">
        <v>457</v>
      </c>
      <c r="B6" s="387" t="s">
        <v>459</v>
      </c>
      <c r="C6" s="388" t="s">
        <v>467</v>
      </c>
      <c r="D6" s="389" t="s">
        <v>468</v>
      </c>
      <c r="E6" s="388" t="s">
        <v>460</v>
      </c>
      <c r="F6" s="389" t="s">
        <v>461</v>
      </c>
      <c r="G6" s="388"/>
      <c r="H6" s="388" t="s">
        <v>481</v>
      </c>
      <c r="I6" s="388" t="s">
        <v>482</v>
      </c>
      <c r="J6" s="388" t="s">
        <v>483</v>
      </c>
      <c r="K6" s="388"/>
      <c r="L6" s="390">
        <v>78.744521314909122</v>
      </c>
      <c r="M6" s="390">
        <v>320</v>
      </c>
      <c r="N6" s="391">
        <v>25198.246820770917</v>
      </c>
    </row>
    <row r="7" spans="1:14" ht="14.4" customHeight="1" x14ac:dyDescent="0.3">
      <c r="A7" s="386" t="s">
        <v>457</v>
      </c>
      <c r="B7" s="387" t="s">
        <v>459</v>
      </c>
      <c r="C7" s="388" t="s">
        <v>467</v>
      </c>
      <c r="D7" s="389" t="s">
        <v>468</v>
      </c>
      <c r="E7" s="388" t="s">
        <v>460</v>
      </c>
      <c r="F7" s="389" t="s">
        <v>461</v>
      </c>
      <c r="G7" s="388"/>
      <c r="H7" s="388" t="s">
        <v>484</v>
      </c>
      <c r="I7" s="388" t="s">
        <v>485</v>
      </c>
      <c r="J7" s="388" t="s">
        <v>486</v>
      </c>
      <c r="K7" s="388" t="s">
        <v>487</v>
      </c>
      <c r="L7" s="390">
        <v>104.17986238298801</v>
      </c>
      <c r="M7" s="390">
        <v>3</v>
      </c>
      <c r="N7" s="391">
        <v>312.53958714896402</v>
      </c>
    </row>
    <row r="8" spans="1:14" ht="14.4" customHeight="1" x14ac:dyDescent="0.3">
      <c r="A8" s="386" t="s">
        <v>457</v>
      </c>
      <c r="B8" s="387" t="s">
        <v>459</v>
      </c>
      <c r="C8" s="388" t="s">
        <v>467</v>
      </c>
      <c r="D8" s="389" t="s">
        <v>468</v>
      </c>
      <c r="E8" s="388" t="s">
        <v>460</v>
      </c>
      <c r="F8" s="389" t="s">
        <v>461</v>
      </c>
      <c r="G8" s="388"/>
      <c r="H8" s="388" t="s">
        <v>488</v>
      </c>
      <c r="I8" s="388" t="s">
        <v>489</v>
      </c>
      <c r="J8" s="388" t="s">
        <v>490</v>
      </c>
      <c r="K8" s="388" t="s">
        <v>491</v>
      </c>
      <c r="L8" s="390">
        <v>72.049872318034602</v>
      </c>
      <c r="M8" s="390">
        <v>2</v>
      </c>
      <c r="N8" s="391">
        <v>144.0997446360692</v>
      </c>
    </row>
    <row r="9" spans="1:14" ht="14.4" customHeight="1" x14ac:dyDescent="0.3">
      <c r="A9" s="386" t="s">
        <v>457</v>
      </c>
      <c r="B9" s="387" t="s">
        <v>459</v>
      </c>
      <c r="C9" s="388" t="s">
        <v>467</v>
      </c>
      <c r="D9" s="389" t="s">
        <v>468</v>
      </c>
      <c r="E9" s="388" t="s">
        <v>460</v>
      </c>
      <c r="F9" s="389" t="s">
        <v>461</v>
      </c>
      <c r="G9" s="388"/>
      <c r="H9" s="388" t="s">
        <v>492</v>
      </c>
      <c r="I9" s="388" t="s">
        <v>493</v>
      </c>
      <c r="J9" s="388" t="s">
        <v>494</v>
      </c>
      <c r="K9" s="388" t="s">
        <v>495</v>
      </c>
      <c r="L9" s="390">
        <v>108.27</v>
      </c>
      <c r="M9" s="390">
        <v>2</v>
      </c>
      <c r="N9" s="391">
        <v>216.54</v>
      </c>
    </row>
    <row r="10" spans="1:14" ht="14.4" customHeight="1" x14ac:dyDescent="0.3">
      <c r="A10" s="386" t="s">
        <v>457</v>
      </c>
      <c r="B10" s="387" t="s">
        <v>459</v>
      </c>
      <c r="C10" s="388" t="s">
        <v>467</v>
      </c>
      <c r="D10" s="389" t="s">
        <v>468</v>
      </c>
      <c r="E10" s="388" t="s">
        <v>460</v>
      </c>
      <c r="F10" s="389" t="s">
        <v>461</v>
      </c>
      <c r="G10" s="388"/>
      <c r="H10" s="388" t="s">
        <v>496</v>
      </c>
      <c r="I10" s="388" t="s">
        <v>497</v>
      </c>
      <c r="J10" s="388" t="s">
        <v>498</v>
      </c>
      <c r="K10" s="388" t="s">
        <v>499</v>
      </c>
      <c r="L10" s="390">
        <v>313.72000000000003</v>
      </c>
      <c r="M10" s="390">
        <v>1</v>
      </c>
      <c r="N10" s="391">
        <v>313.72000000000003</v>
      </c>
    </row>
    <row r="11" spans="1:14" ht="14.4" customHeight="1" x14ac:dyDescent="0.3">
      <c r="A11" s="386" t="s">
        <v>457</v>
      </c>
      <c r="B11" s="387" t="s">
        <v>459</v>
      </c>
      <c r="C11" s="388" t="s">
        <v>467</v>
      </c>
      <c r="D11" s="389" t="s">
        <v>468</v>
      </c>
      <c r="E11" s="388" t="s">
        <v>460</v>
      </c>
      <c r="F11" s="389" t="s">
        <v>461</v>
      </c>
      <c r="G11" s="388"/>
      <c r="H11" s="388" t="s">
        <v>500</v>
      </c>
      <c r="I11" s="388" t="s">
        <v>501</v>
      </c>
      <c r="J11" s="388" t="s">
        <v>502</v>
      </c>
      <c r="K11" s="388" t="s">
        <v>503</v>
      </c>
      <c r="L11" s="390">
        <v>57.09</v>
      </c>
      <c r="M11" s="390">
        <v>1</v>
      </c>
      <c r="N11" s="391">
        <v>57.09</v>
      </c>
    </row>
    <row r="12" spans="1:14" ht="14.4" customHeight="1" x14ac:dyDescent="0.3">
      <c r="A12" s="386" t="s">
        <v>457</v>
      </c>
      <c r="B12" s="387" t="s">
        <v>459</v>
      </c>
      <c r="C12" s="388" t="s">
        <v>467</v>
      </c>
      <c r="D12" s="389" t="s">
        <v>468</v>
      </c>
      <c r="E12" s="388" t="s">
        <v>460</v>
      </c>
      <c r="F12" s="389" t="s">
        <v>461</v>
      </c>
      <c r="G12" s="388" t="s">
        <v>504</v>
      </c>
      <c r="H12" s="388" t="s">
        <v>505</v>
      </c>
      <c r="I12" s="388" t="s">
        <v>505</v>
      </c>
      <c r="J12" s="388" t="s">
        <v>506</v>
      </c>
      <c r="K12" s="388" t="s">
        <v>507</v>
      </c>
      <c r="L12" s="390">
        <v>257.39894420790773</v>
      </c>
      <c r="M12" s="390">
        <v>163</v>
      </c>
      <c r="N12" s="391">
        <v>41956.027905888957</v>
      </c>
    </row>
    <row r="13" spans="1:14" ht="14.4" customHeight="1" x14ac:dyDescent="0.3">
      <c r="A13" s="386" t="s">
        <v>457</v>
      </c>
      <c r="B13" s="387" t="s">
        <v>459</v>
      </c>
      <c r="C13" s="388" t="s">
        <v>467</v>
      </c>
      <c r="D13" s="389" t="s">
        <v>468</v>
      </c>
      <c r="E13" s="388" t="s">
        <v>460</v>
      </c>
      <c r="F13" s="389" t="s">
        <v>461</v>
      </c>
      <c r="G13" s="388" t="s">
        <v>504</v>
      </c>
      <c r="H13" s="388" t="s">
        <v>508</v>
      </c>
      <c r="I13" s="388" t="s">
        <v>508</v>
      </c>
      <c r="J13" s="388" t="s">
        <v>509</v>
      </c>
      <c r="K13" s="388" t="s">
        <v>510</v>
      </c>
      <c r="L13" s="390">
        <v>181.58938659144818</v>
      </c>
      <c r="M13" s="390">
        <v>6</v>
      </c>
      <c r="N13" s="391">
        <v>1089.5363195486891</v>
      </c>
    </row>
    <row r="14" spans="1:14" ht="14.4" customHeight="1" x14ac:dyDescent="0.3">
      <c r="A14" s="386" t="s">
        <v>457</v>
      </c>
      <c r="B14" s="387" t="s">
        <v>459</v>
      </c>
      <c r="C14" s="388" t="s">
        <v>467</v>
      </c>
      <c r="D14" s="389" t="s">
        <v>468</v>
      </c>
      <c r="E14" s="388" t="s">
        <v>460</v>
      </c>
      <c r="F14" s="389" t="s">
        <v>461</v>
      </c>
      <c r="G14" s="388" t="s">
        <v>504</v>
      </c>
      <c r="H14" s="388" t="s">
        <v>511</v>
      </c>
      <c r="I14" s="388" t="s">
        <v>511</v>
      </c>
      <c r="J14" s="388" t="s">
        <v>512</v>
      </c>
      <c r="K14" s="388" t="s">
        <v>510</v>
      </c>
      <c r="L14" s="390">
        <v>158.834</v>
      </c>
      <c r="M14" s="390">
        <v>5</v>
      </c>
      <c r="N14" s="391">
        <v>794.17</v>
      </c>
    </row>
    <row r="15" spans="1:14" ht="14.4" customHeight="1" x14ac:dyDescent="0.3">
      <c r="A15" s="386" t="s">
        <v>457</v>
      </c>
      <c r="B15" s="387" t="s">
        <v>459</v>
      </c>
      <c r="C15" s="388" t="s">
        <v>467</v>
      </c>
      <c r="D15" s="389" t="s">
        <v>468</v>
      </c>
      <c r="E15" s="388" t="s">
        <v>460</v>
      </c>
      <c r="F15" s="389" t="s">
        <v>461</v>
      </c>
      <c r="G15" s="388" t="s">
        <v>504</v>
      </c>
      <c r="H15" s="388" t="s">
        <v>513</v>
      </c>
      <c r="I15" s="388" t="s">
        <v>513</v>
      </c>
      <c r="J15" s="388" t="s">
        <v>512</v>
      </c>
      <c r="K15" s="388" t="s">
        <v>514</v>
      </c>
      <c r="L15" s="390">
        <v>155.71</v>
      </c>
      <c r="M15" s="390">
        <v>2</v>
      </c>
      <c r="N15" s="391">
        <v>311.42</v>
      </c>
    </row>
    <row r="16" spans="1:14" ht="14.4" customHeight="1" x14ac:dyDescent="0.3">
      <c r="A16" s="386" t="s">
        <v>457</v>
      </c>
      <c r="B16" s="387" t="s">
        <v>459</v>
      </c>
      <c r="C16" s="388" t="s">
        <v>467</v>
      </c>
      <c r="D16" s="389" t="s">
        <v>468</v>
      </c>
      <c r="E16" s="388" t="s">
        <v>460</v>
      </c>
      <c r="F16" s="389" t="s">
        <v>461</v>
      </c>
      <c r="G16" s="388" t="s">
        <v>504</v>
      </c>
      <c r="H16" s="388" t="s">
        <v>515</v>
      </c>
      <c r="I16" s="388" t="s">
        <v>515</v>
      </c>
      <c r="J16" s="388" t="s">
        <v>506</v>
      </c>
      <c r="K16" s="388" t="s">
        <v>516</v>
      </c>
      <c r="L16" s="390">
        <v>145.11515882245357</v>
      </c>
      <c r="M16" s="390">
        <v>117</v>
      </c>
      <c r="N16" s="391">
        <v>16978.473582227067</v>
      </c>
    </row>
    <row r="17" spans="1:14" ht="14.4" customHeight="1" x14ac:dyDescent="0.3">
      <c r="A17" s="386" t="s">
        <v>457</v>
      </c>
      <c r="B17" s="387" t="s">
        <v>459</v>
      </c>
      <c r="C17" s="388" t="s">
        <v>467</v>
      </c>
      <c r="D17" s="389" t="s">
        <v>468</v>
      </c>
      <c r="E17" s="388" t="s">
        <v>460</v>
      </c>
      <c r="F17" s="389" t="s">
        <v>461</v>
      </c>
      <c r="G17" s="388" t="s">
        <v>504</v>
      </c>
      <c r="H17" s="388" t="s">
        <v>517</v>
      </c>
      <c r="I17" s="388" t="s">
        <v>517</v>
      </c>
      <c r="J17" s="388" t="s">
        <v>506</v>
      </c>
      <c r="K17" s="388" t="s">
        <v>518</v>
      </c>
      <c r="L17" s="390">
        <v>151.83814863287932</v>
      </c>
      <c r="M17" s="390">
        <v>72</v>
      </c>
      <c r="N17" s="391">
        <v>10932.34670156731</v>
      </c>
    </row>
    <row r="18" spans="1:14" ht="14.4" customHeight="1" x14ac:dyDescent="0.3">
      <c r="A18" s="386" t="s">
        <v>457</v>
      </c>
      <c r="B18" s="387" t="s">
        <v>459</v>
      </c>
      <c r="C18" s="388" t="s">
        <v>467</v>
      </c>
      <c r="D18" s="389" t="s">
        <v>468</v>
      </c>
      <c r="E18" s="388" t="s">
        <v>460</v>
      </c>
      <c r="F18" s="389" t="s">
        <v>461</v>
      </c>
      <c r="G18" s="388" t="s">
        <v>504</v>
      </c>
      <c r="H18" s="388" t="s">
        <v>519</v>
      </c>
      <c r="I18" s="388" t="s">
        <v>520</v>
      </c>
      <c r="J18" s="388" t="s">
        <v>521</v>
      </c>
      <c r="K18" s="388" t="s">
        <v>522</v>
      </c>
      <c r="L18" s="390">
        <v>53.710039065659316</v>
      </c>
      <c r="M18" s="390">
        <v>5</v>
      </c>
      <c r="N18" s="391">
        <v>268.55019532829658</v>
      </c>
    </row>
    <row r="19" spans="1:14" ht="14.4" customHeight="1" x14ac:dyDescent="0.3">
      <c r="A19" s="386" t="s">
        <v>457</v>
      </c>
      <c r="B19" s="387" t="s">
        <v>459</v>
      </c>
      <c r="C19" s="388" t="s">
        <v>467</v>
      </c>
      <c r="D19" s="389" t="s">
        <v>468</v>
      </c>
      <c r="E19" s="388" t="s">
        <v>460</v>
      </c>
      <c r="F19" s="389" t="s">
        <v>461</v>
      </c>
      <c r="G19" s="388" t="s">
        <v>504</v>
      </c>
      <c r="H19" s="388" t="s">
        <v>523</v>
      </c>
      <c r="I19" s="388" t="s">
        <v>524</v>
      </c>
      <c r="J19" s="388" t="s">
        <v>525</v>
      </c>
      <c r="K19" s="388" t="s">
        <v>526</v>
      </c>
      <c r="L19" s="390">
        <v>84.570143957943799</v>
      </c>
      <c r="M19" s="390">
        <v>4</v>
      </c>
      <c r="N19" s="391">
        <v>338.2805758317752</v>
      </c>
    </row>
    <row r="20" spans="1:14" ht="14.4" customHeight="1" x14ac:dyDescent="0.3">
      <c r="A20" s="386" t="s">
        <v>457</v>
      </c>
      <c r="B20" s="387" t="s">
        <v>459</v>
      </c>
      <c r="C20" s="388" t="s">
        <v>467</v>
      </c>
      <c r="D20" s="389" t="s">
        <v>468</v>
      </c>
      <c r="E20" s="388" t="s">
        <v>460</v>
      </c>
      <c r="F20" s="389" t="s">
        <v>461</v>
      </c>
      <c r="G20" s="388" t="s">
        <v>504</v>
      </c>
      <c r="H20" s="388" t="s">
        <v>527</v>
      </c>
      <c r="I20" s="388" t="s">
        <v>528</v>
      </c>
      <c r="J20" s="388" t="s">
        <v>529</v>
      </c>
      <c r="K20" s="388" t="s">
        <v>530</v>
      </c>
      <c r="L20" s="390">
        <v>94.758850397071029</v>
      </c>
      <c r="M20" s="390">
        <v>220</v>
      </c>
      <c r="N20" s="391">
        <v>20846.947087355627</v>
      </c>
    </row>
    <row r="21" spans="1:14" ht="14.4" customHeight="1" x14ac:dyDescent="0.3">
      <c r="A21" s="386" t="s">
        <v>457</v>
      </c>
      <c r="B21" s="387" t="s">
        <v>459</v>
      </c>
      <c r="C21" s="388" t="s">
        <v>467</v>
      </c>
      <c r="D21" s="389" t="s">
        <v>468</v>
      </c>
      <c r="E21" s="388" t="s">
        <v>460</v>
      </c>
      <c r="F21" s="389" t="s">
        <v>461</v>
      </c>
      <c r="G21" s="388" t="s">
        <v>504</v>
      </c>
      <c r="H21" s="388" t="s">
        <v>531</v>
      </c>
      <c r="I21" s="388" t="s">
        <v>532</v>
      </c>
      <c r="J21" s="388" t="s">
        <v>529</v>
      </c>
      <c r="K21" s="388" t="s">
        <v>533</v>
      </c>
      <c r="L21" s="390">
        <v>98.752335822858612</v>
      </c>
      <c r="M21" s="390">
        <v>270</v>
      </c>
      <c r="N21" s="391">
        <v>26663.130672171825</v>
      </c>
    </row>
    <row r="22" spans="1:14" ht="14.4" customHeight="1" x14ac:dyDescent="0.3">
      <c r="A22" s="386" t="s">
        <v>457</v>
      </c>
      <c r="B22" s="387" t="s">
        <v>459</v>
      </c>
      <c r="C22" s="388" t="s">
        <v>467</v>
      </c>
      <c r="D22" s="389" t="s">
        <v>468</v>
      </c>
      <c r="E22" s="388" t="s">
        <v>460</v>
      </c>
      <c r="F22" s="389" t="s">
        <v>461</v>
      </c>
      <c r="G22" s="388" t="s">
        <v>504</v>
      </c>
      <c r="H22" s="388" t="s">
        <v>534</v>
      </c>
      <c r="I22" s="388" t="s">
        <v>535</v>
      </c>
      <c r="J22" s="388" t="s">
        <v>536</v>
      </c>
      <c r="K22" s="388" t="s">
        <v>537</v>
      </c>
      <c r="L22" s="390">
        <v>165.68661692804363</v>
      </c>
      <c r="M22" s="390">
        <v>209</v>
      </c>
      <c r="N22" s="391">
        <v>34628.502937961122</v>
      </c>
    </row>
    <row r="23" spans="1:14" ht="14.4" customHeight="1" x14ac:dyDescent="0.3">
      <c r="A23" s="386" t="s">
        <v>457</v>
      </c>
      <c r="B23" s="387" t="s">
        <v>459</v>
      </c>
      <c r="C23" s="388" t="s">
        <v>467</v>
      </c>
      <c r="D23" s="389" t="s">
        <v>468</v>
      </c>
      <c r="E23" s="388" t="s">
        <v>460</v>
      </c>
      <c r="F23" s="389" t="s">
        <v>461</v>
      </c>
      <c r="G23" s="388" t="s">
        <v>504</v>
      </c>
      <c r="H23" s="388" t="s">
        <v>538</v>
      </c>
      <c r="I23" s="388" t="s">
        <v>539</v>
      </c>
      <c r="J23" s="388" t="s">
        <v>540</v>
      </c>
      <c r="K23" s="388" t="s">
        <v>541</v>
      </c>
      <c r="L23" s="390">
        <v>63.143333333333331</v>
      </c>
      <c r="M23" s="390">
        <v>18</v>
      </c>
      <c r="N23" s="391">
        <v>1136.58</v>
      </c>
    </row>
    <row r="24" spans="1:14" ht="14.4" customHeight="1" x14ac:dyDescent="0.3">
      <c r="A24" s="386" t="s">
        <v>457</v>
      </c>
      <c r="B24" s="387" t="s">
        <v>459</v>
      </c>
      <c r="C24" s="388" t="s">
        <v>467</v>
      </c>
      <c r="D24" s="389" t="s">
        <v>468</v>
      </c>
      <c r="E24" s="388" t="s">
        <v>460</v>
      </c>
      <c r="F24" s="389" t="s">
        <v>461</v>
      </c>
      <c r="G24" s="388" t="s">
        <v>504</v>
      </c>
      <c r="H24" s="388" t="s">
        <v>542</v>
      </c>
      <c r="I24" s="388" t="s">
        <v>543</v>
      </c>
      <c r="J24" s="388" t="s">
        <v>544</v>
      </c>
      <c r="K24" s="388" t="s">
        <v>545</v>
      </c>
      <c r="L24" s="390">
        <v>74.219868472512601</v>
      </c>
      <c r="M24" s="390">
        <v>2</v>
      </c>
      <c r="N24" s="391">
        <v>148.4397369450252</v>
      </c>
    </row>
    <row r="25" spans="1:14" ht="14.4" customHeight="1" x14ac:dyDescent="0.3">
      <c r="A25" s="386" t="s">
        <v>457</v>
      </c>
      <c r="B25" s="387" t="s">
        <v>459</v>
      </c>
      <c r="C25" s="388" t="s">
        <v>467</v>
      </c>
      <c r="D25" s="389" t="s">
        <v>468</v>
      </c>
      <c r="E25" s="388" t="s">
        <v>460</v>
      </c>
      <c r="F25" s="389" t="s">
        <v>461</v>
      </c>
      <c r="G25" s="388" t="s">
        <v>504</v>
      </c>
      <c r="H25" s="388" t="s">
        <v>546</v>
      </c>
      <c r="I25" s="388" t="s">
        <v>547</v>
      </c>
      <c r="J25" s="388" t="s">
        <v>548</v>
      </c>
      <c r="K25" s="388" t="s">
        <v>549</v>
      </c>
      <c r="L25" s="390">
        <v>60.609250504263905</v>
      </c>
      <c r="M25" s="390">
        <v>16</v>
      </c>
      <c r="N25" s="391">
        <v>969.74800806822248</v>
      </c>
    </row>
    <row r="26" spans="1:14" ht="14.4" customHeight="1" x14ac:dyDescent="0.3">
      <c r="A26" s="386" t="s">
        <v>457</v>
      </c>
      <c r="B26" s="387" t="s">
        <v>459</v>
      </c>
      <c r="C26" s="388" t="s">
        <v>467</v>
      </c>
      <c r="D26" s="389" t="s">
        <v>468</v>
      </c>
      <c r="E26" s="388" t="s">
        <v>460</v>
      </c>
      <c r="F26" s="389" t="s">
        <v>461</v>
      </c>
      <c r="G26" s="388" t="s">
        <v>504</v>
      </c>
      <c r="H26" s="388" t="s">
        <v>550</v>
      </c>
      <c r="I26" s="388" t="s">
        <v>551</v>
      </c>
      <c r="J26" s="388" t="s">
        <v>552</v>
      </c>
      <c r="K26" s="388" t="s">
        <v>553</v>
      </c>
      <c r="L26" s="390">
        <v>27.380928370974331</v>
      </c>
      <c r="M26" s="390">
        <v>62</v>
      </c>
      <c r="N26" s="391">
        <v>1697.6175590004086</v>
      </c>
    </row>
    <row r="27" spans="1:14" ht="14.4" customHeight="1" x14ac:dyDescent="0.3">
      <c r="A27" s="386" t="s">
        <v>457</v>
      </c>
      <c r="B27" s="387" t="s">
        <v>459</v>
      </c>
      <c r="C27" s="388" t="s">
        <v>467</v>
      </c>
      <c r="D27" s="389" t="s">
        <v>468</v>
      </c>
      <c r="E27" s="388" t="s">
        <v>460</v>
      </c>
      <c r="F27" s="389" t="s">
        <v>461</v>
      </c>
      <c r="G27" s="388" t="s">
        <v>504</v>
      </c>
      <c r="H27" s="388" t="s">
        <v>554</v>
      </c>
      <c r="I27" s="388" t="s">
        <v>555</v>
      </c>
      <c r="J27" s="388" t="s">
        <v>556</v>
      </c>
      <c r="K27" s="388" t="s">
        <v>522</v>
      </c>
      <c r="L27" s="390">
        <v>42.000003509874468</v>
      </c>
      <c r="M27" s="390">
        <v>6</v>
      </c>
      <c r="N27" s="391">
        <v>252.00002105924679</v>
      </c>
    </row>
    <row r="28" spans="1:14" ht="14.4" customHeight="1" x14ac:dyDescent="0.3">
      <c r="A28" s="386" t="s">
        <v>457</v>
      </c>
      <c r="B28" s="387" t="s">
        <v>459</v>
      </c>
      <c r="C28" s="388" t="s">
        <v>467</v>
      </c>
      <c r="D28" s="389" t="s">
        <v>468</v>
      </c>
      <c r="E28" s="388" t="s">
        <v>460</v>
      </c>
      <c r="F28" s="389" t="s">
        <v>461</v>
      </c>
      <c r="G28" s="388" t="s">
        <v>504</v>
      </c>
      <c r="H28" s="388" t="s">
        <v>557</v>
      </c>
      <c r="I28" s="388" t="s">
        <v>558</v>
      </c>
      <c r="J28" s="388" t="s">
        <v>556</v>
      </c>
      <c r="K28" s="388" t="s">
        <v>559</v>
      </c>
      <c r="L28" s="390">
        <v>81.130007057397705</v>
      </c>
      <c r="M28" s="390">
        <v>4</v>
      </c>
      <c r="N28" s="391">
        <v>324.52002822959082</v>
      </c>
    </row>
    <row r="29" spans="1:14" ht="14.4" customHeight="1" x14ac:dyDescent="0.3">
      <c r="A29" s="386" t="s">
        <v>457</v>
      </c>
      <c r="B29" s="387" t="s">
        <v>459</v>
      </c>
      <c r="C29" s="388" t="s">
        <v>467</v>
      </c>
      <c r="D29" s="389" t="s">
        <v>468</v>
      </c>
      <c r="E29" s="388" t="s">
        <v>460</v>
      </c>
      <c r="F29" s="389" t="s">
        <v>461</v>
      </c>
      <c r="G29" s="388" t="s">
        <v>504</v>
      </c>
      <c r="H29" s="388" t="s">
        <v>560</v>
      </c>
      <c r="I29" s="388" t="s">
        <v>561</v>
      </c>
      <c r="J29" s="388" t="s">
        <v>562</v>
      </c>
      <c r="K29" s="388" t="s">
        <v>563</v>
      </c>
      <c r="L29" s="390">
        <v>61.544291354789145</v>
      </c>
      <c r="M29" s="390">
        <v>7</v>
      </c>
      <c r="N29" s="391">
        <v>430.81003948352401</v>
      </c>
    </row>
    <row r="30" spans="1:14" ht="14.4" customHeight="1" x14ac:dyDescent="0.3">
      <c r="A30" s="386" t="s">
        <v>457</v>
      </c>
      <c r="B30" s="387" t="s">
        <v>459</v>
      </c>
      <c r="C30" s="388" t="s">
        <v>467</v>
      </c>
      <c r="D30" s="389" t="s">
        <v>468</v>
      </c>
      <c r="E30" s="388" t="s">
        <v>460</v>
      </c>
      <c r="F30" s="389" t="s">
        <v>461</v>
      </c>
      <c r="G30" s="388" t="s">
        <v>504</v>
      </c>
      <c r="H30" s="388" t="s">
        <v>564</v>
      </c>
      <c r="I30" s="388" t="s">
        <v>565</v>
      </c>
      <c r="J30" s="388" t="s">
        <v>566</v>
      </c>
      <c r="K30" s="388" t="s">
        <v>567</v>
      </c>
      <c r="L30" s="390">
        <v>59.32</v>
      </c>
      <c r="M30" s="390">
        <v>3</v>
      </c>
      <c r="N30" s="391">
        <v>177.96</v>
      </c>
    </row>
    <row r="31" spans="1:14" ht="14.4" customHeight="1" x14ac:dyDescent="0.3">
      <c r="A31" s="386" t="s">
        <v>457</v>
      </c>
      <c r="B31" s="387" t="s">
        <v>459</v>
      </c>
      <c r="C31" s="388" t="s">
        <v>467</v>
      </c>
      <c r="D31" s="389" t="s">
        <v>468</v>
      </c>
      <c r="E31" s="388" t="s">
        <v>460</v>
      </c>
      <c r="F31" s="389" t="s">
        <v>461</v>
      </c>
      <c r="G31" s="388" t="s">
        <v>504</v>
      </c>
      <c r="H31" s="388" t="s">
        <v>568</v>
      </c>
      <c r="I31" s="388" t="s">
        <v>569</v>
      </c>
      <c r="J31" s="388" t="s">
        <v>570</v>
      </c>
      <c r="K31" s="388" t="s">
        <v>571</v>
      </c>
      <c r="L31" s="390">
        <v>29.889999999999997</v>
      </c>
      <c r="M31" s="390">
        <v>10</v>
      </c>
      <c r="N31" s="391">
        <v>298.89999999999998</v>
      </c>
    </row>
    <row r="32" spans="1:14" ht="14.4" customHeight="1" x14ac:dyDescent="0.3">
      <c r="A32" s="386" t="s">
        <v>457</v>
      </c>
      <c r="B32" s="387" t="s">
        <v>459</v>
      </c>
      <c r="C32" s="388" t="s">
        <v>467</v>
      </c>
      <c r="D32" s="389" t="s">
        <v>468</v>
      </c>
      <c r="E32" s="388" t="s">
        <v>460</v>
      </c>
      <c r="F32" s="389" t="s">
        <v>461</v>
      </c>
      <c r="G32" s="388" t="s">
        <v>504</v>
      </c>
      <c r="H32" s="388" t="s">
        <v>572</v>
      </c>
      <c r="I32" s="388" t="s">
        <v>573</v>
      </c>
      <c r="J32" s="388" t="s">
        <v>574</v>
      </c>
      <c r="K32" s="388" t="s">
        <v>575</v>
      </c>
      <c r="L32" s="390">
        <v>60.349989103768102</v>
      </c>
      <c r="M32" s="390">
        <v>280</v>
      </c>
      <c r="N32" s="391">
        <v>16897.996949055068</v>
      </c>
    </row>
    <row r="33" spans="1:14" ht="14.4" customHeight="1" x14ac:dyDescent="0.3">
      <c r="A33" s="386" t="s">
        <v>457</v>
      </c>
      <c r="B33" s="387" t="s">
        <v>459</v>
      </c>
      <c r="C33" s="388" t="s">
        <v>467</v>
      </c>
      <c r="D33" s="389" t="s">
        <v>468</v>
      </c>
      <c r="E33" s="388" t="s">
        <v>460</v>
      </c>
      <c r="F33" s="389" t="s">
        <v>461</v>
      </c>
      <c r="G33" s="388" t="s">
        <v>504</v>
      </c>
      <c r="H33" s="388" t="s">
        <v>576</v>
      </c>
      <c r="I33" s="388" t="s">
        <v>577</v>
      </c>
      <c r="J33" s="388" t="s">
        <v>578</v>
      </c>
      <c r="K33" s="388" t="s">
        <v>579</v>
      </c>
      <c r="L33" s="390">
        <v>64.543332655524509</v>
      </c>
      <c r="M33" s="390">
        <v>6</v>
      </c>
      <c r="N33" s="391">
        <v>387.25999593314702</v>
      </c>
    </row>
    <row r="34" spans="1:14" ht="14.4" customHeight="1" x14ac:dyDescent="0.3">
      <c r="A34" s="386" t="s">
        <v>457</v>
      </c>
      <c r="B34" s="387" t="s">
        <v>459</v>
      </c>
      <c r="C34" s="388" t="s">
        <v>467</v>
      </c>
      <c r="D34" s="389" t="s">
        <v>468</v>
      </c>
      <c r="E34" s="388" t="s">
        <v>460</v>
      </c>
      <c r="F34" s="389" t="s">
        <v>461</v>
      </c>
      <c r="G34" s="388" t="s">
        <v>504</v>
      </c>
      <c r="H34" s="388" t="s">
        <v>580</v>
      </c>
      <c r="I34" s="388" t="s">
        <v>581</v>
      </c>
      <c r="J34" s="388" t="s">
        <v>582</v>
      </c>
      <c r="K34" s="388" t="s">
        <v>583</v>
      </c>
      <c r="L34" s="390">
        <v>265.94769576001693</v>
      </c>
      <c r="M34" s="390">
        <v>99</v>
      </c>
      <c r="N34" s="391">
        <v>26328.821880241674</v>
      </c>
    </row>
    <row r="35" spans="1:14" ht="14.4" customHeight="1" x14ac:dyDescent="0.3">
      <c r="A35" s="386" t="s">
        <v>457</v>
      </c>
      <c r="B35" s="387" t="s">
        <v>459</v>
      </c>
      <c r="C35" s="388" t="s">
        <v>467</v>
      </c>
      <c r="D35" s="389" t="s">
        <v>468</v>
      </c>
      <c r="E35" s="388" t="s">
        <v>460</v>
      </c>
      <c r="F35" s="389" t="s">
        <v>461</v>
      </c>
      <c r="G35" s="388" t="s">
        <v>504</v>
      </c>
      <c r="H35" s="388" t="s">
        <v>584</v>
      </c>
      <c r="I35" s="388" t="s">
        <v>585</v>
      </c>
      <c r="J35" s="388" t="s">
        <v>586</v>
      </c>
      <c r="K35" s="388" t="s">
        <v>587</v>
      </c>
      <c r="L35" s="390">
        <v>142.33668372503766</v>
      </c>
      <c r="M35" s="390">
        <v>3</v>
      </c>
      <c r="N35" s="391">
        <v>427.01005117511295</v>
      </c>
    </row>
    <row r="36" spans="1:14" ht="14.4" customHeight="1" x14ac:dyDescent="0.3">
      <c r="A36" s="386" t="s">
        <v>457</v>
      </c>
      <c r="B36" s="387" t="s">
        <v>459</v>
      </c>
      <c r="C36" s="388" t="s">
        <v>467</v>
      </c>
      <c r="D36" s="389" t="s">
        <v>468</v>
      </c>
      <c r="E36" s="388" t="s">
        <v>460</v>
      </c>
      <c r="F36" s="389" t="s">
        <v>461</v>
      </c>
      <c r="G36" s="388" t="s">
        <v>504</v>
      </c>
      <c r="H36" s="388" t="s">
        <v>588</v>
      </c>
      <c r="I36" s="388" t="s">
        <v>589</v>
      </c>
      <c r="J36" s="388" t="s">
        <v>590</v>
      </c>
      <c r="K36" s="388" t="s">
        <v>591</v>
      </c>
      <c r="L36" s="390">
        <v>39.76042620179355</v>
      </c>
      <c r="M36" s="390">
        <v>2</v>
      </c>
      <c r="N36" s="391">
        <v>79.520852403587099</v>
      </c>
    </row>
    <row r="37" spans="1:14" ht="14.4" customHeight="1" x14ac:dyDescent="0.3">
      <c r="A37" s="386" t="s">
        <v>457</v>
      </c>
      <c r="B37" s="387" t="s">
        <v>459</v>
      </c>
      <c r="C37" s="388" t="s">
        <v>467</v>
      </c>
      <c r="D37" s="389" t="s">
        <v>468</v>
      </c>
      <c r="E37" s="388" t="s">
        <v>460</v>
      </c>
      <c r="F37" s="389" t="s">
        <v>461</v>
      </c>
      <c r="G37" s="388" t="s">
        <v>504</v>
      </c>
      <c r="H37" s="388" t="s">
        <v>592</v>
      </c>
      <c r="I37" s="388" t="s">
        <v>592</v>
      </c>
      <c r="J37" s="388" t="s">
        <v>593</v>
      </c>
      <c r="K37" s="388" t="s">
        <v>594</v>
      </c>
      <c r="L37" s="390">
        <v>38.12346032250349</v>
      </c>
      <c r="M37" s="390">
        <v>410</v>
      </c>
      <c r="N37" s="391">
        <v>15630.618732226432</v>
      </c>
    </row>
    <row r="38" spans="1:14" ht="14.4" customHeight="1" x14ac:dyDescent="0.3">
      <c r="A38" s="386" t="s">
        <v>457</v>
      </c>
      <c r="B38" s="387" t="s">
        <v>459</v>
      </c>
      <c r="C38" s="388" t="s">
        <v>467</v>
      </c>
      <c r="D38" s="389" t="s">
        <v>468</v>
      </c>
      <c r="E38" s="388" t="s">
        <v>460</v>
      </c>
      <c r="F38" s="389" t="s">
        <v>461</v>
      </c>
      <c r="G38" s="388" t="s">
        <v>504</v>
      </c>
      <c r="H38" s="388" t="s">
        <v>595</v>
      </c>
      <c r="I38" s="388" t="s">
        <v>596</v>
      </c>
      <c r="J38" s="388" t="s">
        <v>597</v>
      </c>
      <c r="K38" s="388" t="s">
        <v>598</v>
      </c>
      <c r="L38" s="390">
        <v>142.5739994468276</v>
      </c>
      <c r="M38" s="390">
        <v>5</v>
      </c>
      <c r="N38" s="391">
        <v>712.86999723413805</v>
      </c>
    </row>
    <row r="39" spans="1:14" ht="14.4" customHeight="1" x14ac:dyDescent="0.3">
      <c r="A39" s="386" t="s">
        <v>457</v>
      </c>
      <c r="B39" s="387" t="s">
        <v>459</v>
      </c>
      <c r="C39" s="388" t="s">
        <v>467</v>
      </c>
      <c r="D39" s="389" t="s">
        <v>468</v>
      </c>
      <c r="E39" s="388" t="s">
        <v>460</v>
      </c>
      <c r="F39" s="389" t="s">
        <v>461</v>
      </c>
      <c r="G39" s="388" t="s">
        <v>504</v>
      </c>
      <c r="H39" s="388" t="s">
        <v>599</v>
      </c>
      <c r="I39" s="388" t="s">
        <v>600</v>
      </c>
      <c r="J39" s="388" t="s">
        <v>597</v>
      </c>
      <c r="K39" s="388" t="s">
        <v>601</v>
      </c>
      <c r="L39" s="390">
        <v>255.55853528040794</v>
      </c>
      <c r="M39" s="390">
        <v>23</v>
      </c>
      <c r="N39" s="391">
        <v>5877.8463114493825</v>
      </c>
    </row>
    <row r="40" spans="1:14" ht="14.4" customHeight="1" x14ac:dyDescent="0.3">
      <c r="A40" s="386" t="s">
        <v>457</v>
      </c>
      <c r="B40" s="387" t="s">
        <v>459</v>
      </c>
      <c r="C40" s="388" t="s">
        <v>467</v>
      </c>
      <c r="D40" s="389" t="s">
        <v>468</v>
      </c>
      <c r="E40" s="388" t="s">
        <v>460</v>
      </c>
      <c r="F40" s="389" t="s">
        <v>461</v>
      </c>
      <c r="G40" s="388" t="s">
        <v>504</v>
      </c>
      <c r="H40" s="388" t="s">
        <v>602</v>
      </c>
      <c r="I40" s="388" t="s">
        <v>603</v>
      </c>
      <c r="J40" s="388" t="s">
        <v>604</v>
      </c>
      <c r="K40" s="388" t="s">
        <v>605</v>
      </c>
      <c r="L40" s="390">
        <v>126.03038644278681</v>
      </c>
      <c r="M40" s="390">
        <v>5</v>
      </c>
      <c r="N40" s="391">
        <v>630.15193221393406</v>
      </c>
    </row>
    <row r="41" spans="1:14" ht="14.4" customHeight="1" x14ac:dyDescent="0.3">
      <c r="A41" s="386" t="s">
        <v>457</v>
      </c>
      <c r="B41" s="387" t="s">
        <v>459</v>
      </c>
      <c r="C41" s="388" t="s">
        <v>467</v>
      </c>
      <c r="D41" s="389" t="s">
        <v>468</v>
      </c>
      <c r="E41" s="388" t="s">
        <v>460</v>
      </c>
      <c r="F41" s="389" t="s">
        <v>461</v>
      </c>
      <c r="G41" s="388" t="s">
        <v>504</v>
      </c>
      <c r="H41" s="388" t="s">
        <v>606</v>
      </c>
      <c r="I41" s="388" t="s">
        <v>607</v>
      </c>
      <c r="J41" s="388" t="s">
        <v>608</v>
      </c>
      <c r="K41" s="388" t="s">
        <v>609</v>
      </c>
      <c r="L41" s="390">
        <v>55.596317755163525</v>
      </c>
      <c r="M41" s="390">
        <v>13</v>
      </c>
      <c r="N41" s="391">
        <v>722.75213081712582</v>
      </c>
    </row>
    <row r="42" spans="1:14" ht="14.4" customHeight="1" x14ac:dyDescent="0.3">
      <c r="A42" s="386" t="s">
        <v>457</v>
      </c>
      <c r="B42" s="387" t="s">
        <v>459</v>
      </c>
      <c r="C42" s="388" t="s">
        <v>467</v>
      </c>
      <c r="D42" s="389" t="s">
        <v>468</v>
      </c>
      <c r="E42" s="388" t="s">
        <v>460</v>
      </c>
      <c r="F42" s="389" t="s">
        <v>461</v>
      </c>
      <c r="G42" s="388" t="s">
        <v>504</v>
      </c>
      <c r="H42" s="388" t="s">
        <v>610</v>
      </c>
      <c r="I42" s="388" t="s">
        <v>611</v>
      </c>
      <c r="J42" s="388" t="s">
        <v>612</v>
      </c>
      <c r="K42" s="388" t="s">
        <v>594</v>
      </c>
      <c r="L42" s="390">
        <v>35.704648845273603</v>
      </c>
      <c r="M42" s="390">
        <v>270</v>
      </c>
      <c r="N42" s="391">
        <v>9640.2551882238731</v>
      </c>
    </row>
    <row r="43" spans="1:14" ht="14.4" customHeight="1" x14ac:dyDescent="0.3">
      <c r="A43" s="386" t="s">
        <v>457</v>
      </c>
      <c r="B43" s="387" t="s">
        <v>459</v>
      </c>
      <c r="C43" s="388" t="s">
        <v>467</v>
      </c>
      <c r="D43" s="389" t="s">
        <v>468</v>
      </c>
      <c r="E43" s="388" t="s">
        <v>460</v>
      </c>
      <c r="F43" s="389" t="s">
        <v>461</v>
      </c>
      <c r="G43" s="388" t="s">
        <v>504</v>
      </c>
      <c r="H43" s="388" t="s">
        <v>613</v>
      </c>
      <c r="I43" s="388" t="s">
        <v>614</v>
      </c>
      <c r="J43" s="388" t="s">
        <v>615</v>
      </c>
      <c r="K43" s="388" t="s">
        <v>616</v>
      </c>
      <c r="L43" s="390">
        <v>342.27250000000004</v>
      </c>
      <c r="M43" s="390">
        <v>4</v>
      </c>
      <c r="N43" s="391">
        <v>1369.0900000000001</v>
      </c>
    </row>
    <row r="44" spans="1:14" ht="14.4" customHeight="1" x14ac:dyDescent="0.3">
      <c r="A44" s="386" t="s">
        <v>457</v>
      </c>
      <c r="B44" s="387" t="s">
        <v>459</v>
      </c>
      <c r="C44" s="388" t="s">
        <v>467</v>
      </c>
      <c r="D44" s="389" t="s">
        <v>468</v>
      </c>
      <c r="E44" s="388" t="s">
        <v>460</v>
      </c>
      <c r="F44" s="389" t="s">
        <v>461</v>
      </c>
      <c r="G44" s="388" t="s">
        <v>504</v>
      </c>
      <c r="H44" s="388" t="s">
        <v>617</v>
      </c>
      <c r="I44" s="388" t="s">
        <v>618</v>
      </c>
      <c r="J44" s="388" t="s">
        <v>619</v>
      </c>
      <c r="K44" s="388" t="s">
        <v>620</v>
      </c>
      <c r="L44" s="390">
        <v>331.027728728856</v>
      </c>
      <c r="M44" s="390">
        <v>1</v>
      </c>
      <c r="N44" s="391">
        <v>331.027728728856</v>
      </c>
    </row>
    <row r="45" spans="1:14" ht="14.4" customHeight="1" x14ac:dyDescent="0.3">
      <c r="A45" s="386" t="s">
        <v>457</v>
      </c>
      <c r="B45" s="387" t="s">
        <v>459</v>
      </c>
      <c r="C45" s="388" t="s">
        <v>467</v>
      </c>
      <c r="D45" s="389" t="s">
        <v>468</v>
      </c>
      <c r="E45" s="388" t="s">
        <v>460</v>
      </c>
      <c r="F45" s="389" t="s">
        <v>461</v>
      </c>
      <c r="G45" s="388" t="s">
        <v>504</v>
      </c>
      <c r="H45" s="388" t="s">
        <v>621</v>
      </c>
      <c r="I45" s="388" t="s">
        <v>622</v>
      </c>
      <c r="J45" s="388" t="s">
        <v>623</v>
      </c>
      <c r="K45" s="388" t="s">
        <v>624</v>
      </c>
      <c r="L45" s="390">
        <v>45.930994261860967</v>
      </c>
      <c r="M45" s="390">
        <v>10</v>
      </c>
      <c r="N45" s="391">
        <v>459.30994261860968</v>
      </c>
    </row>
    <row r="46" spans="1:14" ht="14.4" customHeight="1" x14ac:dyDescent="0.3">
      <c r="A46" s="386" t="s">
        <v>457</v>
      </c>
      <c r="B46" s="387" t="s">
        <v>459</v>
      </c>
      <c r="C46" s="388" t="s">
        <v>467</v>
      </c>
      <c r="D46" s="389" t="s">
        <v>468</v>
      </c>
      <c r="E46" s="388" t="s">
        <v>460</v>
      </c>
      <c r="F46" s="389" t="s">
        <v>461</v>
      </c>
      <c r="G46" s="388" t="s">
        <v>504</v>
      </c>
      <c r="H46" s="388" t="s">
        <v>625</v>
      </c>
      <c r="I46" s="388" t="s">
        <v>626</v>
      </c>
      <c r="J46" s="388" t="s">
        <v>627</v>
      </c>
      <c r="K46" s="388" t="s">
        <v>628</v>
      </c>
      <c r="L46" s="390">
        <v>28.270494127401939</v>
      </c>
      <c r="M46" s="390">
        <v>64</v>
      </c>
      <c r="N46" s="391">
        <v>1809.3116241537241</v>
      </c>
    </row>
    <row r="47" spans="1:14" ht="14.4" customHeight="1" x14ac:dyDescent="0.3">
      <c r="A47" s="386" t="s">
        <v>457</v>
      </c>
      <c r="B47" s="387" t="s">
        <v>459</v>
      </c>
      <c r="C47" s="388" t="s">
        <v>467</v>
      </c>
      <c r="D47" s="389" t="s">
        <v>468</v>
      </c>
      <c r="E47" s="388" t="s">
        <v>460</v>
      </c>
      <c r="F47" s="389" t="s">
        <v>461</v>
      </c>
      <c r="G47" s="388" t="s">
        <v>504</v>
      </c>
      <c r="H47" s="388" t="s">
        <v>629</v>
      </c>
      <c r="I47" s="388" t="s">
        <v>630</v>
      </c>
      <c r="J47" s="388" t="s">
        <v>574</v>
      </c>
      <c r="K47" s="388" t="s">
        <v>631</v>
      </c>
      <c r="L47" s="390">
        <v>22.707857151312901</v>
      </c>
      <c r="M47" s="390">
        <v>28</v>
      </c>
      <c r="N47" s="391">
        <v>635.82000023676119</v>
      </c>
    </row>
    <row r="48" spans="1:14" ht="14.4" customHeight="1" x14ac:dyDescent="0.3">
      <c r="A48" s="386" t="s">
        <v>457</v>
      </c>
      <c r="B48" s="387" t="s">
        <v>459</v>
      </c>
      <c r="C48" s="388" t="s">
        <v>467</v>
      </c>
      <c r="D48" s="389" t="s">
        <v>468</v>
      </c>
      <c r="E48" s="388" t="s">
        <v>460</v>
      </c>
      <c r="F48" s="389" t="s">
        <v>461</v>
      </c>
      <c r="G48" s="388" t="s">
        <v>504</v>
      </c>
      <c r="H48" s="388" t="s">
        <v>632</v>
      </c>
      <c r="I48" s="388" t="s">
        <v>633</v>
      </c>
      <c r="J48" s="388" t="s">
        <v>634</v>
      </c>
      <c r="K48" s="388"/>
      <c r="L48" s="390">
        <v>102.01</v>
      </c>
      <c r="M48" s="390">
        <v>1</v>
      </c>
      <c r="N48" s="391">
        <v>102.01</v>
      </c>
    </row>
    <row r="49" spans="1:14" ht="14.4" customHeight="1" x14ac:dyDescent="0.3">
      <c r="A49" s="386" t="s">
        <v>457</v>
      </c>
      <c r="B49" s="387" t="s">
        <v>459</v>
      </c>
      <c r="C49" s="388" t="s">
        <v>467</v>
      </c>
      <c r="D49" s="389" t="s">
        <v>468</v>
      </c>
      <c r="E49" s="388" t="s">
        <v>460</v>
      </c>
      <c r="F49" s="389" t="s">
        <v>461</v>
      </c>
      <c r="G49" s="388" t="s">
        <v>504</v>
      </c>
      <c r="H49" s="388" t="s">
        <v>635</v>
      </c>
      <c r="I49" s="388" t="s">
        <v>636</v>
      </c>
      <c r="J49" s="388" t="s">
        <v>637</v>
      </c>
      <c r="K49" s="388" t="s">
        <v>638</v>
      </c>
      <c r="L49" s="390">
        <v>58.959189737276638</v>
      </c>
      <c r="M49" s="390">
        <v>14</v>
      </c>
      <c r="N49" s="391">
        <v>825.42865632187295</v>
      </c>
    </row>
    <row r="50" spans="1:14" ht="14.4" customHeight="1" x14ac:dyDescent="0.3">
      <c r="A50" s="386" t="s">
        <v>457</v>
      </c>
      <c r="B50" s="387" t="s">
        <v>459</v>
      </c>
      <c r="C50" s="388" t="s">
        <v>467</v>
      </c>
      <c r="D50" s="389" t="s">
        <v>468</v>
      </c>
      <c r="E50" s="388" t="s">
        <v>460</v>
      </c>
      <c r="F50" s="389" t="s">
        <v>461</v>
      </c>
      <c r="G50" s="388" t="s">
        <v>504</v>
      </c>
      <c r="H50" s="388" t="s">
        <v>639</v>
      </c>
      <c r="I50" s="388" t="s">
        <v>640</v>
      </c>
      <c r="J50" s="388" t="s">
        <v>641</v>
      </c>
      <c r="K50" s="388" t="s">
        <v>642</v>
      </c>
      <c r="L50" s="390">
        <v>62.032622826144419</v>
      </c>
      <c r="M50" s="390">
        <v>23</v>
      </c>
      <c r="N50" s="391">
        <v>1426.7503250013217</v>
      </c>
    </row>
    <row r="51" spans="1:14" ht="14.4" customHeight="1" x14ac:dyDescent="0.3">
      <c r="A51" s="386" t="s">
        <v>457</v>
      </c>
      <c r="B51" s="387" t="s">
        <v>459</v>
      </c>
      <c r="C51" s="388" t="s">
        <v>467</v>
      </c>
      <c r="D51" s="389" t="s">
        <v>468</v>
      </c>
      <c r="E51" s="388" t="s">
        <v>460</v>
      </c>
      <c r="F51" s="389" t="s">
        <v>461</v>
      </c>
      <c r="G51" s="388" t="s">
        <v>504</v>
      </c>
      <c r="H51" s="388" t="s">
        <v>643</v>
      </c>
      <c r="I51" s="388" t="s">
        <v>644</v>
      </c>
      <c r="J51" s="388" t="s">
        <v>645</v>
      </c>
      <c r="K51" s="388" t="s">
        <v>646</v>
      </c>
      <c r="L51" s="390">
        <v>66.91</v>
      </c>
      <c r="M51" s="390">
        <v>3</v>
      </c>
      <c r="N51" s="391">
        <v>200.73</v>
      </c>
    </row>
    <row r="52" spans="1:14" ht="14.4" customHeight="1" x14ac:dyDescent="0.3">
      <c r="A52" s="386" t="s">
        <v>457</v>
      </c>
      <c r="B52" s="387" t="s">
        <v>459</v>
      </c>
      <c r="C52" s="388" t="s">
        <v>467</v>
      </c>
      <c r="D52" s="389" t="s">
        <v>468</v>
      </c>
      <c r="E52" s="388" t="s">
        <v>460</v>
      </c>
      <c r="F52" s="389" t="s">
        <v>461</v>
      </c>
      <c r="G52" s="388" t="s">
        <v>504</v>
      </c>
      <c r="H52" s="388" t="s">
        <v>647</v>
      </c>
      <c r="I52" s="388" t="s">
        <v>648</v>
      </c>
      <c r="J52" s="388" t="s">
        <v>649</v>
      </c>
      <c r="K52" s="388" t="s">
        <v>650</v>
      </c>
      <c r="L52" s="390">
        <v>100.31</v>
      </c>
      <c r="M52" s="390">
        <v>1</v>
      </c>
      <c r="N52" s="391">
        <v>100.31</v>
      </c>
    </row>
    <row r="53" spans="1:14" ht="14.4" customHeight="1" x14ac:dyDescent="0.3">
      <c r="A53" s="386" t="s">
        <v>457</v>
      </c>
      <c r="B53" s="387" t="s">
        <v>459</v>
      </c>
      <c r="C53" s="388" t="s">
        <v>467</v>
      </c>
      <c r="D53" s="389" t="s">
        <v>468</v>
      </c>
      <c r="E53" s="388" t="s">
        <v>460</v>
      </c>
      <c r="F53" s="389" t="s">
        <v>461</v>
      </c>
      <c r="G53" s="388" t="s">
        <v>504</v>
      </c>
      <c r="H53" s="388" t="s">
        <v>651</v>
      </c>
      <c r="I53" s="388" t="s">
        <v>652</v>
      </c>
      <c r="J53" s="388" t="s">
        <v>653</v>
      </c>
      <c r="K53" s="388"/>
      <c r="L53" s="390">
        <v>184.70877728475136</v>
      </c>
      <c r="M53" s="390">
        <v>32</v>
      </c>
      <c r="N53" s="391">
        <v>5910.6808731120436</v>
      </c>
    </row>
    <row r="54" spans="1:14" ht="14.4" customHeight="1" x14ac:dyDescent="0.3">
      <c r="A54" s="386" t="s">
        <v>457</v>
      </c>
      <c r="B54" s="387" t="s">
        <v>459</v>
      </c>
      <c r="C54" s="388" t="s">
        <v>467</v>
      </c>
      <c r="D54" s="389" t="s">
        <v>468</v>
      </c>
      <c r="E54" s="388" t="s">
        <v>460</v>
      </c>
      <c r="F54" s="389" t="s">
        <v>461</v>
      </c>
      <c r="G54" s="388" t="s">
        <v>504</v>
      </c>
      <c r="H54" s="388" t="s">
        <v>654</v>
      </c>
      <c r="I54" s="388" t="s">
        <v>655</v>
      </c>
      <c r="J54" s="388" t="s">
        <v>656</v>
      </c>
      <c r="K54" s="388" t="s">
        <v>657</v>
      </c>
      <c r="L54" s="390">
        <v>83.914237331739301</v>
      </c>
      <c r="M54" s="390">
        <v>14</v>
      </c>
      <c r="N54" s="391">
        <v>1174.7993226443502</v>
      </c>
    </row>
    <row r="55" spans="1:14" ht="14.4" customHeight="1" x14ac:dyDescent="0.3">
      <c r="A55" s="386" t="s">
        <v>457</v>
      </c>
      <c r="B55" s="387" t="s">
        <v>459</v>
      </c>
      <c r="C55" s="388" t="s">
        <v>467</v>
      </c>
      <c r="D55" s="389" t="s">
        <v>468</v>
      </c>
      <c r="E55" s="388" t="s">
        <v>460</v>
      </c>
      <c r="F55" s="389" t="s">
        <v>461</v>
      </c>
      <c r="G55" s="388" t="s">
        <v>504</v>
      </c>
      <c r="H55" s="388" t="s">
        <v>658</v>
      </c>
      <c r="I55" s="388" t="s">
        <v>659</v>
      </c>
      <c r="J55" s="388" t="s">
        <v>660</v>
      </c>
      <c r="K55" s="388" t="s">
        <v>661</v>
      </c>
      <c r="L55" s="390">
        <v>167.82800000000003</v>
      </c>
      <c r="M55" s="390">
        <v>5</v>
      </c>
      <c r="N55" s="391">
        <v>839.1400000000001</v>
      </c>
    </row>
    <row r="56" spans="1:14" ht="14.4" customHeight="1" x14ac:dyDescent="0.3">
      <c r="A56" s="386" t="s">
        <v>457</v>
      </c>
      <c r="B56" s="387" t="s">
        <v>459</v>
      </c>
      <c r="C56" s="388" t="s">
        <v>467</v>
      </c>
      <c r="D56" s="389" t="s">
        <v>468</v>
      </c>
      <c r="E56" s="388" t="s">
        <v>460</v>
      </c>
      <c r="F56" s="389" t="s">
        <v>461</v>
      </c>
      <c r="G56" s="388" t="s">
        <v>504</v>
      </c>
      <c r="H56" s="388" t="s">
        <v>662</v>
      </c>
      <c r="I56" s="388" t="s">
        <v>663</v>
      </c>
      <c r="J56" s="388" t="s">
        <v>664</v>
      </c>
      <c r="K56" s="388" t="s">
        <v>665</v>
      </c>
      <c r="L56" s="390">
        <v>75.533142348539926</v>
      </c>
      <c r="M56" s="390">
        <v>34</v>
      </c>
      <c r="N56" s="391">
        <v>2568.1268398503576</v>
      </c>
    </row>
    <row r="57" spans="1:14" ht="14.4" customHeight="1" x14ac:dyDescent="0.3">
      <c r="A57" s="386" t="s">
        <v>457</v>
      </c>
      <c r="B57" s="387" t="s">
        <v>459</v>
      </c>
      <c r="C57" s="388" t="s">
        <v>467</v>
      </c>
      <c r="D57" s="389" t="s">
        <v>468</v>
      </c>
      <c r="E57" s="388" t="s">
        <v>460</v>
      </c>
      <c r="F57" s="389" t="s">
        <v>461</v>
      </c>
      <c r="G57" s="388" t="s">
        <v>504</v>
      </c>
      <c r="H57" s="388" t="s">
        <v>666</v>
      </c>
      <c r="I57" s="388" t="s">
        <v>667</v>
      </c>
      <c r="J57" s="388" t="s">
        <v>668</v>
      </c>
      <c r="K57" s="388" t="s">
        <v>669</v>
      </c>
      <c r="L57" s="390">
        <v>114.37</v>
      </c>
      <c r="M57" s="390">
        <v>2</v>
      </c>
      <c r="N57" s="391">
        <v>228.74</v>
      </c>
    </row>
    <row r="58" spans="1:14" ht="14.4" customHeight="1" x14ac:dyDescent="0.3">
      <c r="A58" s="386" t="s">
        <v>457</v>
      </c>
      <c r="B58" s="387" t="s">
        <v>459</v>
      </c>
      <c r="C58" s="388" t="s">
        <v>467</v>
      </c>
      <c r="D58" s="389" t="s">
        <v>468</v>
      </c>
      <c r="E58" s="388" t="s">
        <v>460</v>
      </c>
      <c r="F58" s="389" t="s">
        <v>461</v>
      </c>
      <c r="G58" s="388" t="s">
        <v>504</v>
      </c>
      <c r="H58" s="388" t="s">
        <v>670</v>
      </c>
      <c r="I58" s="388" t="s">
        <v>671</v>
      </c>
      <c r="J58" s="388" t="s">
        <v>672</v>
      </c>
      <c r="K58" s="388" t="s">
        <v>673</v>
      </c>
      <c r="L58" s="390">
        <v>100.510043900147</v>
      </c>
      <c r="M58" s="390">
        <v>2</v>
      </c>
      <c r="N58" s="391">
        <v>201.02008780029399</v>
      </c>
    </row>
    <row r="59" spans="1:14" ht="14.4" customHeight="1" x14ac:dyDescent="0.3">
      <c r="A59" s="386" t="s">
        <v>457</v>
      </c>
      <c r="B59" s="387" t="s">
        <v>459</v>
      </c>
      <c r="C59" s="388" t="s">
        <v>467</v>
      </c>
      <c r="D59" s="389" t="s">
        <v>468</v>
      </c>
      <c r="E59" s="388" t="s">
        <v>460</v>
      </c>
      <c r="F59" s="389" t="s">
        <v>461</v>
      </c>
      <c r="G59" s="388" t="s">
        <v>504</v>
      </c>
      <c r="H59" s="388" t="s">
        <v>674</v>
      </c>
      <c r="I59" s="388" t="s">
        <v>675</v>
      </c>
      <c r="J59" s="388" t="s">
        <v>676</v>
      </c>
      <c r="K59" s="388" t="s">
        <v>677</v>
      </c>
      <c r="L59" s="390">
        <v>63.390461602281782</v>
      </c>
      <c r="M59" s="390">
        <v>37</v>
      </c>
      <c r="N59" s="391">
        <v>2345.4470792844259</v>
      </c>
    </row>
    <row r="60" spans="1:14" ht="14.4" customHeight="1" x14ac:dyDescent="0.3">
      <c r="A60" s="386" t="s">
        <v>457</v>
      </c>
      <c r="B60" s="387" t="s">
        <v>459</v>
      </c>
      <c r="C60" s="388" t="s">
        <v>467</v>
      </c>
      <c r="D60" s="389" t="s">
        <v>468</v>
      </c>
      <c r="E60" s="388" t="s">
        <v>460</v>
      </c>
      <c r="F60" s="389" t="s">
        <v>461</v>
      </c>
      <c r="G60" s="388" t="s">
        <v>504</v>
      </c>
      <c r="H60" s="388" t="s">
        <v>678</v>
      </c>
      <c r="I60" s="388" t="s">
        <v>679</v>
      </c>
      <c r="J60" s="388" t="s">
        <v>680</v>
      </c>
      <c r="K60" s="388" t="s">
        <v>681</v>
      </c>
      <c r="L60" s="390">
        <v>169.85983356207831</v>
      </c>
      <c r="M60" s="390">
        <v>6</v>
      </c>
      <c r="N60" s="391">
        <v>1019.1590013724699</v>
      </c>
    </row>
    <row r="61" spans="1:14" ht="14.4" customHeight="1" x14ac:dyDescent="0.3">
      <c r="A61" s="386" t="s">
        <v>457</v>
      </c>
      <c r="B61" s="387" t="s">
        <v>459</v>
      </c>
      <c r="C61" s="388" t="s">
        <v>467</v>
      </c>
      <c r="D61" s="389" t="s">
        <v>468</v>
      </c>
      <c r="E61" s="388" t="s">
        <v>460</v>
      </c>
      <c r="F61" s="389" t="s">
        <v>461</v>
      </c>
      <c r="G61" s="388" t="s">
        <v>504</v>
      </c>
      <c r="H61" s="388" t="s">
        <v>682</v>
      </c>
      <c r="I61" s="388" t="s">
        <v>683</v>
      </c>
      <c r="J61" s="388" t="s">
        <v>684</v>
      </c>
      <c r="K61" s="388" t="s">
        <v>685</v>
      </c>
      <c r="L61" s="390">
        <v>116.17639070962201</v>
      </c>
      <c r="M61" s="390">
        <v>4</v>
      </c>
      <c r="N61" s="391">
        <v>464.70556283848805</v>
      </c>
    </row>
    <row r="62" spans="1:14" ht="14.4" customHeight="1" x14ac:dyDescent="0.3">
      <c r="A62" s="386" t="s">
        <v>457</v>
      </c>
      <c r="B62" s="387" t="s">
        <v>459</v>
      </c>
      <c r="C62" s="388" t="s">
        <v>467</v>
      </c>
      <c r="D62" s="389" t="s">
        <v>468</v>
      </c>
      <c r="E62" s="388" t="s">
        <v>460</v>
      </c>
      <c r="F62" s="389" t="s">
        <v>461</v>
      </c>
      <c r="G62" s="388" t="s">
        <v>504</v>
      </c>
      <c r="H62" s="388" t="s">
        <v>686</v>
      </c>
      <c r="I62" s="388" t="s">
        <v>687</v>
      </c>
      <c r="J62" s="388" t="s">
        <v>688</v>
      </c>
      <c r="K62" s="388" t="s">
        <v>689</v>
      </c>
      <c r="L62" s="390">
        <v>120.37894310041963</v>
      </c>
      <c r="M62" s="390">
        <v>28</v>
      </c>
      <c r="N62" s="391">
        <v>3370.6104068117497</v>
      </c>
    </row>
    <row r="63" spans="1:14" ht="14.4" customHeight="1" x14ac:dyDescent="0.3">
      <c r="A63" s="386" t="s">
        <v>457</v>
      </c>
      <c r="B63" s="387" t="s">
        <v>459</v>
      </c>
      <c r="C63" s="388" t="s">
        <v>467</v>
      </c>
      <c r="D63" s="389" t="s">
        <v>468</v>
      </c>
      <c r="E63" s="388" t="s">
        <v>460</v>
      </c>
      <c r="F63" s="389" t="s">
        <v>461</v>
      </c>
      <c r="G63" s="388" t="s">
        <v>504</v>
      </c>
      <c r="H63" s="388" t="s">
        <v>690</v>
      </c>
      <c r="I63" s="388" t="s">
        <v>691</v>
      </c>
      <c r="J63" s="388" t="s">
        <v>692</v>
      </c>
      <c r="K63" s="388" t="s">
        <v>693</v>
      </c>
      <c r="L63" s="390">
        <v>71.900000000000006</v>
      </c>
      <c r="M63" s="390">
        <v>6</v>
      </c>
      <c r="N63" s="391">
        <v>431.40000000000003</v>
      </c>
    </row>
    <row r="64" spans="1:14" ht="14.4" customHeight="1" x14ac:dyDescent="0.3">
      <c r="A64" s="386" t="s">
        <v>457</v>
      </c>
      <c r="B64" s="387" t="s">
        <v>459</v>
      </c>
      <c r="C64" s="388" t="s">
        <v>467</v>
      </c>
      <c r="D64" s="389" t="s">
        <v>468</v>
      </c>
      <c r="E64" s="388" t="s">
        <v>460</v>
      </c>
      <c r="F64" s="389" t="s">
        <v>461</v>
      </c>
      <c r="G64" s="388" t="s">
        <v>504</v>
      </c>
      <c r="H64" s="388" t="s">
        <v>694</v>
      </c>
      <c r="I64" s="388" t="s">
        <v>695</v>
      </c>
      <c r="J64" s="388" t="s">
        <v>696</v>
      </c>
      <c r="K64" s="388" t="s">
        <v>697</v>
      </c>
      <c r="L64" s="390">
        <v>64.126513076890433</v>
      </c>
      <c r="M64" s="390">
        <v>180</v>
      </c>
      <c r="N64" s="391">
        <v>11542.772353840277</v>
      </c>
    </row>
    <row r="65" spans="1:14" ht="14.4" customHeight="1" x14ac:dyDescent="0.3">
      <c r="A65" s="386" t="s">
        <v>457</v>
      </c>
      <c r="B65" s="387" t="s">
        <v>459</v>
      </c>
      <c r="C65" s="388" t="s">
        <v>467</v>
      </c>
      <c r="D65" s="389" t="s">
        <v>468</v>
      </c>
      <c r="E65" s="388" t="s">
        <v>460</v>
      </c>
      <c r="F65" s="389" t="s">
        <v>461</v>
      </c>
      <c r="G65" s="388" t="s">
        <v>504</v>
      </c>
      <c r="H65" s="388" t="s">
        <v>698</v>
      </c>
      <c r="I65" s="388" t="s">
        <v>699</v>
      </c>
      <c r="J65" s="388" t="s">
        <v>700</v>
      </c>
      <c r="K65" s="388" t="s">
        <v>701</v>
      </c>
      <c r="L65" s="390">
        <v>46.859920330792484</v>
      </c>
      <c r="M65" s="390">
        <v>260</v>
      </c>
      <c r="N65" s="391">
        <v>12183.579286006046</v>
      </c>
    </row>
    <row r="66" spans="1:14" ht="14.4" customHeight="1" x14ac:dyDescent="0.3">
      <c r="A66" s="386" t="s">
        <v>457</v>
      </c>
      <c r="B66" s="387" t="s">
        <v>459</v>
      </c>
      <c r="C66" s="388" t="s">
        <v>467</v>
      </c>
      <c r="D66" s="389" t="s">
        <v>468</v>
      </c>
      <c r="E66" s="388" t="s">
        <v>460</v>
      </c>
      <c r="F66" s="389" t="s">
        <v>461</v>
      </c>
      <c r="G66" s="388" t="s">
        <v>504</v>
      </c>
      <c r="H66" s="388" t="s">
        <v>702</v>
      </c>
      <c r="I66" s="388" t="s">
        <v>703</v>
      </c>
      <c r="J66" s="388" t="s">
        <v>704</v>
      </c>
      <c r="K66" s="388" t="s">
        <v>705</v>
      </c>
      <c r="L66" s="390">
        <v>47.219878855230697</v>
      </c>
      <c r="M66" s="390">
        <v>6</v>
      </c>
      <c r="N66" s="391">
        <v>283.31927313138419</v>
      </c>
    </row>
    <row r="67" spans="1:14" ht="14.4" customHeight="1" x14ac:dyDescent="0.3">
      <c r="A67" s="386" t="s">
        <v>457</v>
      </c>
      <c r="B67" s="387" t="s">
        <v>459</v>
      </c>
      <c r="C67" s="388" t="s">
        <v>467</v>
      </c>
      <c r="D67" s="389" t="s">
        <v>468</v>
      </c>
      <c r="E67" s="388" t="s">
        <v>460</v>
      </c>
      <c r="F67" s="389" t="s">
        <v>461</v>
      </c>
      <c r="G67" s="388" t="s">
        <v>504</v>
      </c>
      <c r="H67" s="388" t="s">
        <v>706</v>
      </c>
      <c r="I67" s="388" t="s">
        <v>706</v>
      </c>
      <c r="J67" s="388" t="s">
        <v>578</v>
      </c>
      <c r="K67" s="388" t="s">
        <v>707</v>
      </c>
      <c r="L67" s="390">
        <v>104.47491578929039</v>
      </c>
      <c r="M67" s="390">
        <v>12</v>
      </c>
      <c r="N67" s="391">
        <v>1253.6989894714848</v>
      </c>
    </row>
    <row r="68" spans="1:14" ht="14.4" customHeight="1" x14ac:dyDescent="0.3">
      <c r="A68" s="386" t="s">
        <v>457</v>
      </c>
      <c r="B68" s="387" t="s">
        <v>459</v>
      </c>
      <c r="C68" s="388" t="s">
        <v>467</v>
      </c>
      <c r="D68" s="389" t="s">
        <v>468</v>
      </c>
      <c r="E68" s="388" t="s">
        <v>460</v>
      </c>
      <c r="F68" s="389" t="s">
        <v>461</v>
      </c>
      <c r="G68" s="388" t="s">
        <v>504</v>
      </c>
      <c r="H68" s="388" t="s">
        <v>708</v>
      </c>
      <c r="I68" s="388" t="s">
        <v>709</v>
      </c>
      <c r="J68" s="388" t="s">
        <v>710</v>
      </c>
      <c r="K68" s="388" t="s">
        <v>711</v>
      </c>
      <c r="L68" s="390">
        <v>40.137142857142855</v>
      </c>
      <c r="M68" s="390">
        <v>7</v>
      </c>
      <c r="N68" s="391">
        <v>280.95999999999998</v>
      </c>
    </row>
    <row r="69" spans="1:14" ht="14.4" customHeight="1" x14ac:dyDescent="0.3">
      <c r="A69" s="386" t="s">
        <v>457</v>
      </c>
      <c r="B69" s="387" t="s">
        <v>459</v>
      </c>
      <c r="C69" s="388" t="s">
        <v>467</v>
      </c>
      <c r="D69" s="389" t="s">
        <v>468</v>
      </c>
      <c r="E69" s="388" t="s">
        <v>460</v>
      </c>
      <c r="F69" s="389" t="s">
        <v>461</v>
      </c>
      <c r="G69" s="388" t="s">
        <v>504</v>
      </c>
      <c r="H69" s="388" t="s">
        <v>712</v>
      </c>
      <c r="I69" s="388" t="s">
        <v>713</v>
      </c>
      <c r="J69" s="388" t="s">
        <v>710</v>
      </c>
      <c r="K69" s="388" t="s">
        <v>714</v>
      </c>
      <c r="L69" s="390">
        <v>292.62969382554144</v>
      </c>
      <c r="M69" s="390">
        <v>7</v>
      </c>
      <c r="N69" s="391">
        <v>2048.4078567787901</v>
      </c>
    </row>
    <row r="70" spans="1:14" ht="14.4" customHeight="1" x14ac:dyDescent="0.3">
      <c r="A70" s="386" t="s">
        <v>457</v>
      </c>
      <c r="B70" s="387" t="s">
        <v>459</v>
      </c>
      <c r="C70" s="388" t="s">
        <v>467</v>
      </c>
      <c r="D70" s="389" t="s">
        <v>468</v>
      </c>
      <c r="E70" s="388" t="s">
        <v>460</v>
      </c>
      <c r="F70" s="389" t="s">
        <v>461</v>
      </c>
      <c r="G70" s="388" t="s">
        <v>504</v>
      </c>
      <c r="H70" s="388" t="s">
        <v>715</v>
      </c>
      <c r="I70" s="388" t="s">
        <v>716</v>
      </c>
      <c r="J70" s="388" t="s">
        <v>717</v>
      </c>
      <c r="K70" s="388" t="s">
        <v>718</v>
      </c>
      <c r="L70" s="390">
        <v>75.42</v>
      </c>
      <c r="M70" s="390">
        <v>3</v>
      </c>
      <c r="N70" s="391">
        <v>226.26</v>
      </c>
    </row>
    <row r="71" spans="1:14" ht="14.4" customHeight="1" x14ac:dyDescent="0.3">
      <c r="A71" s="386" t="s">
        <v>457</v>
      </c>
      <c r="B71" s="387" t="s">
        <v>459</v>
      </c>
      <c r="C71" s="388" t="s">
        <v>467</v>
      </c>
      <c r="D71" s="389" t="s">
        <v>468</v>
      </c>
      <c r="E71" s="388" t="s">
        <v>460</v>
      </c>
      <c r="F71" s="389" t="s">
        <v>461</v>
      </c>
      <c r="G71" s="388" t="s">
        <v>504</v>
      </c>
      <c r="H71" s="388" t="s">
        <v>719</v>
      </c>
      <c r="I71" s="388" t="s">
        <v>720</v>
      </c>
      <c r="J71" s="388" t="s">
        <v>721</v>
      </c>
      <c r="K71" s="388" t="s">
        <v>722</v>
      </c>
      <c r="L71" s="390">
        <v>392.89499999999998</v>
      </c>
      <c r="M71" s="390">
        <v>8</v>
      </c>
      <c r="N71" s="391">
        <v>3143.16</v>
      </c>
    </row>
    <row r="72" spans="1:14" ht="14.4" customHeight="1" x14ac:dyDescent="0.3">
      <c r="A72" s="386" t="s">
        <v>457</v>
      </c>
      <c r="B72" s="387" t="s">
        <v>459</v>
      </c>
      <c r="C72" s="388" t="s">
        <v>467</v>
      </c>
      <c r="D72" s="389" t="s">
        <v>468</v>
      </c>
      <c r="E72" s="388" t="s">
        <v>460</v>
      </c>
      <c r="F72" s="389" t="s">
        <v>461</v>
      </c>
      <c r="G72" s="388" t="s">
        <v>504</v>
      </c>
      <c r="H72" s="388" t="s">
        <v>723</v>
      </c>
      <c r="I72" s="388" t="s">
        <v>724</v>
      </c>
      <c r="J72" s="388" t="s">
        <v>725</v>
      </c>
      <c r="K72" s="388" t="s">
        <v>726</v>
      </c>
      <c r="L72" s="390">
        <v>49.6</v>
      </c>
      <c r="M72" s="390">
        <v>2</v>
      </c>
      <c r="N72" s="391">
        <v>99.2</v>
      </c>
    </row>
    <row r="73" spans="1:14" ht="14.4" customHeight="1" x14ac:dyDescent="0.3">
      <c r="A73" s="386" t="s">
        <v>457</v>
      </c>
      <c r="B73" s="387" t="s">
        <v>459</v>
      </c>
      <c r="C73" s="388" t="s">
        <v>467</v>
      </c>
      <c r="D73" s="389" t="s">
        <v>468</v>
      </c>
      <c r="E73" s="388" t="s">
        <v>460</v>
      </c>
      <c r="F73" s="389" t="s">
        <v>461</v>
      </c>
      <c r="G73" s="388" t="s">
        <v>504</v>
      </c>
      <c r="H73" s="388" t="s">
        <v>727</v>
      </c>
      <c r="I73" s="388" t="s">
        <v>728</v>
      </c>
      <c r="J73" s="388" t="s">
        <v>725</v>
      </c>
      <c r="K73" s="388" t="s">
        <v>729</v>
      </c>
      <c r="L73" s="390">
        <v>91.56</v>
      </c>
      <c r="M73" s="390">
        <v>4</v>
      </c>
      <c r="N73" s="391">
        <v>366.24</v>
      </c>
    </row>
    <row r="74" spans="1:14" ht="14.4" customHeight="1" x14ac:dyDescent="0.3">
      <c r="A74" s="386" t="s">
        <v>457</v>
      </c>
      <c r="B74" s="387" t="s">
        <v>459</v>
      </c>
      <c r="C74" s="388" t="s">
        <v>467</v>
      </c>
      <c r="D74" s="389" t="s">
        <v>468</v>
      </c>
      <c r="E74" s="388" t="s">
        <v>460</v>
      </c>
      <c r="F74" s="389" t="s">
        <v>461</v>
      </c>
      <c r="G74" s="388" t="s">
        <v>504</v>
      </c>
      <c r="H74" s="388" t="s">
        <v>730</v>
      </c>
      <c r="I74" s="388" t="s">
        <v>731</v>
      </c>
      <c r="J74" s="388" t="s">
        <v>732</v>
      </c>
      <c r="K74" s="388" t="s">
        <v>733</v>
      </c>
      <c r="L74" s="390">
        <v>14.467871763563201</v>
      </c>
      <c r="M74" s="390">
        <v>40</v>
      </c>
      <c r="N74" s="391">
        <v>578.71487054252805</v>
      </c>
    </row>
    <row r="75" spans="1:14" ht="14.4" customHeight="1" x14ac:dyDescent="0.3">
      <c r="A75" s="386" t="s">
        <v>457</v>
      </c>
      <c r="B75" s="387" t="s">
        <v>459</v>
      </c>
      <c r="C75" s="388" t="s">
        <v>467</v>
      </c>
      <c r="D75" s="389" t="s">
        <v>468</v>
      </c>
      <c r="E75" s="388" t="s">
        <v>460</v>
      </c>
      <c r="F75" s="389" t="s">
        <v>461</v>
      </c>
      <c r="G75" s="388" t="s">
        <v>504</v>
      </c>
      <c r="H75" s="388" t="s">
        <v>734</v>
      </c>
      <c r="I75" s="388" t="s">
        <v>735</v>
      </c>
      <c r="J75" s="388" t="s">
        <v>736</v>
      </c>
      <c r="K75" s="388"/>
      <c r="L75" s="390">
        <v>98.007079071549498</v>
      </c>
      <c r="M75" s="390">
        <v>82</v>
      </c>
      <c r="N75" s="391">
        <v>8036.5804838670592</v>
      </c>
    </row>
    <row r="76" spans="1:14" ht="14.4" customHeight="1" x14ac:dyDescent="0.3">
      <c r="A76" s="386" t="s">
        <v>457</v>
      </c>
      <c r="B76" s="387" t="s">
        <v>459</v>
      </c>
      <c r="C76" s="388" t="s">
        <v>467</v>
      </c>
      <c r="D76" s="389" t="s">
        <v>468</v>
      </c>
      <c r="E76" s="388" t="s">
        <v>460</v>
      </c>
      <c r="F76" s="389" t="s">
        <v>461</v>
      </c>
      <c r="G76" s="388" t="s">
        <v>504</v>
      </c>
      <c r="H76" s="388" t="s">
        <v>737</v>
      </c>
      <c r="I76" s="388" t="s">
        <v>735</v>
      </c>
      <c r="J76" s="388" t="s">
        <v>738</v>
      </c>
      <c r="K76" s="388" t="s">
        <v>739</v>
      </c>
      <c r="L76" s="390">
        <v>181.05559883735501</v>
      </c>
      <c r="M76" s="390">
        <v>2</v>
      </c>
      <c r="N76" s="391">
        <v>362.11119767471001</v>
      </c>
    </row>
    <row r="77" spans="1:14" ht="14.4" customHeight="1" x14ac:dyDescent="0.3">
      <c r="A77" s="386" t="s">
        <v>457</v>
      </c>
      <c r="B77" s="387" t="s">
        <v>459</v>
      </c>
      <c r="C77" s="388" t="s">
        <v>467</v>
      </c>
      <c r="D77" s="389" t="s">
        <v>468</v>
      </c>
      <c r="E77" s="388" t="s">
        <v>460</v>
      </c>
      <c r="F77" s="389" t="s">
        <v>461</v>
      </c>
      <c r="G77" s="388" t="s">
        <v>504</v>
      </c>
      <c r="H77" s="388" t="s">
        <v>740</v>
      </c>
      <c r="I77" s="388" t="s">
        <v>735</v>
      </c>
      <c r="J77" s="388" t="s">
        <v>741</v>
      </c>
      <c r="K77" s="388"/>
      <c r="L77" s="390">
        <v>147.5</v>
      </c>
      <c r="M77" s="390">
        <v>1</v>
      </c>
      <c r="N77" s="391">
        <v>147.5</v>
      </c>
    </row>
    <row r="78" spans="1:14" ht="14.4" customHeight="1" x14ac:dyDescent="0.3">
      <c r="A78" s="386" t="s">
        <v>457</v>
      </c>
      <c r="B78" s="387" t="s">
        <v>459</v>
      </c>
      <c r="C78" s="388" t="s">
        <v>467</v>
      </c>
      <c r="D78" s="389" t="s">
        <v>468</v>
      </c>
      <c r="E78" s="388" t="s">
        <v>460</v>
      </c>
      <c r="F78" s="389" t="s">
        <v>461</v>
      </c>
      <c r="G78" s="388" t="s">
        <v>504</v>
      </c>
      <c r="H78" s="388" t="s">
        <v>742</v>
      </c>
      <c r="I78" s="388" t="s">
        <v>735</v>
      </c>
      <c r="J78" s="388" t="s">
        <v>743</v>
      </c>
      <c r="K78" s="388"/>
      <c r="L78" s="390">
        <v>39.575001729336449</v>
      </c>
      <c r="M78" s="390">
        <v>4</v>
      </c>
      <c r="N78" s="391">
        <v>158.3000069173458</v>
      </c>
    </row>
    <row r="79" spans="1:14" ht="14.4" customHeight="1" x14ac:dyDescent="0.3">
      <c r="A79" s="386" t="s">
        <v>457</v>
      </c>
      <c r="B79" s="387" t="s">
        <v>459</v>
      </c>
      <c r="C79" s="388" t="s">
        <v>467</v>
      </c>
      <c r="D79" s="389" t="s">
        <v>468</v>
      </c>
      <c r="E79" s="388" t="s">
        <v>460</v>
      </c>
      <c r="F79" s="389" t="s">
        <v>461</v>
      </c>
      <c r="G79" s="388" t="s">
        <v>504</v>
      </c>
      <c r="H79" s="388" t="s">
        <v>744</v>
      </c>
      <c r="I79" s="388" t="s">
        <v>735</v>
      </c>
      <c r="J79" s="388" t="s">
        <v>745</v>
      </c>
      <c r="K79" s="388" t="s">
        <v>746</v>
      </c>
      <c r="L79" s="390">
        <v>1435.9473333333335</v>
      </c>
      <c r="M79" s="390">
        <v>3</v>
      </c>
      <c r="N79" s="391">
        <v>4307.8420000000006</v>
      </c>
    </row>
    <row r="80" spans="1:14" ht="14.4" customHeight="1" x14ac:dyDescent="0.3">
      <c r="A80" s="386" t="s">
        <v>457</v>
      </c>
      <c r="B80" s="387" t="s">
        <v>459</v>
      </c>
      <c r="C80" s="388" t="s">
        <v>467</v>
      </c>
      <c r="D80" s="389" t="s">
        <v>468</v>
      </c>
      <c r="E80" s="388" t="s">
        <v>460</v>
      </c>
      <c r="F80" s="389" t="s">
        <v>461</v>
      </c>
      <c r="G80" s="388" t="s">
        <v>504</v>
      </c>
      <c r="H80" s="388" t="s">
        <v>747</v>
      </c>
      <c r="I80" s="388" t="s">
        <v>748</v>
      </c>
      <c r="J80" s="388" t="s">
        <v>749</v>
      </c>
      <c r="K80" s="388" t="s">
        <v>750</v>
      </c>
      <c r="L80" s="390">
        <v>65.178375430637402</v>
      </c>
      <c r="M80" s="390">
        <v>6</v>
      </c>
      <c r="N80" s="391">
        <v>391.07025258382441</v>
      </c>
    </row>
    <row r="81" spans="1:14" ht="14.4" customHeight="1" x14ac:dyDescent="0.3">
      <c r="A81" s="386" t="s">
        <v>457</v>
      </c>
      <c r="B81" s="387" t="s">
        <v>459</v>
      </c>
      <c r="C81" s="388" t="s">
        <v>467</v>
      </c>
      <c r="D81" s="389" t="s">
        <v>468</v>
      </c>
      <c r="E81" s="388" t="s">
        <v>460</v>
      </c>
      <c r="F81" s="389" t="s">
        <v>461</v>
      </c>
      <c r="G81" s="388" t="s">
        <v>504</v>
      </c>
      <c r="H81" s="388" t="s">
        <v>751</v>
      </c>
      <c r="I81" s="388" t="s">
        <v>752</v>
      </c>
      <c r="J81" s="388" t="s">
        <v>753</v>
      </c>
      <c r="K81" s="388" t="s">
        <v>754</v>
      </c>
      <c r="L81" s="390">
        <v>110.71988806757687</v>
      </c>
      <c r="M81" s="390">
        <v>340</v>
      </c>
      <c r="N81" s="391">
        <v>37644.76194297614</v>
      </c>
    </row>
    <row r="82" spans="1:14" ht="14.4" customHeight="1" x14ac:dyDescent="0.3">
      <c r="A82" s="386" t="s">
        <v>457</v>
      </c>
      <c r="B82" s="387" t="s">
        <v>459</v>
      </c>
      <c r="C82" s="388" t="s">
        <v>467</v>
      </c>
      <c r="D82" s="389" t="s">
        <v>468</v>
      </c>
      <c r="E82" s="388" t="s">
        <v>460</v>
      </c>
      <c r="F82" s="389" t="s">
        <v>461</v>
      </c>
      <c r="G82" s="388" t="s">
        <v>504</v>
      </c>
      <c r="H82" s="388" t="s">
        <v>755</v>
      </c>
      <c r="I82" s="388" t="s">
        <v>756</v>
      </c>
      <c r="J82" s="388" t="s">
        <v>757</v>
      </c>
      <c r="K82" s="388" t="s">
        <v>758</v>
      </c>
      <c r="L82" s="390">
        <v>123.0914826299275</v>
      </c>
      <c r="M82" s="390">
        <v>4</v>
      </c>
      <c r="N82" s="391">
        <v>492.36593051970999</v>
      </c>
    </row>
    <row r="83" spans="1:14" ht="14.4" customHeight="1" x14ac:dyDescent="0.3">
      <c r="A83" s="386" t="s">
        <v>457</v>
      </c>
      <c r="B83" s="387" t="s">
        <v>459</v>
      </c>
      <c r="C83" s="388" t="s">
        <v>467</v>
      </c>
      <c r="D83" s="389" t="s">
        <v>468</v>
      </c>
      <c r="E83" s="388" t="s">
        <v>460</v>
      </c>
      <c r="F83" s="389" t="s">
        <v>461</v>
      </c>
      <c r="G83" s="388" t="s">
        <v>504</v>
      </c>
      <c r="H83" s="388" t="s">
        <v>759</v>
      </c>
      <c r="I83" s="388" t="s">
        <v>760</v>
      </c>
      <c r="J83" s="388" t="s">
        <v>761</v>
      </c>
      <c r="K83" s="388" t="s">
        <v>762</v>
      </c>
      <c r="L83" s="390">
        <v>42.503999999999998</v>
      </c>
      <c r="M83" s="390">
        <v>5</v>
      </c>
      <c r="N83" s="391">
        <v>212.51999999999998</v>
      </c>
    </row>
    <row r="84" spans="1:14" ht="14.4" customHeight="1" x14ac:dyDescent="0.3">
      <c r="A84" s="386" t="s">
        <v>457</v>
      </c>
      <c r="B84" s="387" t="s">
        <v>459</v>
      </c>
      <c r="C84" s="388" t="s">
        <v>467</v>
      </c>
      <c r="D84" s="389" t="s">
        <v>468</v>
      </c>
      <c r="E84" s="388" t="s">
        <v>460</v>
      </c>
      <c r="F84" s="389" t="s">
        <v>461</v>
      </c>
      <c r="G84" s="388" t="s">
        <v>504</v>
      </c>
      <c r="H84" s="388" t="s">
        <v>763</v>
      </c>
      <c r="I84" s="388" t="s">
        <v>764</v>
      </c>
      <c r="J84" s="388" t="s">
        <v>765</v>
      </c>
      <c r="K84" s="388" t="s">
        <v>766</v>
      </c>
      <c r="L84" s="390">
        <v>70.78385905536463</v>
      </c>
      <c r="M84" s="390">
        <v>18</v>
      </c>
      <c r="N84" s="391">
        <v>1274.1094629965633</v>
      </c>
    </row>
    <row r="85" spans="1:14" ht="14.4" customHeight="1" x14ac:dyDescent="0.3">
      <c r="A85" s="386" t="s">
        <v>457</v>
      </c>
      <c r="B85" s="387" t="s">
        <v>459</v>
      </c>
      <c r="C85" s="388" t="s">
        <v>467</v>
      </c>
      <c r="D85" s="389" t="s">
        <v>468</v>
      </c>
      <c r="E85" s="388" t="s">
        <v>460</v>
      </c>
      <c r="F85" s="389" t="s">
        <v>461</v>
      </c>
      <c r="G85" s="388" t="s">
        <v>504</v>
      </c>
      <c r="H85" s="388" t="s">
        <v>767</v>
      </c>
      <c r="I85" s="388" t="s">
        <v>768</v>
      </c>
      <c r="J85" s="388" t="s">
        <v>769</v>
      </c>
      <c r="K85" s="388" t="s">
        <v>770</v>
      </c>
      <c r="L85" s="390">
        <v>61.379984319086603</v>
      </c>
      <c r="M85" s="390">
        <v>1</v>
      </c>
      <c r="N85" s="391">
        <v>61.379984319086603</v>
      </c>
    </row>
    <row r="86" spans="1:14" ht="14.4" customHeight="1" x14ac:dyDescent="0.3">
      <c r="A86" s="386" t="s">
        <v>457</v>
      </c>
      <c r="B86" s="387" t="s">
        <v>459</v>
      </c>
      <c r="C86" s="388" t="s">
        <v>467</v>
      </c>
      <c r="D86" s="389" t="s">
        <v>468</v>
      </c>
      <c r="E86" s="388" t="s">
        <v>460</v>
      </c>
      <c r="F86" s="389" t="s">
        <v>461</v>
      </c>
      <c r="G86" s="388" t="s">
        <v>504</v>
      </c>
      <c r="H86" s="388" t="s">
        <v>771</v>
      </c>
      <c r="I86" s="388" t="s">
        <v>772</v>
      </c>
      <c r="J86" s="388" t="s">
        <v>773</v>
      </c>
      <c r="K86" s="388" t="s">
        <v>774</v>
      </c>
      <c r="L86" s="390">
        <v>27.949999925707175</v>
      </c>
      <c r="M86" s="390">
        <v>40</v>
      </c>
      <c r="N86" s="391">
        <v>1117.999997028287</v>
      </c>
    </row>
    <row r="87" spans="1:14" ht="14.4" customHeight="1" x14ac:dyDescent="0.3">
      <c r="A87" s="386" t="s">
        <v>457</v>
      </c>
      <c r="B87" s="387" t="s">
        <v>459</v>
      </c>
      <c r="C87" s="388" t="s">
        <v>467</v>
      </c>
      <c r="D87" s="389" t="s">
        <v>468</v>
      </c>
      <c r="E87" s="388" t="s">
        <v>460</v>
      </c>
      <c r="F87" s="389" t="s">
        <v>461</v>
      </c>
      <c r="G87" s="388" t="s">
        <v>504</v>
      </c>
      <c r="H87" s="388" t="s">
        <v>775</v>
      </c>
      <c r="I87" s="388" t="s">
        <v>776</v>
      </c>
      <c r="J87" s="388" t="s">
        <v>777</v>
      </c>
      <c r="K87" s="388" t="s">
        <v>778</v>
      </c>
      <c r="L87" s="390">
        <v>221.91937810004646</v>
      </c>
      <c r="M87" s="390">
        <v>46</v>
      </c>
      <c r="N87" s="391">
        <v>10208.291392602137</v>
      </c>
    </row>
    <row r="88" spans="1:14" ht="14.4" customHeight="1" x14ac:dyDescent="0.3">
      <c r="A88" s="386" t="s">
        <v>457</v>
      </c>
      <c r="B88" s="387" t="s">
        <v>459</v>
      </c>
      <c r="C88" s="388" t="s">
        <v>467</v>
      </c>
      <c r="D88" s="389" t="s">
        <v>468</v>
      </c>
      <c r="E88" s="388" t="s">
        <v>460</v>
      </c>
      <c r="F88" s="389" t="s">
        <v>461</v>
      </c>
      <c r="G88" s="388" t="s">
        <v>504</v>
      </c>
      <c r="H88" s="388" t="s">
        <v>779</v>
      </c>
      <c r="I88" s="388" t="s">
        <v>780</v>
      </c>
      <c r="J88" s="388" t="s">
        <v>781</v>
      </c>
      <c r="K88" s="388" t="s">
        <v>782</v>
      </c>
      <c r="L88" s="390">
        <v>527.85003212229515</v>
      </c>
      <c r="M88" s="390">
        <v>7</v>
      </c>
      <c r="N88" s="391">
        <v>3694.9502248560661</v>
      </c>
    </row>
    <row r="89" spans="1:14" ht="14.4" customHeight="1" x14ac:dyDescent="0.3">
      <c r="A89" s="386" t="s">
        <v>457</v>
      </c>
      <c r="B89" s="387" t="s">
        <v>459</v>
      </c>
      <c r="C89" s="388" t="s">
        <v>467</v>
      </c>
      <c r="D89" s="389" t="s">
        <v>468</v>
      </c>
      <c r="E89" s="388" t="s">
        <v>460</v>
      </c>
      <c r="F89" s="389" t="s">
        <v>461</v>
      </c>
      <c r="G89" s="388" t="s">
        <v>504</v>
      </c>
      <c r="H89" s="388" t="s">
        <v>783</v>
      </c>
      <c r="I89" s="388" t="s">
        <v>735</v>
      </c>
      <c r="J89" s="388" t="s">
        <v>784</v>
      </c>
      <c r="K89" s="388"/>
      <c r="L89" s="390">
        <v>169.79</v>
      </c>
      <c r="M89" s="390">
        <v>3</v>
      </c>
      <c r="N89" s="391">
        <v>509.37</v>
      </c>
    </row>
    <row r="90" spans="1:14" ht="14.4" customHeight="1" x14ac:dyDescent="0.3">
      <c r="A90" s="386" t="s">
        <v>457</v>
      </c>
      <c r="B90" s="387" t="s">
        <v>459</v>
      </c>
      <c r="C90" s="388" t="s">
        <v>467</v>
      </c>
      <c r="D90" s="389" t="s">
        <v>468</v>
      </c>
      <c r="E90" s="388" t="s">
        <v>460</v>
      </c>
      <c r="F90" s="389" t="s">
        <v>461</v>
      </c>
      <c r="G90" s="388" t="s">
        <v>504</v>
      </c>
      <c r="H90" s="388" t="s">
        <v>785</v>
      </c>
      <c r="I90" s="388" t="s">
        <v>785</v>
      </c>
      <c r="J90" s="388" t="s">
        <v>506</v>
      </c>
      <c r="K90" s="388" t="s">
        <v>786</v>
      </c>
      <c r="L90" s="390">
        <v>275.66000000000003</v>
      </c>
      <c r="M90" s="390">
        <v>2</v>
      </c>
      <c r="N90" s="391">
        <v>551.32000000000005</v>
      </c>
    </row>
    <row r="91" spans="1:14" ht="14.4" customHeight="1" x14ac:dyDescent="0.3">
      <c r="A91" s="386" t="s">
        <v>457</v>
      </c>
      <c r="B91" s="387" t="s">
        <v>459</v>
      </c>
      <c r="C91" s="388" t="s">
        <v>467</v>
      </c>
      <c r="D91" s="389" t="s">
        <v>468</v>
      </c>
      <c r="E91" s="388" t="s">
        <v>460</v>
      </c>
      <c r="F91" s="389" t="s">
        <v>461</v>
      </c>
      <c r="G91" s="388" t="s">
        <v>504</v>
      </c>
      <c r="H91" s="388" t="s">
        <v>787</v>
      </c>
      <c r="I91" s="388" t="s">
        <v>788</v>
      </c>
      <c r="J91" s="388" t="s">
        <v>544</v>
      </c>
      <c r="K91" s="388" t="s">
        <v>789</v>
      </c>
      <c r="L91" s="390">
        <v>44.16</v>
      </c>
      <c r="M91" s="390">
        <v>6</v>
      </c>
      <c r="N91" s="391">
        <v>264.95999999999998</v>
      </c>
    </row>
    <row r="92" spans="1:14" ht="14.4" customHeight="1" x14ac:dyDescent="0.3">
      <c r="A92" s="386" t="s">
        <v>457</v>
      </c>
      <c r="B92" s="387" t="s">
        <v>459</v>
      </c>
      <c r="C92" s="388" t="s">
        <v>467</v>
      </c>
      <c r="D92" s="389" t="s">
        <v>468</v>
      </c>
      <c r="E92" s="388" t="s">
        <v>460</v>
      </c>
      <c r="F92" s="389" t="s">
        <v>461</v>
      </c>
      <c r="G92" s="388" t="s">
        <v>504</v>
      </c>
      <c r="H92" s="388" t="s">
        <v>790</v>
      </c>
      <c r="I92" s="388" t="s">
        <v>791</v>
      </c>
      <c r="J92" s="388" t="s">
        <v>792</v>
      </c>
      <c r="K92" s="388" t="s">
        <v>530</v>
      </c>
      <c r="L92" s="390">
        <v>56.35</v>
      </c>
      <c r="M92" s="390">
        <v>4</v>
      </c>
      <c r="N92" s="391">
        <v>225.4</v>
      </c>
    </row>
    <row r="93" spans="1:14" ht="14.4" customHeight="1" x14ac:dyDescent="0.3">
      <c r="A93" s="386" t="s">
        <v>457</v>
      </c>
      <c r="B93" s="387" t="s">
        <v>459</v>
      </c>
      <c r="C93" s="388" t="s">
        <v>467</v>
      </c>
      <c r="D93" s="389" t="s">
        <v>468</v>
      </c>
      <c r="E93" s="388" t="s">
        <v>460</v>
      </c>
      <c r="F93" s="389" t="s">
        <v>461</v>
      </c>
      <c r="G93" s="388" t="s">
        <v>504</v>
      </c>
      <c r="H93" s="388" t="s">
        <v>793</v>
      </c>
      <c r="I93" s="388" t="s">
        <v>794</v>
      </c>
      <c r="J93" s="388" t="s">
        <v>795</v>
      </c>
      <c r="K93" s="388" t="s">
        <v>796</v>
      </c>
      <c r="L93" s="390">
        <v>1650.3303057178937</v>
      </c>
      <c r="M93" s="390">
        <v>26</v>
      </c>
      <c r="N93" s="391">
        <v>42908.587948665234</v>
      </c>
    </row>
    <row r="94" spans="1:14" ht="14.4" customHeight="1" x14ac:dyDescent="0.3">
      <c r="A94" s="386" t="s">
        <v>457</v>
      </c>
      <c r="B94" s="387" t="s">
        <v>459</v>
      </c>
      <c r="C94" s="388" t="s">
        <v>467</v>
      </c>
      <c r="D94" s="389" t="s">
        <v>468</v>
      </c>
      <c r="E94" s="388" t="s">
        <v>460</v>
      </c>
      <c r="F94" s="389" t="s">
        <v>461</v>
      </c>
      <c r="G94" s="388" t="s">
        <v>504</v>
      </c>
      <c r="H94" s="388" t="s">
        <v>797</v>
      </c>
      <c r="I94" s="388" t="s">
        <v>798</v>
      </c>
      <c r="J94" s="388" t="s">
        <v>799</v>
      </c>
      <c r="K94" s="388" t="s">
        <v>800</v>
      </c>
      <c r="L94" s="390">
        <v>132.33116680961501</v>
      </c>
      <c r="M94" s="390">
        <v>2</v>
      </c>
      <c r="N94" s="391">
        <v>264.66233361923003</v>
      </c>
    </row>
    <row r="95" spans="1:14" ht="14.4" customHeight="1" x14ac:dyDescent="0.3">
      <c r="A95" s="386" t="s">
        <v>457</v>
      </c>
      <c r="B95" s="387" t="s">
        <v>459</v>
      </c>
      <c r="C95" s="388" t="s">
        <v>467</v>
      </c>
      <c r="D95" s="389" t="s">
        <v>468</v>
      </c>
      <c r="E95" s="388" t="s">
        <v>460</v>
      </c>
      <c r="F95" s="389" t="s">
        <v>461</v>
      </c>
      <c r="G95" s="388" t="s">
        <v>504</v>
      </c>
      <c r="H95" s="388" t="s">
        <v>801</v>
      </c>
      <c r="I95" s="388" t="s">
        <v>802</v>
      </c>
      <c r="J95" s="388" t="s">
        <v>803</v>
      </c>
      <c r="K95" s="388" t="s">
        <v>804</v>
      </c>
      <c r="L95" s="390">
        <v>125.79</v>
      </c>
      <c r="M95" s="390">
        <v>6</v>
      </c>
      <c r="N95" s="391">
        <v>754.74</v>
      </c>
    </row>
    <row r="96" spans="1:14" ht="14.4" customHeight="1" x14ac:dyDescent="0.3">
      <c r="A96" s="386" t="s">
        <v>457</v>
      </c>
      <c r="B96" s="387" t="s">
        <v>459</v>
      </c>
      <c r="C96" s="388" t="s">
        <v>467</v>
      </c>
      <c r="D96" s="389" t="s">
        <v>468</v>
      </c>
      <c r="E96" s="388" t="s">
        <v>460</v>
      </c>
      <c r="F96" s="389" t="s">
        <v>461</v>
      </c>
      <c r="G96" s="388" t="s">
        <v>504</v>
      </c>
      <c r="H96" s="388" t="s">
        <v>805</v>
      </c>
      <c r="I96" s="388" t="s">
        <v>806</v>
      </c>
      <c r="J96" s="388" t="s">
        <v>807</v>
      </c>
      <c r="K96" s="388" t="s">
        <v>808</v>
      </c>
      <c r="L96" s="390">
        <v>138.93919613029701</v>
      </c>
      <c r="M96" s="390">
        <v>1</v>
      </c>
      <c r="N96" s="391">
        <v>138.93919613029701</v>
      </c>
    </row>
    <row r="97" spans="1:14" ht="14.4" customHeight="1" x14ac:dyDescent="0.3">
      <c r="A97" s="386" t="s">
        <v>457</v>
      </c>
      <c r="B97" s="387" t="s">
        <v>459</v>
      </c>
      <c r="C97" s="388" t="s">
        <v>467</v>
      </c>
      <c r="D97" s="389" t="s">
        <v>468</v>
      </c>
      <c r="E97" s="388" t="s">
        <v>460</v>
      </c>
      <c r="F97" s="389" t="s">
        <v>461</v>
      </c>
      <c r="G97" s="388" t="s">
        <v>504</v>
      </c>
      <c r="H97" s="388" t="s">
        <v>809</v>
      </c>
      <c r="I97" s="388" t="s">
        <v>810</v>
      </c>
      <c r="J97" s="388" t="s">
        <v>574</v>
      </c>
      <c r="K97" s="388" t="s">
        <v>811</v>
      </c>
      <c r="L97" s="390">
        <v>60.349967424373148</v>
      </c>
      <c r="M97" s="390">
        <v>97</v>
      </c>
      <c r="N97" s="391">
        <v>5853.9468401641952</v>
      </c>
    </row>
    <row r="98" spans="1:14" ht="14.4" customHeight="1" x14ac:dyDescent="0.3">
      <c r="A98" s="386" t="s">
        <v>457</v>
      </c>
      <c r="B98" s="387" t="s">
        <v>459</v>
      </c>
      <c r="C98" s="388" t="s">
        <v>467</v>
      </c>
      <c r="D98" s="389" t="s">
        <v>468</v>
      </c>
      <c r="E98" s="388" t="s">
        <v>460</v>
      </c>
      <c r="F98" s="389" t="s">
        <v>461</v>
      </c>
      <c r="G98" s="388" t="s">
        <v>504</v>
      </c>
      <c r="H98" s="388" t="s">
        <v>812</v>
      </c>
      <c r="I98" s="388" t="s">
        <v>813</v>
      </c>
      <c r="J98" s="388" t="s">
        <v>814</v>
      </c>
      <c r="K98" s="388" t="s">
        <v>815</v>
      </c>
      <c r="L98" s="390">
        <v>197.47</v>
      </c>
      <c r="M98" s="390">
        <v>6</v>
      </c>
      <c r="N98" s="391">
        <v>1184.82</v>
      </c>
    </row>
    <row r="99" spans="1:14" ht="14.4" customHeight="1" x14ac:dyDescent="0.3">
      <c r="A99" s="386" t="s">
        <v>457</v>
      </c>
      <c r="B99" s="387" t="s">
        <v>459</v>
      </c>
      <c r="C99" s="388" t="s">
        <v>467</v>
      </c>
      <c r="D99" s="389" t="s">
        <v>468</v>
      </c>
      <c r="E99" s="388" t="s">
        <v>460</v>
      </c>
      <c r="F99" s="389" t="s">
        <v>461</v>
      </c>
      <c r="G99" s="388" t="s">
        <v>504</v>
      </c>
      <c r="H99" s="388" t="s">
        <v>816</v>
      </c>
      <c r="I99" s="388" t="s">
        <v>817</v>
      </c>
      <c r="J99" s="388" t="s">
        <v>818</v>
      </c>
      <c r="K99" s="388" t="s">
        <v>819</v>
      </c>
      <c r="L99" s="390">
        <v>592.20087693140295</v>
      </c>
      <c r="M99" s="390">
        <v>2</v>
      </c>
      <c r="N99" s="391">
        <v>1184.4017538628059</v>
      </c>
    </row>
    <row r="100" spans="1:14" ht="14.4" customHeight="1" x14ac:dyDescent="0.3">
      <c r="A100" s="386" t="s">
        <v>457</v>
      </c>
      <c r="B100" s="387" t="s">
        <v>459</v>
      </c>
      <c r="C100" s="388" t="s">
        <v>467</v>
      </c>
      <c r="D100" s="389" t="s">
        <v>468</v>
      </c>
      <c r="E100" s="388" t="s">
        <v>460</v>
      </c>
      <c r="F100" s="389" t="s">
        <v>461</v>
      </c>
      <c r="G100" s="388" t="s">
        <v>504</v>
      </c>
      <c r="H100" s="388" t="s">
        <v>820</v>
      </c>
      <c r="I100" s="388" t="s">
        <v>821</v>
      </c>
      <c r="J100" s="388" t="s">
        <v>822</v>
      </c>
      <c r="K100" s="388" t="s">
        <v>823</v>
      </c>
      <c r="L100" s="390">
        <v>71.917834204174099</v>
      </c>
      <c r="M100" s="390">
        <v>14</v>
      </c>
      <c r="N100" s="391">
        <v>1006.8496788584373</v>
      </c>
    </row>
    <row r="101" spans="1:14" ht="14.4" customHeight="1" x14ac:dyDescent="0.3">
      <c r="A101" s="386" t="s">
        <v>457</v>
      </c>
      <c r="B101" s="387" t="s">
        <v>459</v>
      </c>
      <c r="C101" s="388" t="s">
        <v>467</v>
      </c>
      <c r="D101" s="389" t="s">
        <v>468</v>
      </c>
      <c r="E101" s="388" t="s">
        <v>460</v>
      </c>
      <c r="F101" s="389" t="s">
        <v>461</v>
      </c>
      <c r="G101" s="388" t="s">
        <v>504</v>
      </c>
      <c r="H101" s="388" t="s">
        <v>824</v>
      </c>
      <c r="I101" s="388" t="s">
        <v>825</v>
      </c>
      <c r="J101" s="388" t="s">
        <v>826</v>
      </c>
      <c r="K101" s="388" t="s">
        <v>827</v>
      </c>
      <c r="L101" s="390">
        <v>54.386292115129876</v>
      </c>
      <c r="M101" s="390">
        <v>38</v>
      </c>
      <c r="N101" s="391">
        <v>2066.6791003749354</v>
      </c>
    </row>
    <row r="102" spans="1:14" ht="14.4" customHeight="1" x14ac:dyDescent="0.3">
      <c r="A102" s="386" t="s">
        <v>457</v>
      </c>
      <c r="B102" s="387" t="s">
        <v>459</v>
      </c>
      <c r="C102" s="388" t="s">
        <v>467</v>
      </c>
      <c r="D102" s="389" t="s">
        <v>468</v>
      </c>
      <c r="E102" s="388" t="s">
        <v>460</v>
      </c>
      <c r="F102" s="389" t="s">
        <v>461</v>
      </c>
      <c r="G102" s="388" t="s">
        <v>504</v>
      </c>
      <c r="H102" s="388" t="s">
        <v>828</v>
      </c>
      <c r="I102" s="388" t="s">
        <v>829</v>
      </c>
      <c r="J102" s="388" t="s">
        <v>830</v>
      </c>
      <c r="K102" s="388" t="s">
        <v>831</v>
      </c>
      <c r="L102" s="390">
        <v>17.999389192629899</v>
      </c>
      <c r="M102" s="390">
        <v>10</v>
      </c>
      <c r="N102" s="391">
        <v>179.993891926299</v>
      </c>
    </row>
    <row r="103" spans="1:14" ht="14.4" customHeight="1" x14ac:dyDescent="0.3">
      <c r="A103" s="386" t="s">
        <v>457</v>
      </c>
      <c r="B103" s="387" t="s">
        <v>459</v>
      </c>
      <c r="C103" s="388" t="s">
        <v>467</v>
      </c>
      <c r="D103" s="389" t="s">
        <v>468</v>
      </c>
      <c r="E103" s="388" t="s">
        <v>460</v>
      </c>
      <c r="F103" s="389" t="s">
        <v>461</v>
      </c>
      <c r="G103" s="388" t="s">
        <v>504</v>
      </c>
      <c r="H103" s="388" t="s">
        <v>832</v>
      </c>
      <c r="I103" s="388" t="s">
        <v>833</v>
      </c>
      <c r="J103" s="388" t="s">
        <v>834</v>
      </c>
      <c r="K103" s="388" t="s">
        <v>835</v>
      </c>
      <c r="L103" s="390">
        <v>59.05</v>
      </c>
      <c r="M103" s="390">
        <v>2</v>
      </c>
      <c r="N103" s="391">
        <v>118.1</v>
      </c>
    </row>
    <row r="104" spans="1:14" ht="14.4" customHeight="1" x14ac:dyDescent="0.3">
      <c r="A104" s="386" t="s">
        <v>457</v>
      </c>
      <c r="B104" s="387" t="s">
        <v>459</v>
      </c>
      <c r="C104" s="388" t="s">
        <v>467</v>
      </c>
      <c r="D104" s="389" t="s">
        <v>468</v>
      </c>
      <c r="E104" s="388" t="s">
        <v>460</v>
      </c>
      <c r="F104" s="389" t="s">
        <v>461</v>
      </c>
      <c r="G104" s="388" t="s">
        <v>504</v>
      </c>
      <c r="H104" s="388" t="s">
        <v>836</v>
      </c>
      <c r="I104" s="388" t="s">
        <v>837</v>
      </c>
      <c r="J104" s="388" t="s">
        <v>536</v>
      </c>
      <c r="K104" s="388" t="s">
        <v>838</v>
      </c>
      <c r="L104" s="390">
        <v>45.778349962908649</v>
      </c>
      <c r="M104" s="390">
        <v>120</v>
      </c>
      <c r="N104" s="391">
        <v>5493.4019955490376</v>
      </c>
    </row>
    <row r="105" spans="1:14" ht="14.4" customHeight="1" x14ac:dyDescent="0.3">
      <c r="A105" s="386" t="s">
        <v>457</v>
      </c>
      <c r="B105" s="387" t="s">
        <v>459</v>
      </c>
      <c r="C105" s="388" t="s">
        <v>467</v>
      </c>
      <c r="D105" s="389" t="s">
        <v>468</v>
      </c>
      <c r="E105" s="388" t="s">
        <v>460</v>
      </c>
      <c r="F105" s="389" t="s">
        <v>461</v>
      </c>
      <c r="G105" s="388" t="s">
        <v>504</v>
      </c>
      <c r="H105" s="388" t="s">
        <v>839</v>
      </c>
      <c r="I105" s="388" t="s">
        <v>840</v>
      </c>
      <c r="J105" s="388" t="s">
        <v>562</v>
      </c>
      <c r="K105" s="388" t="s">
        <v>841</v>
      </c>
      <c r="L105" s="390">
        <v>147.80106241809793</v>
      </c>
      <c r="M105" s="390">
        <v>36</v>
      </c>
      <c r="N105" s="391">
        <v>5320.8382470515253</v>
      </c>
    </row>
    <row r="106" spans="1:14" ht="14.4" customHeight="1" x14ac:dyDescent="0.3">
      <c r="A106" s="386" t="s">
        <v>457</v>
      </c>
      <c r="B106" s="387" t="s">
        <v>459</v>
      </c>
      <c r="C106" s="388" t="s">
        <v>467</v>
      </c>
      <c r="D106" s="389" t="s">
        <v>468</v>
      </c>
      <c r="E106" s="388" t="s">
        <v>460</v>
      </c>
      <c r="F106" s="389" t="s">
        <v>461</v>
      </c>
      <c r="G106" s="388" t="s">
        <v>504</v>
      </c>
      <c r="H106" s="388" t="s">
        <v>842</v>
      </c>
      <c r="I106" s="388" t="s">
        <v>843</v>
      </c>
      <c r="J106" s="388" t="s">
        <v>844</v>
      </c>
      <c r="K106" s="388" t="s">
        <v>845</v>
      </c>
      <c r="L106" s="390">
        <v>306.71899999999999</v>
      </c>
      <c r="M106" s="390">
        <v>2</v>
      </c>
      <c r="N106" s="391">
        <v>613.43799999999999</v>
      </c>
    </row>
    <row r="107" spans="1:14" ht="14.4" customHeight="1" x14ac:dyDescent="0.3">
      <c r="A107" s="386" t="s">
        <v>457</v>
      </c>
      <c r="B107" s="387" t="s">
        <v>459</v>
      </c>
      <c r="C107" s="388" t="s">
        <v>467</v>
      </c>
      <c r="D107" s="389" t="s">
        <v>468</v>
      </c>
      <c r="E107" s="388" t="s">
        <v>460</v>
      </c>
      <c r="F107" s="389" t="s">
        <v>461</v>
      </c>
      <c r="G107" s="388" t="s">
        <v>504</v>
      </c>
      <c r="H107" s="388" t="s">
        <v>846</v>
      </c>
      <c r="I107" s="388" t="s">
        <v>847</v>
      </c>
      <c r="J107" s="388" t="s">
        <v>848</v>
      </c>
      <c r="K107" s="388" t="s">
        <v>849</v>
      </c>
      <c r="L107" s="390">
        <v>63.370092798873081</v>
      </c>
      <c r="M107" s="390">
        <v>240</v>
      </c>
      <c r="N107" s="391">
        <v>15208.822271729539</v>
      </c>
    </row>
    <row r="108" spans="1:14" ht="14.4" customHeight="1" x14ac:dyDescent="0.3">
      <c r="A108" s="386" t="s">
        <v>457</v>
      </c>
      <c r="B108" s="387" t="s">
        <v>459</v>
      </c>
      <c r="C108" s="388" t="s">
        <v>467</v>
      </c>
      <c r="D108" s="389" t="s">
        <v>468</v>
      </c>
      <c r="E108" s="388" t="s">
        <v>460</v>
      </c>
      <c r="F108" s="389" t="s">
        <v>461</v>
      </c>
      <c r="G108" s="388" t="s">
        <v>504</v>
      </c>
      <c r="H108" s="388" t="s">
        <v>850</v>
      </c>
      <c r="I108" s="388" t="s">
        <v>735</v>
      </c>
      <c r="J108" s="388" t="s">
        <v>851</v>
      </c>
      <c r="K108" s="388" t="s">
        <v>852</v>
      </c>
      <c r="L108" s="390">
        <v>39.845599999999997</v>
      </c>
      <c r="M108" s="390">
        <v>10</v>
      </c>
      <c r="N108" s="391">
        <v>398.45599999999996</v>
      </c>
    </row>
    <row r="109" spans="1:14" ht="14.4" customHeight="1" x14ac:dyDescent="0.3">
      <c r="A109" s="386" t="s">
        <v>457</v>
      </c>
      <c r="B109" s="387" t="s">
        <v>459</v>
      </c>
      <c r="C109" s="388" t="s">
        <v>467</v>
      </c>
      <c r="D109" s="389" t="s">
        <v>468</v>
      </c>
      <c r="E109" s="388" t="s">
        <v>460</v>
      </c>
      <c r="F109" s="389" t="s">
        <v>461</v>
      </c>
      <c r="G109" s="388" t="s">
        <v>504</v>
      </c>
      <c r="H109" s="388" t="s">
        <v>853</v>
      </c>
      <c r="I109" s="388" t="s">
        <v>854</v>
      </c>
      <c r="J109" s="388" t="s">
        <v>855</v>
      </c>
      <c r="K109" s="388" t="s">
        <v>856</v>
      </c>
      <c r="L109" s="390">
        <v>147.17684038427001</v>
      </c>
      <c r="M109" s="390">
        <v>2</v>
      </c>
      <c r="N109" s="391">
        <v>294.35368076854002</v>
      </c>
    </row>
    <row r="110" spans="1:14" ht="14.4" customHeight="1" x14ac:dyDescent="0.3">
      <c r="A110" s="386" t="s">
        <v>457</v>
      </c>
      <c r="B110" s="387" t="s">
        <v>459</v>
      </c>
      <c r="C110" s="388" t="s">
        <v>467</v>
      </c>
      <c r="D110" s="389" t="s">
        <v>468</v>
      </c>
      <c r="E110" s="388" t="s">
        <v>460</v>
      </c>
      <c r="F110" s="389" t="s">
        <v>461</v>
      </c>
      <c r="G110" s="388" t="s">
        <v>504</v>
      </c>
      <c r="H110" s="388" t="s">
        <v>857</v>
      </c>
      <c r="I110" s="388" t="s">
        <v>858</v>
      </c>
      <c r="J110" s="388" t="s">
        <v>859</v>
      </c>
      <c r="K110" s="388" t="s">
        <v>860</v>
      </c>
      <c r="L110" s="390">
        <v>442.04494195513007</v>
      </c>
      <c r="M110" s="390">
        <v>10</v>
      </c>
      <c r="N110" s="391">
        <v>4420.4494195513007</v>
      </c>
    </row>
    <row r="111" spans="1:14" ht="14.4" customHeight="1" x14ac:dyDescent="0.3">
      <c r="A111" s="386" t="s">
        <v>457</v>
      </c>
      <c r="B111" s="387" t="s">
        <v>459</v>
      </c>
      <c r="C111" s="388" t="s">
        <v>467</v>
      </c>
      <c r="D111" s="389" t="s">
        <v>468</v>
      </c>
      <c r="E111" s="388" t="s">
        <v>460</v>
      </c>
      <c r="F111" s="389" t="s">
        <v>461</v>
      </c>
      <c r="G111" s="388" t="s">
        <v>504</v>
      </c>
      <c r="H111" s="388" t="s">
        <v>861</v>
      </c>
      <c r="I111" s="388" t="s">
        <v>862</v>
      </c>
      <c r="J111" s="388" t="s">
        <v>863</v>
      </c>
      <c r="K111" s="388" t="s">
        <v>864</v>
      </c>
      <c r="L111" s="390">
        <v>90.410000000000011</v>
      </c>
      <c r="M111" s="390">
        <v>6</v>
      </c>
      <c r="N111" s="391">
        <v>542.46</v>
      </c>
    </row>
    <row r="112" spans="1:14" ht="14.4" customHeight="1" x14ac:dyDescent="0.3">
      <c r="A112" s="386" t="s">
        <v>457</v>
      </c>
      <c r="B112" s="387" t="s">
        <v>459</v>
      </c>
      <c r="C112" s="388" t="s">
        <v>467</v>
      </c>
      <c r="D112" s="389" t="s">
        <v>468</v>
      </c>
      <c r="E112" s="388" t="s">
        <v>460</v>
      </c>
      <c r="F112" s="389" t="s">
        <v>461</v>
      </c>
      <c r="G112" s="388" t="s">
        <v>504</v>
      </c>
      <c r="H112" s="388" t="s">
        <v>865</v>
      </c>
      <c r="I112" s="388" t="s">
        <v>735</v>
      </c>
      <c r="J112" s="388" t="s">
        <v>866</v>
      </c>
      <c r="K112" s="388"/>
      <c r="L112" s="390">
        <v>109.07991070568499</v>
      </c>
      <c r="M112" s="390">
        <v>2</v>
      </c>
      <c r="N112" s="391">
        <v>218.15982141136999</v>
      </c>
    </row>
    <row r="113" spans="1:14" ht="14.4" customHeight="1" x14ac:dyDescent="0.3">
      <c r="A113" s="386" t="s">
        <v>457</v>
      </c>
      <c r="B113" s="387" t="s">
        <v>459</v>
      </c>
      <c r="C113" s="388" t="s">
        <v>467</v>
      </c>
      <c r="D113" s="389" t="s">
        <v>468</v>
      </c>
      <c r="E113" s="388" t="s">
        <v>460</v>
      </c>
      <c r="F113" s="389" t="s">
        <v>461</v>
      </c>
      <c r="G113" s="388" t="s">
        <v>504</v>
      </c>
      <c r="H113" s="388" t="s">
        <v>867</v>
      </c>
      <c r="I113" s="388" t="s">
        <v>868</v>
      </c>
      <c r="J113" s="388" t="s">
        <v>869</v>
      </c>
      <c r="K113" s="388" t="s">
        <v>870</v>
      </c>
      <c r="L113" s="390">
        <v>182.23333333333335</v>
      </c>
      <c r="M113" s="390">
        <v>3</v>
      </c>
      <c r="N113" s="391">
        <v>546.70000000000005</v>
      </c>
    </row>
    <row r="114" spans="1:14" ht="14.4" customHeight="1" x14ac:dyDescent="0.3">
      <c r="A114" s="386" t="s">
        <v>457</v>
      </c>
      <c r="B114" s="387" t="s">
        <v>459</v>
      </c>
      <c r="C114" s="388" t="s">
        <v>467</v>
      </c>
      <c r="D114" s="389" t="s">
        <v>468</v>
      </c>
      <c r="E114" s="388" t="s">
        <v>460</v>
      </c>
      <c r="F114" s="389" t="s">
        <v>461</v>
      </c>
      <c r="G114" s="388" t="s">
        <v>504</v>
      </c>
      <c r="H114" s="388" t="s">
        <v>871</v>
      </c>
      <c r="I114" s="388" t="s">
        <v>872</v>
      </c>
      <c r="J114" s="388" t="s">
        <v>873</v>
      </c>
      <c r="K114" s="388" t="s">
        <v>874</v>
      </c>
      <c r="L114" s="390">
        <v>128.410290258392</v>
      </c>
      <c r="M114" s="390">
        <v>3</v>
      </c>
      <c r="N114" s="391">
        <v>385.23087077517596</v>
      </c>
    </row>
    <row r="115" spans="1:14" ht="14.4" customHeight="1" x14ac:dyDescent="0.3">
      <c r="A115" s="386" t="s">
        <v>457</v>
      </c>
      <c r="B115" s="387" t="s">
        <v>459</v>
      </c>
      <c r="C115" s="388" t="s">
        <v>467</v>
      </c>
      <c r="D115" s="389" t="s">
        <v>468</v>
      </c>
      <c r="E115" s="388" t="s">
        <v>460</v>
      </c>
      <c r="F115" s="389" t="s">
        <v>461</v>
      </c>
      <c r="G115" s="388" t="s">
        <v>504</v>
      </c>
      <c r="H115" s="388" t="s">
        <v>875</v>
      </c>
      <c r="I115" s="388" t="s">
        <v>876</v>
      </c>
      <c r="J115" s="388" t="s">
        <v>877</v>
      </c>
      <c r="K115" s="388" t="s">
        <v>878</v>
      </c>
      <c r="L115" s="390">
        <v>555.39079347617405</v>
      </c>
      <c r="M115" s="390">
        <v>2</v>
      </c>
      <c r="N115" s="391">
        <v>1110.7815869523481</v>
      </c>
    </row>
    <row r="116" spans="1:14" ht="14.4" customHeight="1" x14ac:dyDescent="0.3">
      <c r="A116" s="386" t="s">
        <v>457</v>
      </c>
      <c r="B116" s="387" t="s">
        <v>459</v>
      </c>
      <c r="C116" s="388" t="s">
        <v>467</v>
      </c>
      <c r="D116" s="389" t="s">
        <v>468</v>
      </c>
      <c r="E116" s="388" t="s">
        <v>460</v>
      </c>
      <c r="F116" s="389" t="s">
        <v>461</v>
      </c>
      <c r="G116" s="388" t="s">
        <v>504</v>
      </c>
      <c r="H116" s="388" t="s">
        <v>879</v>
      </c>
      <c r="I116" s="388" t="s">
        <v>735</v>
      </c>
      <c r="J116" s="388" t="s">
        <v>880</v>
      </c>
      <c r="K116" s="388"/>
      <c r="L116" s="390">
        <v>43.780999999999999</v>
      </c>
      <c r="M116" s="390">
        <v>6</v>
      </c>
      <c r="N116" s="391">
        <v>262.68599999999998</v>
      </c>
    </row>
    <row r="117" spans="1:14" ht="14.4" customHeight="1" x14ac:dyDescent="0.3">
      <c r="A117" s="386" t="s">
        <v>457</v>
      </c>
      <c r="B117" s="387" t="s">
        <v>459</v>
      </c>
      <c r="C117" s="388" t="s">
        <v>467</v>
      </c>
      <c r="D117" s="389" t="s">
        <v>468</v>
      </c>
      <c r="E117" s="388" t="s">
        <v>460</v>
      </c>
      <c r="F117" s="389" t="s">
        <v>461</v>
      </c>
      <c r="G117" s="388" t="s">
        <v>504</v>
      </c>
      <c r="H117" s="388" t="s">
        <v>881</v>
      </c>
      <c r="I117" s="388" t="s">
        <v>882</v>
      </c>
      <c r="J117" s="388" t="s">
        <v>792</v>
      </c>
      <c r="K117" s="388" t="s">
        <v>883</v>
      </c>
      <c r="L117" s="390">
        <v>59.595638215006687</v>
      </c>
      <c r="M117" s="390">
        <v>16</v>
      </c>
      <c r="N117" s="391">
        <v>953.530211440107</v>
      </c>
    </row>
    <row r="118" spans="1:14" ht="14.4" customHeight="1" x14ac:dyDescent="0.3">
      <c r="A118" s="386" t="s">
        <v>457</v>
      </c>
      <c r="B118" s="387" t="s">
        <v>459</v>
      </c>
      <c r="C118" s="388" t="s">
        <v>467</v>
      </c>
      <c r="D118" s="389" t="s">
        <v>468</v>
      </c>
      <c r="E118" s="388" t="s">
        <v>460</v>
      </c>
      <c r="F118" s="389" t="s">
        <v>461</v>
      </c>
      <c r="G118" s="388" t="s">
        <v>504</v>
      </c>
      <c r="H118" s="388" t="s">
        <v>884</v>
      </c>
      <c r="I118" s="388" t="s">
        <v>885</v>
      </c>
      <c r="J118" s="388" t="s">
        <v>886</v>
      </c>
      <c r="K118" s="388" t="s">
        <v>887</v>
      </c>
      <c r="L118" s="390">
        <v>109.56698322565869</v>
      </c>
      <c r="M118" s="390">
        <v>13</v>
      </c>
      <c r="N118" s="391">
        <v>1424.370781933563</v>
      </c>
    </row>
    <row r="119" spans="1:14" ht="14.4" customHeight="1" x14ac:dyDescent="0.3">
      <c r="A119" s="386" t="s">
        <v>457</v>
      </c>
      <c r="B119" s="387" t="s">
        <v>459</v>
      </c>
      <c r="C119" s="388" t="s">
        <v>467</v>
      </c>
      <c r="D119" s="389" t="s">
        <v>468</v>
      </c>
      <c r="E119" s="388" t="s">
        <v>460</v>
      </c>
      <c r="F119" s="389" t="s">
        <v>461</v>
      </c>
      <c r="G119" s="388" t="s">
        <v>504</v>
      </c>
      <c r="H119" s="388" t="s">
        <v>888</v>
      </c>
      <c r="I119" s="388" t="s">
        <v>889</v>
      </c>
      <c r="J119" s="388" t="s">
        <v>890</v>
      </c>
      <c r="K119" s="388" t="s">
        <v>891</v>
      </c>
      <c r="L119" s="390">
        <v>571.05316838443696</v>
      </c>
      <c r="M119" s="390">
        <v>7</v>
      </c>
      <c r="N119" s="391">
        <v>3997.3721786910587</v>
      </c>
    </row>
    <row r="120" spans="1:14" ht="14.4" customHeight="1" x14ac:dyDescent="0.3">
      <c r="A120" s="386" t="s">
        <v>457</v>
      </c>
      <c r="B120" s="387" t="s">
        <v>459</v>
      </c>
      <c r="C120" s="388" t="s">
        <v>467</v>
      </c>
      <c r="D120" s="389" t="s">
        <v>468</v>
      </c>
      <c r="E120" s="388" t="s">
        <v>460</v>
      </c>
      <c r="F120" s="389" t="s">
        <v>461</v>
      </c>
      <c r="G120" s="388" t="s">
        <v>504</v>
      </c>
      <c r="H120" s="388" t="s">
        <v>892</v>
      </c>
      <c r="I120" s="388" t="s">
        <v>893</v>
      </c>
      <c r="J120" s="388" t="s">
        <v>604</v>
      </c>
      <c r="K120" s="388" t="s">
        <v>894</v>
      </c>
      <c r="L120" s="390">
        <v>337.85</v>
      </c>
      <c r="M120" s="390">
        <v>2</v>
      </c>
      <c r="N120" s="391">
        <v>675.7</v>
      </c>
    </row>
    <row r="121" spans="1:14" ht="14.4" customHeight="1" x14ac:dyDescent="0.3">
      <c r="A121" s="386" t="s">
        <v>457</v>
      </c>
      <c r="B121" s="387" t="s">
        <v>459</v>
      </c>
      <c r="C121" s="388" t="s">
        <v>467</v>
      </c>
      <c r="D121" s="389" t="s">
        <v>468</v>
      </c>
      <c r="E121" s="388" t="s">
        <v>460</v>
      </c>
      <c r="F121" s="389" t="s">
        <v>461</v>
      </c>
      <c r="G121" s="388" t="s">
        <v>504</v>
      </c>
      <c r="H121" s="388" t="s">
        <v>895</v>
      </c>
      <c r="I121" s="388" t="s">
        <v>896</v>
      </c>
      <c r="J121" s="388" t="s">
        <v>897</v>
      </c>
      <c r="K121" s="388" t="s">
        <v>898</v>
      </c>
      <c r="L121" s="390">
        <v>47.022500000000001</v>
      </c>
      <c r="M121" s="390">
        <v>16</v>
      </c>
      <c r="N121" s="391">
        <v>752.36</v>
      </c>
    </row>
    <row r="122" spans="1:14" ht="14.4" customHeight="1" x14ac:dyDescent="0.3">
      <c r="A122" s="386" t="s">
        <v>457</v>
      </c>
      <c r="B122" s="387" t="s">
        <v>459</v>
      </c>
      <c r="C122" s="388" t="s">
        <v>467</v>
      </c>
      <c r="D122" s="389" t="s">
        <v>468</v>
      </c>
      <c r="E122" s="388" t="s">
        <v>460</v>
      </c>
      <c r="F122" s="389" t="s">
        <v>461</v>
      </c>
      <c r="G122" s="388" t="s">
        <v>504</v>
      </c>
      <c r="H122" s="388" t="s">
        <v>899</v>
      </c>
      <c r="I122" s="388" t="s">
        <v>900</v>
      </c>
      <c r="J122" s="388" t="s">
        <v>901</v>
      </c>
      <c r="K122" s="388" t="s">
        <v>902</v>
      </c>
      <c r="L122" s="390">
        <v>49.772308445815845</v>
      </c>
      <c r="M122" s="390">
        <v>160</v>
      </c>
      <c r="N122" s="391">
        <v>7963.569351330535</v>
      </c>
    </row>
    <row r="123" spans="1:14" ht="14.4" customHeight="1" x14ac:dyDescent="0.3">
      <c r="A123" s="386" t="s">
        <v>457</v>
      </c>
      <c r="B123" s="387" t="s">
        <v>459</v>
      </c>
      <c r="C123" s="388" t="s">
        <v>467</v>
      </c>
      <c r="D123" s="389" t="s">
        <v>468</v>
      </c>
      <c r="E123" s="388" t="s">
        <v>460</v>
      </c>
      <c r="F123" s="389" t="s">
        <v>461</v>
      </c>
      <c r="G123" s="388" t="s">
        <v>504</v>
      </c>
      <c r="H123" s="388" t="s">
        <v>903</v>
      </c>
      <c r="I123" s="388" t="s">
        <v>904</v>
      </c>
      <c r="J123" s="388" t="s">
        <v>696</v>
      </c>
      <c r="K123" s="388" t="s">
        <v>905</v>
      </c>
      <c r="L123" s="390">
        <v>113.4695059766604</v>
      </c>
      <c r="M123" s="390">
        <v>144</v>
      </c>
      <c r="N123" s="391">
        <v>16339.608860639099</v>
      </c>
    </row>
    <row r="124" spans="1:14" ht="14.4" customHeight="1" x14ac:dyDescent="0.3">
      <c r="A124" s="386" t="s">
        <v>457</v>
      </c>
      <c r="B124" s="387" t="s">
        <v>459</v>
      </c>
      <c r="C124" s="388" t="s">
        <v>467</v>
      </c>
      <c r="D124" s="389" t="s">
        <v>468</v>
      </c>
      <c r="E124" s="388" t="s">
        <v>460</v>
      </c>
      <c r="F124" s="389" t="s">
        <v>461</v>
      </c>
      <c r="G124" s="388" t="s">
        <v>504</v>
      </c>
      <c r="H124" s="388" t="s">
        <v>906</v>
      </c>
      <c r="I124" s="388" t="s">
        <v>907</v>
      </c>
      <c r="J124" s="388" t="s">
        <v>908</v>
      </c>
      <c r="K124" s="388" t="s">
        <v>909</v>
      </c>
      <c r="L124" s="390">
        <v>47.614617299914876</v>
      </c>
      <c r="M124" s="390">
        <v>11</v>
      </c>
      <c r="N124" s="391">
        <v>523.76079029906361</v>
      </c>
    </row>
    <row r="125" spans="1:14" ht="14.4" customHeight="1" x14ac:dyDescent="0.3">
      <c r="A125" s="386" t="s">
        <v>457</v>
      </c>
      <c r="B125" s="387" t="s">
        <v>459</v>
      </c>
      <c r="C125" s="388" t="s">
        <v>467</v>
      </c>
      <c r="D125" s="389" t="s">
        <v>468</v>
      </c>
      <c r="E125" s="388" t="s">
        <v>460</v>
      </c>
      <c r="F125" s="389" t="s">
        <v>461</v>
      </c>
      <c r="G125" s="388" t="s">
        <v>504</v>
      </c>
      <c r="H125" s="388" t="s">
        <v>910</v>
      </c>
      <c r="I125" s="388" t="s">
        <v>911</v>
      </c>
      <c r="J125" s="388" t="s">
        <v>912</v>
      </c>
      <c r="K125" s="388" t="s">
        <v>913</v>
      </c>
      <c r="L125" s="390">
        <v>118.99</v>
      </c>
      <c r="M125" s="390">
        <v>3</v>
      </c>
      <c r="N125" s="391">
        <v>356.96999999999997</v>
      </c>
    </row>
    <row r="126" spans="1:14" ht="14.4" customHeight="1" x14ac:dyDescent="0.3">
      <c r="A126" s="386" t="s">
        <v>457</v>
      </c>
      <c r="B126" s="387" t="s">
        <v>459</v>
      </c>
      <c r="C126" s="388" t="s">
        <v>467</v>
      </c>
      <c r="D126" s="389" t="s">
        <v>468</v>
      </c>
      <c r="E126" s="388" t="s">
        <v>460</v>
      </c>
      <c r="F126" s="389" t="s">
        <v>461</v>
      </c>
      <c r="G126" s="388" t="s">
        <v>504</v>
      </c>
      <c r="H126" s="388" t="s">
        <v>914</v>
      </c>
      <c r="I126" s="388" t="s">
        <v>915</v>
      </c>
      <c r="J126" s="388" t="s">
        <v>916</v>
      </c>
      <c r="K126" s="388" t="s">
        <v>917</v>
      </c>
      <c r="L126" s="390">
        <v>38.94</v>
      </c>
      <c r="M126" s="390">
        <v>32</v>
      </c>
      <c r="N126" s="391">
        <v>1246.08</v>
      </c>
    </row>
    <row r="127" spans="1:14" ht="14.4" customHeight="1" x14ac:dyDescent="0.3">
      <c r="A127" s="386" t="s">
        <v>457</v>
      </c>
      <c r="B127" s="387" t="s">
        <v>459</v>
      </c>
      <c r="C127" s="388" t="s">
        <v>467</v>
      </c>
      <c r="D127" s="389" t="s">
        <v>468</v>
      </c>
      <c r="E127" s="388" t="s">
        <v>460</v>
      </c>
      <c r="F127" s="389" t="s">
        <v>461</v>
      </c>
      <c r="G127" s="388" t="s">
        <v>504</v>
      </c>
      <c r="H127" s="388" t="s">
        <v>918</v>
      </c>
      <c r="I127" s="388" t="s">
        <v>919</v>
      </c>
      <c r="J127" s="388" t="s">
        <v>920</v>
      </c>
      <c r="K127" s="388" t="s">
        <v>921</v>
      </c>
      <c r="L127" s="390">
        <v>399.47923304348103</v>
      </c>
      <c r="M127" s="390">
        <v>4</v>
      </c>
      <c r="N127" s="391">
        <v>1597.9169321739241</v>
      </c>
    </row>
    <row r="128" spans="1:14" ht="14.4" customHeight="1" x14ac:dyDescent="0.3">
      <c r="A128" s="386" t="s">
        <v>457</v>
      </c>
      <c r="B128" s="387" t="s">
        <v>459</v>
      </c>
      <c r="C128" s="388" t="s">
        <v>467</v>
      </c>
      <c r="D128" s="389" t="s">
        <v>468</v>
      </c>
      <c r="E128" s="388" t="s">
        <v>460</v>
      </c>
      <c r="F128" s="389" t="s">
        <v>461</v>
      </c>
      <c r="G128" s="388" t="s">
        <v>504</v>
      </c>
      <c r="H128" s="388" t="s">
        <v>922</v>
      </c>
      <c r="I128" s="388" t="s">
        <v>923</v>
      </c>
      <c r="J128" s="388" t="s">
        <v>608</v>
      </c>
      <c r="K128" s="388" t="s">
        <v>924</v>
      </c>
      <c r="L128" s="390">
        <v>39.696999999999996</v>
      </c>
      <c r="M128" s="390">
        <v>10</v>
      </c>
      <c r="N128" s="391">
        <v>396.96999999999997</v>
      </c>
    </row>
    <row r="129" spans="1:14" ht="14.4" customHeight="1" x14ac:dyDescent="0.3">
      <c r="A129" s="386" t="s">
        <v>457</v>
      </c>
      <c r="B129" s="387" t="s">
        <v>459</v>
      </c>
      <c r="C129" s="388" t="s">
        <v>467</v>
      </c>
      <c r="D129" s="389" t="s">
        <v>468</v>
      </c>
      <c r="E129" s="388" t="s">
        <v>460</v>
      </c>
      <c r="F129" s="389" t="s">
        <v>461</v>
      </c>
      <c r="G129" s="388" t="s">
        <v>504</v>
      </c>
      <c r="H129" s="388" t="s">
        <v>925</v>
      </c>
      <c r="I129" s="388" t="s">
        <v>926</v>
      </c>
      <c r="J129" s="388" t="s">
        <v>927</v>
      </c>
      <c r="K129" s="388" t="s">
        <v>928</v>
      </c>
      <c r="L129" s="390">
        <v>92.95241106763936</v>
      </c>
      <c r="M129" s="390">
        <v>59</v>
      </c>
      <c r="N129" s="391">
        <v>5484.1922529907224</v>
      </c>
    </row>
    <row r="130" spans="1:14" ht="14.4" customHeight="1" x14ac:dyDescent="0.3">
      <c r="A130" s="386" t="s">
        <v>457</v>
      </c>
      <c r="B130" s="387" t="s">
        <v>459</v>
      </c>
      <c r="C130" s="388" t="s">
        <v>467</v>
      </c>
      <c r="D130" s="389" t="s">
        <v>468</v>
      </c>
      <c r="E130" s="388" t="s">
        <v>460</v>
      </c>
      <c r="F130" s="389" t="s">
        <v>461</v>
      </c>
      <c r="G130" s="388" t="s">
        <v>504</v>
      </c>
      <c r="H130" s="388" t="s">
        <v>929</v>
      </c>
      <c r="I130" s="388" t="s">
        <v>930</v>
      </c>
      <c r="J130" s="388" t="s">
        <v>931</v>
      </c>
      <c r="K130" s="388" t="s">
        <v>932</v>
      </c>
      <c r="L130" s="390">
        <v>217.46936023028599</v>
      </c>
      <c r="M130" s="390">
        <v>1</v>
      </c>
      <c r="N130" s="391">
        <v>217.46936023028599</v>
      </c>
    </row>
    <row r="131" spans="1:14" ht="14.4" customHeight="1" x14ac:dyDescent="0.3">
      <c r="A131" s="386" t="s">
        <v>457</v>
      </c>
      <c r="B131" s="387" t="s">
        <v>459</v>
      </c>
      <c r="C131" s="388" t="s">
        <v>467</v>
      </c>
      <c r="D131" s="389" t="s">
        <v>468</v>
      </c>
      <c r="E131" s="388" t="s">
        <v>460</v>
      </c>
      <c r="F131" s="389" t="s">
        <v>461</v>
      </c>
      <c r="G131" s="388" t="s">
        <v>504</v>
      </c>
      <c r="H131" s="388" t="s">
        <v>933</v>
      </c>
      <c r="I131" s="388" t="s">
        <v>735</v>
      </c>
      <c r="J131" s="388" t="s">
        <v>934</v>
      </c>
      <c r="K131" s="388"/>
      <c r="L131" s="390">
        <v>129.37602997081274</v>
      </c>
      <c r="M131" s="390">
        <v>46</v>
      </c>
      <c r="N131" s="391">
        <v>5951.2973786573857</v>
      </c>
    </row>
    <row r="132" spans="1:14" ht="14.4" customHeight="1" x14ac:dyDescent="0.3">
      <c r="A132" s="386" t="s">
        <v>457</v>
      </c>
      <c r="B132" s="387" t="s">
        <v>459</v>
      </c>
      <c r="C132" s="388" t="s">
        <v>467</v>
      </c>
      <c r="D132" s="389" t="s">
        <v>468</v>
      </c>
      <c r="E132" s="388" t="s">
        <v>460</v>
      </c>
      <c r="F132" s="389" t="s">
        <v>461</v>
      </c>
      <c r="G132" s="388" t="s">
        <v>504</v>
      </c>
      <c r="H132" s="388" t="s">
        <v>935</v>
      </c>
      <c r="I132" s="388" t="s">
        <v>936</v>
      </c>
      <c r="J132" s="388" t="s">
        <v>937</v>
      </c>
      <c r="K132" s="388" t="s">
        <v>938</v>
      </c>
      <c r="L132" s="390">
        <v>158.66999999999999</v>
      </c>
      <c r="M132" s="390">
        <v>1</v>
      </c>
      <c r="N132" s="391">
        <v>158.66999999999999</v>
      </c>
    </row>
    <row r="133" spans="1:14" ht="14.4" customHeight="1" x14ac:dyDescent="0.3">
      <c r="A133" s="386" t="s">
        <v>457</v>
      </c>
      <c r="B133" s="387" t="s">
        <v>459</v>
      </c>
      <c r="C133" s="388" t="s">
        <v>467</v>
      </c>
      <c r="D133" s="389" t="s">
        <v>468</v>
      </c>
      <c r="E133" s="388" t="s">
        <v>460</v>
      </c>
      <c r="F133" s="389" t="s">
        <v>461</v>
      </c>
      <c r="G133" s="388" t="s">
        <v>504</v>
      </c>
      <c r="H133" s="388" t="s">
        <v>939</v>
      </c>
      <c r="I133" s="388" t="s">
        <v>940</v>
      </c>
      <c r="J133" s="388" t="s">
        <v>941</v>
      </c>
      <c r="K133" s="388" t="s">
        <v>942</v>
      </c>
      <c r="L133" s="390">
        <v>334.4085</v>
      </c>
      <c r="M133" s="390">
        <v>1</v>
      </c>
      <c r="N133" s="391">
        <v>334.4085</v>
      </c>
    </row>
    <row r="134" spans="1:14" ht="14.4" customHeight="1" x14ac:dyDescent="0.3">
      <c r="A134" s="386" t="s">
        <v>457</v>
      </c>
      <c r="B134" s="387" t="s">
        <v>459</v>
      </c>
      <c r="C134" s="388" t="s">
        <v>467</v>
      </c>
      <c r="D134" s="389" t="s">
        <v>468</v>
      </c>
      <c r="E134" s="388" t="s">
        <v>460</v>
      </c>
      <c r="F134" s="389" t="s">
        <v>461</v>
      </c>
      <c r="G134" s="388" t="s">
        <v>504</v>
      </c>
      <c r="H134" s="388" t="s">
        <v>943</v>
      </c>
      <c r="I134" s="388" t="s">
        <v>944</v>
      </c>
      <c r="J134" s="388" t="s">
        <v>945</v>
      </c>
      <c r="K134" s="388" t="s">
        <v>946</v>
      </c>
      <c r="L134" s="390">
        <v>339.94</v>
      </c>
      <c r="M134" s="390">
        <v>1</v>
      </c>
      <c r="N134" s="391">
        <v>339.94</v>
      </c>
    </row>
    <row r="135" spans="1:14" ht="14.4" customHeight="1" x14ac:dyDescent="0.3">
      <c r="A135" s="386" t="s">
        <v>457</v>
      </c>
      <c r="B135" s="387" t="s">
        <v>459</v>
      </c>
      <c r="C135" s="388" t="s">
        <v>467</v>
      </c>
      <c r="D135" s="389" t="s">
        <v>468</v>
      </c>
      <c r="E135" s="388" t="s">
        <v>460</v>
      </c>
      <c r="F135" s="389" t="s">
        <v>461</v>
      </c>
      <c r="G135" s="388" t="s">
        <v>504</v>
      </c>
      <c r="H135" s="388" t="s">
        <v>947</v>
      </c>
      <c r="I135" s="388" t="s">
        <v>735</v>
      </c>
      <c r="J135" s="388" t="s">
        <v>948</v>
      </c>
      <c r="K135" s="388"/>
      <c r="L135" s="390">
        <v>52.19286827814549</v>
      </c>
      <c r="M135" s="390">
        <v>38</v>
      </c>
      <c r="N135" s="391">
        <v>1983.3289945695285</v>
      </c>
    </row>
    <row r="136" spans="1:14" ht="14.4" customHeight="1" x14ac:dyDescent="0.3">
      <c r="A136" s="386" t="s">
        <v>457</v>
      </c>
      <c r="B136" s="387" t="s">
        <v>459</v>
      </c>
      <c r="C136" s="388" t="s">
        <v>467</v>
      </c>
      <c r="D136" s="389" t="s">
        <v>468</v>
      </c>
      <c r="E136" s="388" t="s">
        <v>460</v>
      </c>
      <c r="F136" s="389" t="s">
        <v>461</v>
      </c>
      <c r="G136" s="388" t="s">
        <v>504</v>
      </c>
      <c r="H136" s="388" t="s">
        <v>949</v>
      </c>
      <c r="I136" s="388" t="s">
        <v>735</v>
      </c>
      <c r="J136" s="388" t="s">
        <v>950</v>
      </c>
      <c r="K136" s="388"/>
      <c r="L136" s="390">
        <v>264.85201836038004</v>
      </c>
      <c r="M136" s="390">
        <v>31</v>
      </c>
      <c r="N136" s="391">
        <v>8210.4125691717818</v>
      </c>
    </row>
    <row r="137" spans="1:14" ht="14.4" customHeight="1" x14ac:dyDescent="0.3">
      <c r="A137" s="386" t="s">
        <v>457</v>
      </c>
      <c r="B137" s="387" t="s">
        <v>459</v>
      </c>
      <c r="C137" s="388" t="s">
        <v>467</v>
      </c>
      <c r="D137" s="389" t="s">
        <v>468</v>
      </c>
      <c r="E137" s="388" t="s">
        <v>460</v>
      </c>
      <c r="F137" s="389" t="s">
        <v>461</v>
      </c>
      <c r="G137" s="388" t="s">
        <v>504</v>
      </c>
      <c r="H137" s="388" t="s">
        <v>951</v>
      </c>
      <c r="I137" s="388" t="s">
        <v>952</v>
      </c>
      <c r="J137" s="388" t="s">
        <v>953</v>
      </c>
      <c r="K137" s="388" t="s">
        <v>954</v>
      </c>
      <c r="L137" s="390">
        <v>289.8</v>
      </c>
      <c r="M137" s="390">
        <v>4</v>
      </c>
      <c r="N137" s="391">
        <v>1159.2</v>
      </c>
    </row>
    <row r="138" spans="1:14" ht="14.4" customHeight="1" x14ac:dyDescent="0.3">
      <c r="A138" s="386" t="s">
        <v>457</v>
      </c>
      <c r="B138" s="387" t="s">
        <v>459</v>
      </c>
      <c r="C138" s="388" t="s">
        <v>467</v>
      </c>
      <c r="D138" s="389" t="s">
        <v>468</v>
      </c>
      <c r="E138" s="388" t="s">
        <v>460</v>
      </c>
      <c r="F138" s="389" t="s">
        <v>461</v>
      </c>
      <c r="G138" s="388" t="s">
        <v>504</v>
      </c>
      <c r="H138" s="388" t="s">
        <v>955</v>
      </c>
      <c r="I138" s="388" t="s">
        <v>955</v>
      </c>
      <c r="J138" s="388" t="s">
        <v>956</v>
      </c>
      <c r="K138" s="388" t="s">
        <v>957</v>
      </c>
      <c r="L138" s="390">
        <v>114.43595701950522</v>
      </c>
      <c r="M138" s="390">
        <v>100</v>
      </c>
      <c r="N138" s="391">
        <v>11443.595701950522</v>
      </c>
    </row>
    <row r="139" spans="1:14" ht="14.4" customHeight="1" x14ac:dyDescent="0.3">
      <c r="A139" s="386" t="s">
        <v>457</v>
      </c>
      <c r="B139" s="387" t="s">
        <v>459</v>
      </c>
      <c r="C139" s="388" t="s">
        <v>467</v>
      </c>
      <c r="D139" s="389" t="s">
        <v>468</v>
      </c>
      <c r="E139" s="388" t="s">
        <v>460</v>
      </c>
      <c r="F139" s="389" t="s">
        <v>461</v>
      </c>
      <c r="G139" s="388" t="s">
        <v>504</v>
      </c>
      <c r="H139" s="388" t="s">
        <v>958</v>
      </c>
      <c r="I139" s="388" t="s">
        <v>959</v>
      </c>
      <c r="J139" s="388" t="s">
        <v>960</v>
      </c>
      <c r="K139" s="388" t="s">
        <v>961</v>
      </c>
      <c r="L139" s="390">
        <v>34.159999999999997</v>
      </c>
      <c r="M139" s="390">
        <v>2</v>
      </c>
      <c r="N139" s="391">
        <v>68.319999999999993</v>
      </c>
    </row>
    <row r="140" spans="1:14" ht="14.4" customHeight="1" x14ac:dyDescent="0.3">
      <c r="A140" s="386" t="s">
        <v>457</v>
      </c>
      <c r="B140" s="387" t="s">
        <v>459</v>
      </c>
      <c r="C140" s="388" t="s">
        <v>467</v>
      </c>
      <c r="D140" s="389" t="s">
        <v>468</v>
      </c>
      <c r="E140" s="388" t="s">
        <v>460</v>
      </c>
      <c r="F140" s="389" t="s">
        <v>461</v>
      </c>
      <c r="G140" s="388" t="s">
        <v>504</v>
      </c>
      <c r="H140" s="388" t="s">
        <v>962</v>
      </c>
      <c r="I140" s="388" t="s">
        <v>735</v>
      </c>
      <c r="J140" s="388" t="s">
        <v>963</v>
      </c>
      <c r="K140" s="388"/>
      <c r="L140" s="390">
        <v>169.8650745466785</v>
      </c>
      <c r="M140" s="390">
        <v>2</v>
      </c>
      <c r="N140" s="391">
        <v>339.730149093357</v>
      </c>
    </row>
    <row r="141" spans="1:14" ht="14.4" customHeight="1" x14ac:dyDescent="0.3">
      <c r="A141" s="386" t="s">
        <v>457</v>
      </c>
      <c r="B141" s="387" t="s">
        <v>459</v>
      </c>
      <c r="C141" s="388" t="s">
        <v>467</v>
      </c>
      <c r="D141" s="389" t="s">
        <v>468</v>
      </c>
      <c r="E141" s="388" t="s">
        <v>460</v>
      </c>
      <c r="F141" s="389" t="s">
        <v>461</v>
      </c>
      <c r="G141" s="388" t="s">
        <v>504</v>
      </c>
      <c r="H141" s="388" t="s">
        <v>964</v>
      </c>
      <c r="I141" s="388" t="s">
        <v>964</v>
      </c>
      <c r="J141" s="388" t="s">
        <v>965</v>
      </c>
      <c r="K141" s="388" t="s">
        <v>966</v>
      </c>
      <c r="L141" s="390">
        <v>48.21</v>
      </c>
      <c r="M141" s="390">
        <v>6</v>
      </c>
      <c r="N141" s="391">
        <v>289.26</v>
      </c>
    </row>
    <row r="142" spans="1:14" ht="14.4" customHeight="1" x14ac:dyDescent="0.3">
      <c r="A142" s="386" t="s">
        <v>457</v>
      </c>
      <c r="B142" s="387" t="s">
        <v>459</v>
      </c>
      <c r="C142" s="388" t="s">
        <v>467</v>
      </c>
      <c r="D142" s="389" t="s">
        <v>468</v>
      </c>
      <c r="E142" s="388" t="s">
        <v>460</v>
      </c>
      <c r="F142" s="389" t="s">
        <v>461</v>
      </c>
      <c r="G142" s="388" t="s">
        <v>504</v>
      </c>
      <c r="H142" s="388" t="s">
        <v>967</v>
      </c>
      <c r="I142" s="388" t="s">
        <v>735</v>
      </c>
      <c r="J142" s="388" t="s">
        <v>968</v>
      </c>
      <c r="K142" s="388"/>
      <c r="L142" s="390">
        <v>101.94742322884463</v>
      </c>
      <c r="M142" s="390">
        <v>11</v>
      </c>
      <c r="N142" s="391">
        <v>1121.4216555172909</v>
      </c>
    </row>
    <row r="143" spans="1:14" ht="14.4" customHeight="1" x14ac:dyDescent="0.3">
      <c r="A143" s="386" t="s">
        <v>457</v>
      </c>
      <c r="B143" s="387" t="s">
        <v>459</v>
      </c>
      <c r="C143" s="388" t="s">
        <v>467</v>
      </c>
      <c r="D143" s="389" t="s">
        <v>468</v>
      </c>
      <c r="E143" s="388" t="s">
        <v>460</v>
      </c>
      <c r="F143" s="389" t="s">
        <v>461</v>
      </c>
      <c r="G143" s="388" t="s">
        <v>504</v>
      </c>
      <c r="H143" s="388" t="s">
        <v>969</v>
      </c>
      <c r="I143" s="388" t="s">
        <v>735</v>
      </c>
      <c r="J143" s="388" t="s">
        <v>970</v>
      </c>
      <c r="K143" s="388"/>
      <c r="L143" s="390">
        <v>105.05</v>
      </c>
      <c r="M143" s="390">
        <v>2</v>
      </c>
      <c r="N143" s="391">
        <v>210.1</v>
      </c>
    </row>
    <row r="144" spans="1:14" ht="14.4" customHeight="1" x14ac:dyDescent="0.3">
      <c r="A144" s="386" t="s">
        <v>457</v>
      </c>
      <c r="B144" s="387" t="s">
        <v>459</v>
      </c>
      <c r="C144" s="388" t="s">
        <v>467</v>
      </c>
      <c r="D144" s="389" t="s">
        <v>468</v>
      </c>
      <c r="E144" s="388" t="s">
        <v>460</v>
      </c>
      <c r="F144" s="389" t="s">
        <v>461</v>
      </c>
      <c r="G144" s="388" t="s">
        <v>504</v>
      </c>
      <c r="H144" s="388" t="s">
        <v>971</v>
      </c>
      <c r="I144" s="388" t="s">
        <v>972</v>
      </c>
      <c r="J144" s="388" t="s">
        <v>973</v>
      </c>
      <c r="K144" s="388" t="s">
        <v>974</v>
      </c>
      <c r="L144" s="390">
        <v>127.32</v>
      </c>
      <c r="M144" s="390">
        <v>6</v>
      </c>
      <c r="N144" s="391">
        <v>763.92</v>
      </c>
    </row>
    <row r="145" spans="1:14" ht="14.4" customHeight="1" x14ac:dyDescent="0.3">
      <c r="A145" s="386" t="s">
        <v>457</v>
      </c>
      <c r="B145" s="387" t="s">
        <v>459</v>
      </c>
      <c r="C145" s="388" t="s">
        <v>467</v>
      </c>
      <c r="D145" s="389" t="s">
        <v>468</v>
      </c>
      <c r="E145" s="388" t="s">
        <v>460</v>
      </c>
      <c r="F145" s="389" t="s">
        <v>461</v>
      </c>
      <c r="G145" s="388" t="s">
        <v>504</v>
      </c>
      <c r="H145" s="388" t="s">
        <v>975</v>
      </c>
      <c r="I145" s="388" t="s">
        <v>735</v>
      </c>
      <c r="J145" s="388" t="s">
        <v>976</v>
      </c>
      <c r="K145" s="388"/>
      <c r="L145" s="390">
        <v>315.7982809564715</v>
      </c>
      <c r="M145" s="390">
        <v>2</v>
      </c>
      <c r="N145" s="391">
        <v>631.596561912943</v>
      </c>
    </row>
    <row r="146" spans="1:14" ht="14.4" customHeight="1" x14ac:dyDescent="0.3">
      <c r="A146" s="386" t="s">
        <v>457</v>
      </c>
      <c r="B146" s="387" t="s">
        <v>459</v>
      </c>
      <c r="C146" s="388" t="s">
        <v>467</v>
      </c>
      <c r="D146" s="389" t="s">
        <v>468</v>
      </c>
      <c r="E146" s="388" t="s">
        <v>460</v>
      </c>
      <c r="F146" s="389" t="s">
        <v>461</v>
      </c>
      <c r="G146" s="388" t="s">
        <v>504</v>
      </c>
      <c r="H146" s="388" t="s">
        <v>977</v>
      </c>
      <c r="I146" s="388" t="s">
        <v>978</v>
      </c>
      <c r="J146" s="388" t="s">
        <v>979</v>
      </c>
      <c r="K146" s="388" t="s">
        <v>980</v>
      </c>
      <c r="L146" s="390">
        <v>78.549949795954333</v>
      </c>
      <c r="M146" s="390">
        <v>3</v>
      </c>
      <c r="N146" s="391">
        <v>235.64984938786301</v>
      </c>
    </row>
    <row r="147" spans="1:14" ht="14.4" customHeight="1" x14ac:dyDescent="0.3">
      <c r="A147" s="386" t="s">
        <v>457</v>
      </c>
      <c r="B147" s="387" t="s">
        <v>459</v>
      </c>
      <c r="C147" s="388" t="s">
        <v>467</v>
      </c>
      <c r="D147" s="389" t="s">
        <v>468</v>
      </c>
      <c r="E147" s="388" t="s">
        <v>460</v>
      </c>
      <c r="F147" s="389" t="s">
        <v>461</v>
      </c>
      <c r="G147" s="388" t="s">
        <v>504</v>
      </c>
      <c r="H147" s="388" t="s">
        <v>981</v>
      </c>
      <c r="I147" s="388" t="s">
        <v>735</v>
      </c>
      <c r="J147" s="388" t="s">
        <v>982</v>
      </c>
      <c r="K147" s="388" t="s">
        <v>983</v>
      </c>
      <c r="L147" s="390">
        <v>192.51</v>
      </c>
      <c r="M147" s="390">
        <v>1</v>
      </c>
      <c r="N147" s="391">
        <v>192.51</v>
      </c>
    </row>
    <row r="148" spans="1:14" ht="14.4" customHeight="1" x14ac:dyDescent="0.3">
      <c r="A148" s="386" t="s">
        <v>457</v>
      </c>
      <c r="B148" s="387" t="s">
        <v>459</v>
      </c>
      <c r="C148" s="388" t="s">
        <v>467</v>
      </c>
      <c r="D148" s="389" t="s">
        <v>468</v>
      </c>
      <c r="E148" s="388" t="s">
        <v>460</v>
      </c>
      <c r="F148" s="389" t="s">
        <v>461</v>
      </c>
      <c r="G148" s="388" t="s">
        <v>504</v>
      </c>
      <c r="H148" s="388" t="s">
        <v>984</v>
      </c>
      <c r="I148" s="388" t="s">
        <v>985</v>
      </c>
      <c r="J148" s="388" t="s">
        <v>986</v>
      </c>
      <c r="K148" s="388"/>
      <c r="L148" s="390">
        <v>643.59749999999997</v>
      </c>
      <c r="M148" s="390">
        <v>0.6</v>
      </c>
      <c r="N148" s="391">
        <v>386.15849999999995</v>
      </c>
    </row>
    <row r="149" spans="1:14" ht="14.4" customHeight="1" x14ac:dyDescent="0.3">
      <c r="A149" s="386" t="s">
        <v>457</v>
      </c>
      <c r="B149" s="387" t="s">
        <v>459</v>
      </c>
      <c r="C149" s="388" t="s">
        <v>467</v>
      </c>
      <c r="D149" s="389" t="s">
        <v>468</v>
      </c>
      <c r="E149" s="388" t="s">
        <v>460</v>
      </c>
      <c r="F149" s="389" t="s">
        <v>461</v>
      </c>
      <c r="G149" s="388" t="s">
        <v>504</v>
      </c>
      <c r="H149" s="388" t="s">
        <v>987</v>
      </c>
      <c r="I149" s="388" t="s">
        <v>988</v>
      </c>
      <c r="J149" s="388" t="s">
        <v>989</v>
      </c>
      <c r="K149" s="388" t="s">
        <v>990</v>
      </c>
      <c r="L149" s="390">
        <v>119.35069624782291</v>
      </c>
      <c r="M149" s="390">
        <v>227</v>
      </c>
      <c r="N149" s="391">
        <v>27092.608048255799</v>
      </c>
    </row>
    <row r="150" spans="1:14" ht="14.4" customHeight="1" x14ac:dyDescent="0.3">
      <c r="A150" s="386" t="s">
        <v>457</v>
      </c>
      <c r="B150" s="387" t="s">
        <v>459</v>
      </c>
      <c r="C150" s="388" t="s">
        <v>467</v>
      </c>
      <c r="D150" s="389" t="s">
        <v>468</v>
      </c>
      <c r="E150" s="388" t="s">
        <v>460</v>
      </c>
      <c r="F150" s="389" t="s">
        <v>461</v>
      </c>
      <c r="G150" s="388" t="s">
        <v>504</v>
      </c>
      <c r="H150" s="388" t="s">
        <v>991</v>
      </c>
      <c r="I150" s="388" t="s">
        <v>992</v>
      </c>
      <c r="J150" s="388" t="s">
        <v>993</v>
      </c>
      <c r="K150" s="388" t="s">
        <v>994</v>
      </c>
      <c r="L150" s="390">
        <v>90.35</v>
      </c>
      <c r="M150" s="390">
        <v>1</v>
      </c>
      <c r="N150" s="391">
        <v>90.35</v>
      </c>
    </row>
    <row r="151" spans="1:14" ht="14.4" customHeight="1" x14ac:dyDescent="0.3">
      <c r="A151" s="386" t="s">
        <v>457</v>
      </c>
      <c r="B151" s="387" t="s">
        <v>459</v>
      </c>
      <c r="C151" s="388" t="s">
        <v>467</v>
      </c>
      <c r="D151" s="389" t="s">
        <v>468</v>
      </c>
      <c r="E151" s="388" t="s">
        <v>460</v>
      </c>
      <c r="F151" s="389" t="s">
        <v>461</v>
      </c>
      <c r="G151" s="388" t="s">
        <v>504</v>
      </c>
      <c r="H151" s="388" t="s">
        <v>995</v>
      </c>
      <c r="I151" s="388" t="s">
        <v>996</v>
      </c>
      <c r="J151" s="388" t="s">
        <v>997</v>
      </c>
      <c r="K151" s="388" t="s">
        <v>998</v>
      </c>
      <c r="L151" s="390">
        <v>109.77</v>
      </c>
      <c r="M151" s="390">
        <v>1</v>
      </c>
      <c r="N151" s="391">
        <v>109.77</v>
      </c>
    </row>
    <row r="152" spans="1:14" ht="14.4" customHeight="1" x14ac:dyDescent="0.3">
      <c r="A152" s="386" t="s">
        <v>457</v>
      </c>
      <c r="B152" s="387" t="s">
        <v>459</v>
      </c>
      <c r="C152" s="388" t="s">
        <v>467</v>
      </c>
      <c r="D152" s="389" t="s">
        <v>468</v>
      </c>
      <c r="E152" s="388" t="s">
        <v>460</v>
      </c>
      <c r="F152" s="389" t="s">
        <v>461</v>
      </c>
      <c r="G152" s="388" t="s">
        <v>504</v>
      </c>
      <c r="H152" s="388" t="s">
        <v>999</v>
      </c>
      <c r="I152" s="388" t="s">
        <v>1000</v>
      </c>
      <c r="J152" s="388" t="s">
        <v>927</v>
      </c>
      <c r="K152" s="388" t="s">
        <v>1001</v>
      </c>
      <c r="L152" s="390">
        <v>42.990029271618802</v>
      </c>
      <c r="M152" s="390">
        <v>5</v>
      </c>
      <c r="N152" s="391">
        <v>214.950146358094</v>
      </c>
    </row>
    <row r="153" spans="1:14" ht="14.4" customHeight="1" x14ac:dyDescent="0.3">
      <c r="A153" s="386" t="s">
        <v>457</v>
      </c>
      <c r="B153" s="387" t="s">
        <v>459</v>
      </c>
      <c r="C153" s="388" t="s">
        <v>467</v>
      </c>
      <c r="D153" s="389" t="s">
        <v>468</v>
      </c>
      <c r="E153" s="388" t="s">
        <v>460</v>
      </c>
      <c r="F153" s="389" t="s">
        <v>461</v>
      </c>
      <c r="G153" s="388" t="s">
        <v>504</v>
      </c>
      <c r="H153" s="388" t="s">
        <v>1002</v>
      </c>
      <c r="I153" s="388" t="s">
        <v>735</v>
      </c>
      <c r="J153" s="388" t="s">
        <v>1003</v>
      </c>
      <c r="K153" s="388"/>
      <c r="L153" s="390">
        <v>59.549809234003348</v>
      </c>
      <c r="M153" s="390">
        <v>35</v>
      </c>
      <c r="N153" s="391">
        <v>2084.2433231901173</v>
      </c>
    </row>
    <row r="154" spans="1:14" ht="14.4" customHeight="1" x14ac:dyDescent="0.3">
      <c r="A154" s="386" t="s">
        <v>457</v>
      </c>
      <c r="B154" s="387" t="s">
        <v>459</v>
      </c>
      <c r="C154" s="388" t="s">
        <v>467</v>
      </c>
      <c r="D154" s="389" t="s">
        <v>468</v>
      </c>
      <c r="E154" s="388" t="s">
        <v>460</v>
      </c>
      <c r="F154" s="389" t="s">
        <v>461</v>
      </c>
      <c r="G154" s="388" t="s">
        <v>504</v>
      </c>
      <c r="H154" s="388" t="s">
        <v>1004</v>
      </c>
      <c r="I154" s="388" t="s">
        <v>735</v>
      </c>
      <c r="J154" s="388" t="s">
        <v>1005</v>
      </c>
      <c r="K154" s="388"/>
      <c r="L154" s="390">
        <v>77.353297995915469</v>
      </c>
      <c r="M154" s="390">
        <v>3</v>
      </c>
      <c r="N154" s="391">
        <v>232.05989398774639</v>
      </c>
    </row>
    <row r="155" spans="1:14" ht="14.4" customHeight="1" x14ac:dyDescent="0.3">
      <c r="A155" s="386" t="s">
        <v>457</v>
      </c>
      <c r="B155" s="387" t="s">
        <v>459</v>
      </c>
      <c r="C155" s="388" t="s">
        <v>467</v>
      </c>
      <c r="D155" s="389" t="s">
        <v>468</v>
      </c>
      <c r="E155" s="388" t="s">
        <v>460</v>
      </c>
      <c r="F155" s="389" t="s">
        <v>461</v>
      </c>
      <c r="G155" s="388" t="s">
        <v>504</v>
      </c>
      <c r="H155" s="388" t="s">
        <v>1006</v>
      </c>
      <c r="I155" s="388" t="s">
        <v>735</v>
      </c>
      <c r="J155" s="388" t="s">
        <v>1007</v>
      </c>
      <c r="K155" s="388"/>
      <c r="L155" s="390">
        <v>53.020096815925584</v>
      </c>
      <c r="M155" s="390">
        <v>41</v>
      </c>
      <c r="N155" s="391">
        <v>2173.8239694529489</v>
      </c>
    </row>
    <row r="156" spans="1:14" ht="14.4" customHeight="1" x14ac:dyDescent="0.3">
      <c r="A156" s="386" t="s">
        <v>457</v>
      </c>
      <c r="B156" s="387" t="s">
        <v>459</v>
      </c>
      <c r="C156" s="388" t="s">
        <v>467</v>
      </c>
      <c r="D156" s="389" t="s">
        <v>468</v>
      </c>
      <c r="E156" s="388" t="s">
        <v>460</v>
      </c>
      <c r="F156" s="389" t="s">
        <v>461</v>
      </c>
      <c r="G156" s="388" t="s">
        <v>504</v>
      </c>
      <c r="H156" s="388" t="s">
        <v>1008</v>
      </c>
      <c r="I156" s="388" t="s">
        <v>735</v>
      </c>
      <c r="J156" s="388" t="s">
        <v>1009</v>
      </c>
      <c r="K156" s="388"/>
      <c r="L156" s="390">
        <v>122.70631323719311</v>
      </c>
      <c r="M156" s="390">
        <v>24</v>
      </c>
      <c r="N156" s="391">
        <v>2944.9515176926348</v>
      </c>
    </row>
    <row r="157" spans="1:14" ht="14.4" customHeight="1" x14ac:dyDescent="0.3">
      <c r="A157" s="386" t="s">
        <v>457</v>
      </c>
      <c r="B157" s="387" t="s">
        <v>459</v>
      </c>
      <c r="C157" s="388" t="s">
        <v>467</v>
      </c>
      <c r="D157" s="389" t="s">
        <v>468</v>
      </c>
      <c r="E157" s="388" t="s">
        <v>460</v>
      </c>
      <c r="F157" s="389" t="s">
        <v>461</v>
      </c>
      <c r="G157" s="388" t="s">
        <v>504</v>
      </c>
      <c r="H157" s="388" t="s">
        <v>1010</v>
      </c>
      <c r="I157" s="388" t="s">
        <v>1011</v>
      </c>
      <c r="J157" s="388" t="s">
        <v>1012</v>
      </c>
      <c r="K157" s="388" t="s">
        <v>1013</v>
      </c>
      <c r="L157" s="390">
        <v>166.6</v>
      </c>
      <c r="M157" s="390">
        <v>5</v>
      </c>
      <c r="N157" s="391">
        <v>833</v>
      </c>
    </row>
    <row r="158" spans="1:14" ht="14.4" customHeight="1" x14ac:dyDescent="0.3">
      <c r="A158" s="386" t="s">
        <v>457</v>
      </c>
      <c r="B158" s="387" t="s">
        <v>459</v>
      </c>
      <c r="C158" s="388" t="s">
        <v>467</v>
      </c>
      <c r="D158" s="389" t="s">
        <v>468</v>
      </c>
      <c r="E158" s="388" t="s">
        <v>460</v>
      </c>
      <c r="F158" s="389" t="s">
        <v>461</v>
      </c>
      <c r="G158" s="388" t="s">
        <v>504</v>
      </c>
      <c r="H158" s="388" t="s">
        <v>1014</v>
      </c>
      <c r="I158" s="388" t="s">
        <v>1015</v>
      </c>
      <c r="J158" s="388" t="s">
        <v>1016</v>
      </c>
      <c r="K158" s="388" t="s">
        <v>1017</v>
      </c>
      <c r="L158" s="390">
        <v>68.77</v>
      </c>
      <c r="M158" s="390">
        <v>2</v>
      </c>
      <c r="N158" s="391">
        <v>137.54</v>
      </c>
    </row>
    <row r="159" spans="1:14" ht="14.4" customHeight="1" x14ac:dyDescent="0.3">
      <c r="A159" s="386" t="s">
        <v>457</v>
      </c>
      <c r="B159" s="387" t="s">
        <v>459</v>
      </c>
      <c r="C159" s="388" t="s">
        <v>467</v>
      </c>
      <c r="D159" s="389" t="s">
        <v>468</v>
      </c>
      <c r="E159" s="388" t="s">
        <v>460</v>
      </c>
      <c r="F159" s="389" t="s">
        <v>461</v>
      </c>
      <c r="G159" s="388" t="s">
        <v>1018</v>
      </c>
      <c r="H159" s="388" t="s">
        <v>1019</v>
      </c>
      <c r="I159" s="388" t="s">
        <v>1020</v>
      </c>
      <c r="J159" s="388" t="s">
        <v>1021</v>
      </c>
      <c r="K159" s="388" t="s">
        <v>1022</v>
      </c>
      <c r="L159" s="390">
        <v>36.33</v>
      </c>
      <c r="M159" s="390">
        <v>16</v>
      </c>
      <c r="N159" s="391">
        <v>581.28</v>
      </c>
    </row>
    <row r="160" spans="1:14" ht="14.4" customHeight="1" x14ac:dyDescent="0.3">
      <c r="A160" s="386" t="s">
        <v>457</v>
      </c>
      <c r="B160" s="387" t="s">
        <v>459</v>
      </c>
      <c r="C160" s="388" t="s">
        <v>467</v>
      </c>
      <c r="D160" s="389" t="s">
        <v>468</v>
      </c>
      <c r="E160" s="388" t="s">
        <v>460</v>
      </c>
      <c r="F160" s="389" t="s">
        <v>461</v>
      </c>
      <c r="G160" s="388" t="s">
        <v>1018</v>
      </c>
      <c r="H160" s="388" t="s">
        <v>1023</v>
      </c>
      <c r="I160" s="388" t="s">
        <v>1024</v>
      </c>
      <c r="J160" s="388" t="s">
        <v>1025</v>
      </c>
      <c r="K160" s="388" t="s">
        <v>1026</v>
      </c>
      <c r="L160" s="390">
        <v>144.52983035466332</v>
      </c>
      <c r="M160" s="390">
        <v>3</v>
      </c>
      <c r="N160" s="391">
        <v>433.58949106398995</v>
      </c>
    </row>
    <row r="161" spans="1:14" ht="14.4" customHeight="1" x14ac:dyDescent="0.3">
      <c r="A161" s="386" t="s">
        <v>457</v>
      </c>
      <c r="B161" s="387" t="s">
        <v>459</v>
      </c>
      <c r="C161" s="388" t="s">
        <v>467</v>
      </c>
      <c r="D161" s="389" t="s">
        <v>468</v>
      </c>
      <c r="E161" s="388" t="s">
        <v>460</v>
      </c>
      <c r="F161" s="389" t="s">
        <v>461</v>
      </c>
      <c r="G161" s="388" t="s">
        <v>1018</v>
      </c>
      <c r="H161" s="388" t="s">
        <v>1027</v>
      </c>
      <c r="I161" s="388" t="s">
        <v>1028</v>
      </c>
      <c r="J161" s="388" t="s">
        <v>1029</v>
      </c>
      <c r="K161" s="388" t="s">
        <v>1030</v>
      </c>
      <c r="L161" s="390">
        <v>492.2000176517812</v>
      </c>
      <c r="M161" s="390">
        <v>19</v>
      </c>
      <c r="N161" s="391">
        <v>9351.800335383843</v>
      </c>
    </row>
    <row r="162" spans="1:14" ht="14.4" customHeight="1" x14ac:dyDescent="0.3">
      <c r="A162" s="386" t="s">
        <v>457</v>
      </c>
      <c r="B162" s="387" t="s">
        <v>459</v>
      </c>
      <c r="C162" s="388" t="s">
        <v>467</v>
      </c>
      <c r="D162" s="389" t="s">
        <v>468</v>
      </c>
      <c r="E162" s="388" t="s">
        <v>460</v>
      </c>
      <c r="F162" s="389" t="s">
        <v>461</v>
      </c>
      <c r="G162" s="388" t="s">
        <v>1018</v>
      </c>
      <c r="H162" s="388" t="s">
        <v>1031</v>
      </c>
      <c r="I162" s="388" t="s">
        <v>1032</v>
      </c>
      <c r="J162" s="388" t="s">
        <v>1029</v>
      </c>
      <c r="K162" s="388" t="s">
        <v>1033</v>
      </c>
      <c r="L162" s="390">
        <v>943.00015662660417</v>
      </c>
      <c r="M162" s="390">
        <v>11</v>
      </c>
      <c r="N162" s="391">
        <v>10373.001722892646</v>
      </c>
    </row>
    <row r="163" spans="1:14" ht="14.4" customHeight="1" x14ac:dyDescent="0.3">
      <c r="A163" s="386" t="s">
        <v>457</v>
      </c>
      <c r="B163" s="387" t="s">
        <v>459</v>
      </c>
      <c r="C163" s="388" t="s">
        <v>467</v>
      </c>
      <c r="D163" s="389" t="s">
        <v>468</v>
      </c>
      <c r="E163" s="388" t="s">
        <v>460</v>
      </c>
      <c r="F163" s="389" t="s">
        <v>461</v>
      </c>
      <c r="G163" s="388" t="s">
        <v>1018</v>
      </c>
      <c r="H163" s="388" t="s">
        <v>1034</v>
      </c>
      <c r="I163" s="388" t="s">
        <v>1035</v>
      </c>
      <c r="J163" s="388" t="s">
        <v>1029</v>
      </c>
      <c r="K163" s="388" t="s">
        <v>1036</v>
      </c>
      <c r="L163" s="390">
        <v>1057.4616030480202</v>
      </c>
      <c r="M163" s="390">
        <v>2</v>
      </c>
      <c r="N163" s="391">
        <v>2114.9232060960403</v>
      </c>
    </row>
    <row r="164" spans="1:14" ht="14.4" customHeight="1" x14ac:dyDescent="0.3">
      <c r="A164" s="386" t="s">
        <v>457</v>
      </c>
      <c r="B164" s="387" t="s">
        <v>459</v>
      </c>
      <c r="C164" s="388" t="s">
        <v>467</v>
      </c>
      <c r="D164" s="389" t="s">
        <v>468</v>
      </c>
      <c r="E164" s="388" t="s">
        <v>460</v>
      </c>
      <c r="F164" s="389" t="s">
        <v>461</v>
      </c>
      <c r="G164" s="388" t="s">
        <v>1018</v>
      </c>
      <c r="H164" s="388" t="s">
        <v>1037</v>
      </c>
      <c r="I164" s="388" t="s">
        <v>1038</v>
      </c>
      <c r="J164" s="388" t="s">
        <v>1039</v>
      </c>
      <c r="K164" s="388" t="s">
        <v>1040</v>
      </c>
      <c r="L164" s="390">
        <v>61.312303430645137</v>
      </c>
      <c r="M164" s="390">
        <v>52</v>
      </c>
      <c r="N164" s="391">
        <v>3188.2397783935471</v>
      </c>
    </row>
    <row r="165" spans="1:14" ht="14.4" customHeight="1" x14ac:dyDescent="0.3">
      <c r="A165" s="386" t="s">
        <v>457</v>
      </c>
      <c r="B165" s="387" t="s">
        <v>459</v>
      </c>
      <c r="C165" s="388" t="s">
        <v>467</v>
      </c>
      <c r="D165" s="389" t="s">
        <v>468</v>
      </c>
      <c r="E165" s="388" t="s">
        <v>460</v>
      </c>
      <c r="F165" s="389" t="s">
        <v>461</v>
      </c>
      <c r="G165" s="388" t="s">
        <v>1018</v>
      </c>
      <c r="H165" s="388" t="s">
        <v>1041</v>
      </c>
      <c r="I165" s="388" t="s">
        <v>1042</v>
      </c>
      <c r="J165" s="388" t="s">
        <v>1043</v>
      </c>
      <c r="K165" s="388" t="s">
        <v>1044</v>
      </c>
      <c r="L165" s="390">
        <v>58.934548165003818</v>
      </c>
      <c r="M165" s="390">
        <v>32</v>
      </c>
      <c r="N165" s="391">
        <v>1885.9055412801222</v>
      </c>
    </row>
    <row r="166" spans="1:14" ht="14.4" customHeight="1" x14ac:dyDescent="0.3">
      <c r="A166" s="386" t="s">
        <v>457</v>
      </c>
      <c r="B166" s="387" t="s">
        <v>459</v>
      </c>
      <c r="C166" s="388" t="s">
        <v>467</v>
      </c>
      <c r="D166" s="389" t="s">
        <v>468</v>
      </c>
      <c r="E166" s="388" t="s">
        <v>460</v>
      </c>
      <c r="F166" s="389" t="s">
        <v>461</v>
      </c>
      <c r="G166" s="388" t="s">
        <v>1018</v>
      </c>
      <c r="H166" s="388" t="s">
        <v>1045</v>
      </c>
      <c r="I166" s="388" t="s">
        <v>1046</v>
      </c>
      <c r="J166" s="388" t="s">
        <v>1047</v>
      </c>
      <c r="K166" s="388" t="s">
        <v>1048</v>
      </c>
      <c r="L166" s="390">
        <v>48.94</v>
      </c>
      <c r="M166" s="390">
        <v>2</v>
      </c>
      <c r="N166" s="391">
        <v>97.88</v>
      </c>
    </row>
    <row r="167" spans="1:14" ht="14.4" customHeight="1" x14ac:dyDescent="0.3">
      <c r="A167" s="386" t="s">
        <v>457</v>
      </c>
      <c r="B167" s="387" t="s">
        <v>459</v>
      </c>
      <c r="C167" s="388" t="s">
        <v>467</v>
      </c>
      <c r="D167" s="389" t="s">
        <v>468</v>
      </c>
      <c r="E167" s="388" t="s">
        <v>460</v>
      </c>
      <c r="F167" s="389" t="s">
        <v>461</v>
      </c>
      <c r="G167" s="388" t="s">
        <v>1018</v>
      </c>
      <c r="H167" s="388" t="s">
        <v>1049</v>
      </c>
      <c r="I167" s="388" t="s">
        <v>1050</v>
      </c>
      <c r="J167" s="388" t="s">
        <v>1051</v>
      </c>
      <c r="K167" s="388" t="s">
        <v>1052</v>
      </c>
      <c r="L167" s="390">
        <v>3450</v>
      </c>
      <c r="M167" s="390">
        <v>1</v>
      </c>
      <c r="N167" s="391">
        <v>3450</v>
      </c>
    </row>
    <row r="168" spans="1:14" ht="14.4" customHeight="1" x14ac:dyDescent="0.3">
      <c r="A168" s="386" t="s">
        <v>457</v>
      </c>
      <c r="B168" s="387" t="s">
        <v>459</v>
      </c>
      <c r="C168" s="388" t="s">
        <v>467</v>
      </c>
      <c r="D168" s="389" t="s">
        <v>468</v>
      </c>
      <c r="E168" s="388" t="s">
        <v>460</v>
      </c>
      <c r="F168" s="389" t="s">
        <v>461</v>
      </c>
      <c r="G168" s="388" t="s">
        <v>1018</v>
      </c>
      <c r="H168" s="388" t="s">
        <v>1053</v>
      </c>
      <c r="I168" s="388" t="s">
        <v>1054</v>
      </c>
      <c r="J168" s="388" t="s">
        <v>1055</v>
      </c>
      <c r="K168" s="388" t="s">
        <v>1056</v>
      </c>
      <c r="L168" s="390">
        <v>85.539194359084391</v>
      </c>
      <c r="M168" s="390">
        <v>23</v>
      </c>
      <c r="N168" s="391">
        <v>1967.4014702589409</v>
      </c>
    </row>
    <row r="169" spans="1:14" ht="14.4" customHeight="1" x14ac:dyDescent="0.3">
      <c r="A169" s="386" t="s">
        <v>457</v>
      </c>
      <c r="B169" s="387" t="s">
        <v>459</v>
      </c>
      <c r="C169" s="388" t="s">
        <v>467</v>
      </c>
      <c r="D169" s="389" t="s">
        <v>468</v>
      </c>
      <c r="E169" s="388" t="s">
        <v>460</v>
      </c>
      <c r="F169" s="389" t="s">
        <v>461</v>
      </c>
      <c r="G169" s="388" t="s">
        <v>1018</v>
      </c>
      <c r="H169" s="388" t="s">
        <v>1057</v>
      </c>
      <c r="I169" s="388" t="s">
        <v>1058</v>
      </c>
      <c r="J169" s="388" t="s">
        <v>1059</v>
      </c>
      <c r="K169" s="388" t="s">
        <v>1060</v>
      </c>
      <c r="L169" s="390">
        <v>99.41</v>
      </c>
      <c r="M169" s="390">
        <v>1</v>
      </c>
      <c r="N169" s="391">
        <v>99.41</v>
      </c>
    </row>
    <row r="170" spans="1:14" ht="14.4" customHeight="1" x14ac:dyDescent="0.3">
      <c r="A170" s="386" t="s">
        <v>457</v>
      </c>
      <c r="B170" s="387" t="s">
        <v>459</v>
      </c>
      <c r="C170" s="388" t="s">
        <v>467</v>
      </c>
      <c r="D170" s="389" t="s">
        <v>468</v>
      </c>
      <c r="E170" s="388" t="s">
        <v>460</v>
      </c>
      <c r="F170" s="389" t="s">
        <v>461</v>
      </c>
      <c r="G170" s="388" t="s">
        <v>1018</v>
      </c>
      <c r="H170" s="388" t="s">
        <v>1061</v>
      </c>
      <c r="I170" s="388" t="s">
        <v>1062</v>
      </c>
      <c r="J170" s="388" t="s">
        <v>1059</v>
      </c>
      <c r="K170" s="388" t="s">
        <v>1063</v>
      </c>
      <c r="L170" s="390">
        <v>122.74002135400001</v>
      </c>
      <c r="M170" s="390">
        <v>2</v>
      </c>
      <c r="N170" s="391">
        <v>245.48004270800001</v>
      </c>
    </row>
    <row r="171" spans="1:14" ht="14.4" customHeight="1" x14ac:dyDescent="0.3">
      <c r="A171" s="386" t="s">
        <v>457</v>
      </c>
      <c r="B171" s="387" t="s">
        <v>459</v>
      </c>
      <c r="C171" s="388" t="s">
        <v>467</v>
      </c>
      <c r="D171" s="389" t="s">
        <v>468</v>
      </c>
      <c r="E171" s="388" t="s">
        <v>460</v>
      </c>
      <c r="F171" s="389" t="s">
        <v>461</v>
      </c>
      <c r="G171" s="388" t="s">
        <v>1018</v>
      </c>
      <c r="H171" s="388" t="s">
        <v>1064</v>
      </c>
      <c r="I171" s="388" t="s">
        <v>1064</v>
      </c>
      <c r="J171" s="388" t="s">
        <v>1065</v>
      </c>
      <c r="K171" s="388" t="s">
        <v>503</v>
      </c>
      <c r="L171" s="390">
        <v>65.23</v>
      </c>
      <c r="M171" s="390">
        <v>2</v>
      </c>
      <c r="N171" s="391">
        <v>130.46</v>
      </c>
    </row>
    <row r="172" spans="1:14" ht="14.4" customHeight="1" x14ac:dyDescent="0.3">
      <c r="A172" s="386" t="s">
        <v>457</v>
      </c>
      <c r="B172" s="387" t="s">
        <v>459</v>
      </c>
      <c r="C172" s="388" t="s">
        <v>467</v>
      </c>
      <c r="D172" s="389" t="s">
        <v>468</v>
      </c>
      <c r="E172" s="388" t="s">
        <v>460</v>
      </c>
      <c r="F172" s="389" t="s">
        <v>461</v>
      </c>
      <c r="G172" s="388" t="s">
        <v>1018</v>
      </c>
      <c r="H172" s="388" t="s">
        <v>1066</v>
      </c>
      <c r="I172" s="388" t="s">
        <v>1067</v>
      </c>
      <c r="J172" s="388" t="s">
        <v>1068</v>
      </c>
      <c r="K172" s="388" t="s">
        <v>1069</v>
      </c>
      <c r="L172" s="390">
        <v>43.097960633290235</v>
      </c>
      <c r="M172" s="390">
        <v>45</v>
      </c>
      <c r="N172" s="391">
        <v>1939.4082284980605</v>
      </c>
    </row>
    <row r="173" spans="1:14" ht="14.4" customHeight="1" x14ac:dyDescent="0.3">
      <c r="A173" s="386" t="s">
        <v>457</v>
      </c>
      <c r="B173" s="387" t="s">
        <v>459</v>
      </c>
      <c r="C173" s="388" t="s">
        <v>467</v>
      </c>
      <c r="D173" s="389" t="s">
        <v>468</v>
      </c>
      <c r="E173" s="388" t="s">
        <v>460</v>
      </c>
      <c r="F173" s="389" t="s">
        <v>461</v>
      </c>
      <c r="G173" s="388" t="s">
        <v>1018</v>
      </c>
      <c r="H173" s="388" t="s">
        <v>1070</v>
      </c>
      <c r="I173" s="388" t="s">
        <v>1071</v>
      </c>
      <c r="J173" s="388" t="s">
        <v>1072</v>
      </c>
      <c r="K173" s="388" t="s">
        <v>1073</v>
      </c>
      <c r="L173" s="390">
        <v>135.20868339495999</v>
      </c>
      <c r="M173" s="390">
        <v>4</v>
      </c>
      <c r="N173" s="391">
        <v>540.83473357983996</v>
      </c>
    </row>
    <row r="174" spans="1:14" ht="14.4" customHeight="1" x14ac:dyDescent="0.3">
      <c r="A174" s="386" t="s">
        <v>457</v>
      </c>
      <c r="B174" s="387" t="s">
        <v>459</v>
      </c>
      <c r="C174" s="388" t="s">
        <v>467</v>
      </c>
      <c r="D174" s="389" t="s">
        <v>468</v>
      </c>
      <c r="E174" s="388" t="s">
        <v>460</v>
      </c>
      <c r="F174" s="389" t="s">
        <v>461</v>
      </c>
      <c r="G174" s="388" t="s">
        <v>1018</v>
      </c>
      <c r="H174" s="388" t="s">
        <v>1074</v>
      </c>
      <c r="I174" s="388" t="s">
        <v>1075</v>
      </c>
      <c r="J174" s="388" t="s">
        <v>1076</v>
      </c>
      <c r="K174" s="388" t="s">
        <v>1077</v>
      </c>
      <c r="L174" s="390">
        <v>207.43112149621652</v>
      </c>
      <c r="M174" s="390">
        <v>6</v>
      </c>
      <c r="N174" s="391">
        <v>1244.5867289772991</v>
      </c>
    </row>
    <row r="175" spans="1:14" ht="14.4" customHeight="1" x14ac:dyDescent="0.3">
      <c r="A175" s="386" t="s">
        <v>457</v>
      </c>
      <c r="B175" s="387" t="s">
        <v>459</v>
      </c>
      <c r="C175" s="388" t="s">
        <v>467</v>
      </c>
      <c r="D175" s="389" t="s">
        <v>468</v>
      </c>
      <c r="E175" s="388" t="s">
        <v>460</v>
      </c>
      <c r="F175" s="389" t="s">
        <v>461</v>
      </c>
      <c r="G175" s="388" t="s">
        <v>1018</v>
      </c>
      <c r="H175" s="388" t="s">
        <v>1078</v>
      </c>
      <c r="I175" s="388" t="s">
        <v>1079</v>
      </c>
      <c r="J175" s="388" t="s">
        <v>1080</v>
      </c>
      <c r="K175" s="388" t="s">
        <v>1081</v>
      </c>
      <c r="L175" s="390">
        <v>87.914999999999992</v>
      </c>
      <c r="M175" s="390">
        <v>2</v>
      </c>
      <c r="N175" s="391">
        <v>175.82999999999998</v>
      </c>
    </row>
    <row r="176" spans="1:14" ht="14.4" customHeight="1" x14ac:dyDescent="0.3">
      <c r="A176" s="386" t="s">
        <v>457</v>
      </c>
      <c r="B176" s="387" t="s">
        <v>459</v>
      </c>
      <c r="C176" s="388" t="s">
        <v>467</v>
      </c>
      <c r="D176" s="389" t="s">
        <v>468</v>
      </c>
      <c r="E176" s="388" t="s">
        <v>460</v>
      </c>
      <c r="F176" s="389" t="s">
        <v>461</v>
      </c>
      <c r="G176" s="388" t="s">
        <v>1018</v>
      </c>
      <c r="H176" s="388" t="s">
        <v>1082</v>
      </c>
      <c r="I176" s="388" t="s">
        <v>1083</v>
      </c>
      <c r="J176" s="388" t="s">
        <v>1084</v>
      </c>
      <c r="K176" s="388" t="s">
        <v>1085</v>
      </c>
      <c r="L176" s="390">
        <v>71.026600715101367</v>
      </c>
      <c r="M176" s="390">
        <v>420</v>
      </c>
      <c r="N176" s="391">
        <v>29831.172300342576</v>
      </c>
    </row>
    <row r="177" spans="1:14" ht="14.4" customHeight="1" x14ac:dyDescent="0.3">
      <c r="A177" s="386" t="s">
        <v>457</v>
      </c>
      <c r="B177" s="387" t="s">
        <v>459</v>
      </c>
      <c r="C177" s="388" t="s">
        <v>467</v>
      </c>
      <c r="D177" s="389" t="s">
        <v>468</v>
      </c>
      <c r="E177" s="388" t="s">
        <v>460</v>
      </c>
      <c r="F177" s="389" t="s">
        <v>461</v>
      </c>
      <c r="G177" s="388" t="s">
        <v>1018</v>
      </c>
      <c r="H177" s="388" t="s">
        <v>1086</v>
      </c>
      <c r="I177" s="388" t="s">
        <v>1087</v>
      </c>
      <c r="J177" s="388" t="s">
        <v>1029</v>
      </c>
      <c r="K177" s="388" t="s">
        <v>1088</v>
      </c>
      <c r="L177" s="390">
        <v>356.50012136929638</v>
      </c>
      <c r="M177" s="390">
        <v>5</v>
      </c>
      <c r="N177" s="391">
        <v>1782.500606846482</v>
      </c>
    </row>
    <row r="178" spans="1:14" ht="14.4" customHeight="1" x14ac:dyDescent="0.3">
      <c r="A178" s="386" t="s">
        <v>457</v>
      </c>
      <c r="B178" s="387" t="s">
        <v>459</v>
      </c>
      <c r="C178" s="388" t="s">
        <v>467</v>
      </c>
      <c r="D178" s="389" t="s">
        <v>468</v>
      </c>
      <c r="E178" s="388" t="s">
        <v>460</v>
      </c>
      <c r="F178" s="389" t="s">
        <v>461</v>
      </c>
      <c r="G178" s="388" t="s">
        <v>1018</v>
      </c>
      <c r="H178" s="388" t="s">
        <v>1089</v>
      </c>
      <c r="I178" s="388" t="s">
        <v>1090</v>
      </c>
      <c r="J178" s="388" t="s">
        <v>1029</v>
      </c>
      <c r="K178" s="388" t="s">
        <v>1091</v>
      </c>
      <c r="L178" s="390">
        <v>413.67215191979489</v>
      </c>
      <c r="M178" s="390">
        <v>22</v>
      </c>
      <c r="N178" s="391">
        <v>9100.7873422354878</v>
      </c>
    </row>
    <row r="179" spans="1:14" ht="14.4" customHeight="1" x14ac:dyDescent="0.3">
      <c r="A179" s="386" t="s">
        <v>457</v>
      </c>
      <c r="B179" s="387" t="s">
        <v>459</v>
      </c>
      <c r="C179" s="388" t="s">
        <v>467</v>
      </c>
      <c r="D179" s="389" t="s">
        <v>468</v>
      </c>
      <c r="E179" s="388" t="s">
        <v>460</v>
      </c>
      <c r="F179" s="389" t="s">
        <v>461</v>
      </c>
      <c r="G179" s="388" t="s">
        <v>1018</v>
      </c>
      <c r="H179" s="388" t="s">
        <v>1092</v>
      </c>
      <c r="I179" s="388" t="s">
        <v>1093</v>
      </c>
      <c r="J179" s="388" t="s">
        <v>1094</v>
      </c>
      <c r="K179" s="388" t="s">
        <v>894</v>
      </c>
      <c r="L179" s="390">
        <v>312.59785295966947</v>
      </c>
      <c r="M179" s="390">
        <v>4</v>
      </c>
      <c r="N179" s="391">
        <v>1250.3914118386779</v>
      </c>
    </row>
    <row r="180" spans="1:14" ht="14.4" customHeight="1" x14ac:dyDescent="0.3">
      <c r="A180" s="386" t="s">
        <v>457</v>
      </c>
      <c r="B180" s="387" t="s">
        <v>459</v>
      </c>
      <c r="C180" s="388" t="s">
        <v>467</v>
      </c>
      <c r="D180" s="389" t="s">
        <v>468</v>
      </c>
      <c r="E180" s="388" t="s">
        <v>460</v>
      </c>
      <c r="F180" s="389" t="s">
        <v>461</v>
      </c>
      <c r="G180" s="388" t="s">
        <v>1018</v>
      </c>
      <c r="H180" s="388" t="s">
        <v>1095</v>
      </c>
      <c r="I180" s="388" t="s">
        <v>1096</v>
      </c>
      <c r="J180" s="388" t="s">
        <v>1097</v>
      </c>
      <c r="K180" s="388" t="s">
        <v>1098</v>
      </c>
      <c r="L180" s="390">
        <v>1172.72</v>
      </c>
      <c r="M180" s="390">
        <v>1</v>
      </c>
      <c r="N180" s="391">
        <v>1172.72</v>
      </c>
    </row>
    <row r="181" spans="1:14" ht="14.4" customHeight="1" x14ac:dyDescent="0.3">
      <c r="A181" s="386" t="s">
        <v>457</v>
      </c>
      <c r="B181" s="387" t="s">
        <v>459</v>
      </c>
      <c r="C181" s="388" t="s">
        <v>467</v>
      </c>
      <c r="D181" s="389" t="s">
        <v>468</v>
      </c>
      <c r="E181" s="388" t="s">
        <v>460</v>
      </c>
      <c r="F181" s="389" t="s">
        <v>461</v>
      </c>
      <c r="G181" s="388" t="s">
        <v>1018</v>
      </c>
      <c r="H181" s="388" t="s">
        <v>1099</v>
      </c>
      <c r="I181" s="388" t="s">
        <v>1100</v>
      </c>
      <c r="J181" s="388" t="s">
        <v>1101</v>
      </c>
      <c r="K181" s="388" t="s">
        <v>1102</v>
      </c>
      <c r="L181" s="390">
        <v>130.800075768173</v>
      </c>
      <c r="M181" s="390">
        <v>1</v>
      </c>
      <c r="N181" s="391">
        <v>130.800075768173</v>
      </c>
    </row>
    <row r="182" spans="1:14" ht="14.4" customHeight="1" x14ac:dyDescent="0.3">
      <c r="A182" s="386" t="s">
        <v>457</v>
      </c>
      <c r="B182" s="387" t="s">
        <v>459</v>
      </c>
      <c r="C182" s="388" t="s">
        <v>467</v>
      </c>
      <c r="D182" s="389" t="s">
        <v>468</v>
      </c>
      <c r="E182" s="388" t="s">
        <v>460</v>
      </c>
      <c r="F182" s="389" t="s">
        <v>461</v>
      </c>
      <c r="G182" s="388" t="s">
        <v>1018</v>
      </c>
      <c r="H182" s="388" t="s">
        <v>1103</v>
      </c>
      <c r="I182" s="388" t="s">
        <v>1104</v>
      </c>
      <c r="J182" s="388" t="s">
        <v>1105</v>
      </c>
      <c r="K182" s="388" t="s">
        <v>1106</v>
      </c>
      <c r="L182" s="390">
        <v>39.259891351819618</v>
      </c>
      <c r="M182" s="390">
        <v>11</v>
      </c>
      <c r="N182" s="391">
        <v>431.85880487001577</v>
      </c>
    </row>
    <row r="183" spans="1:14" ht="14.4" customHeight="1" x14ac:dyDescent="0.3">
      <c r="A183" s="386" t="s">
        <v>457</v>
      </c>
      <c r="B183" s="387" t="s">
        <v>459</v>
      </c>
      <c r="C183" s="388" t="s">
        <v>467</v>
      </c>
      <c r="D183" s="389" t="s">
        <v>468</v>
      </c>
      <c r="E183" s="388" t="s">
        <v>460</v>
      </c>
      <c r="F183" s="389" t="s">
        <v>461</v>
      </c>
      <c r="G183" s="388" t="s">
        <v>1018</v>
      </c>
      <c r="H183" s="388" t="s">
        <v>1107</v>
      </c>
      <c r="I183" s="388" t="s">
        <v>1108</v>
      </c>
      <c r="J183" s="388" t="s">
        <v>1109</v>
      </c>
      <c r="K183" s="388" t="s">
        <v>1110</v>
      </c>
      <c r="L183" s="390">
        <v>1001.9386503516807</v>
      </c>
      <c r="M183" s="390">
        <v>4</v>
      </c>
      <c r="N183" s="391">
        <v>4007.7546014067229</v>
      </c>
    </row>
    <row r="184" spans="1:14" ht="14.4" customHeight="1" x14ac:dyDescent="0.3">
      <c r="A184" s="386" t="s">
        <v>457</v>
      </c>
      <c r="B184" s="387" t="s">
        <v>459</v>
      </c>
      <c r="C184" s="388" t="s">
        <v>467</v>
      </c>
      <c r="D184" s="389" t="s">
        <v>468</v>
      </c>
      <c r="E184" s="388" t="s">
        <v>464</v>
      </c>
      <c r="F184" s="389" t="s">
        <v>465</v>
      </c>
      <c r="G184" s="388"/>
      <c r="H184" s="388" t="s">
        <v>1111</v>
      </c>
      <c r="I184" s="388" t="s">
        <v>1112</v>
      </c>
      <c r="J184" s="388" t="s">
        <v>1113</v>
      </c>
      <c r="K184" s="388" t="s">
        <v>1114</v>
      </c>
      <c r="L184" s="390">
        <v>322.76</v>
      </c>
      <c r="M184" s="390">
        <v>3</v>
      </c>
      <c r="N184" s="391">
        <v>968.28</v>
      </c>
    </row>
    <row r="185" spans="1:14" ht="14.4" customHeight="1" x14ac:dyDescent="0.3">
      <c r="A185" s="386" t="s">
        <v>457</v>
      </c>
      <c r="B185" s="387" t="s">
        <v>459</v>
      </c>
      <c r="C185" s="388" t="s">
        <v>467</v>
      </c>
      <c r="D185" s="389" t="s">
        <v>468</v>
      </c>
      <c r="E185" s="388" t="s">
        <v>464</v>
      </c>
      <c r="F185" s="389" t="s">
        <v>465</v>
      </c>
      <c r="G185" s="388" t="s">
        <v>504</v>
      </c>
      <c r="H185" s="388" t="s">
        <v>1115</v>
      </c>
      <c r="I185" s="388" t="s">
        <v>1116</v>
      </c>
      <c r="J185" s="388" t="s">
        <v>1117</v>
      </c>
      <c r="K185" s="388" t="s">
        <v>1118</v>
      </c>
      <c r="L185" s="390">
        <v>37.771481376903751</v>
      </c>
      <c r="M185" s="390">
        <v>40</v>
      </c>
      <c r="N185" s="391">
        <v>1510.85925507615</v>
      </c>
    </row>
    <row r="186" spans="1:14" ht="14.4" customHeight="1" x14ac:dyDescent="0.3">
      <c r="A186" s="386" t="s">
        <v>457</v>
      </c>
      <c r="B186" s="387" t="s">
        <v>459</v>
      </c>
      <c r="C186" s="388" t="s">
        <v>467</v>
      </c>
      <c r="D186" s="389" t="s">
        <v>468</v>
      </c>
      <c r="E186" s="388" t="s">
        <v>464</v>
      </c>
      <c r="F186" s="389" t="s">
        <v>465</v>
      </c>
      <c r="G186" s="388" t="s">
        <v>504</v>
      </c>
      <c r="H186" s="388" t="s">
        <v>1119</v>
      </c>
      <c r="I186" s="388" t="s">
        <v>1120</v>
      </c>
      <c r="J186" s="388" t="s">
        <v>1121</v>
      </c>
      <c r="K186" s="388" t="s">
        <v>1122</v>
      </c>
      <c r="L186" s="390">
        <v>25.39</v>
      </c>
      <c r="M186" s="390">
        <v>6</v>
      </c>
      <c r="N186" s="391">
        <v>152.34</v>
      </c>
    </row>
    <row r="187" spans="1:14" ht="14.4" customHeight="1" x14ac:dyDescent="0.3">
      <c r="A187" s="386" t="s">
        <v>457</v>
      </c>
      <c r="B187" s="387" t="s">
        <v>459</v>
      </c>
      <c r="C187" s="388" t="s">
        <v>467</v>
      </c>
      <c r="D187" s="389" t="s">
        <v>468</v>
      </c>
      <c r="E187" s="388" t="s">
        <v>464</v>
      </c>
      <c r="F187" s="389" t="s">
        <v>465</v>
      </c>
      <c r="G187" s="388" t="s">
        <v>504</v>
      </c>
      <c r="H187" s="388" t="s">
        <v>1123</v>
      </c>
      <c r="I187" s="388" t="s">
        <v>1124</v>
      </c>
      <c r="J187" s="388" t="s">
        <v>1125</v>
      </c>
      <c r="K187" s="388" t="s">
        <v>1122</v>
      </c>
      <c r="L187" s="390">
        <v>32.79</v>
      </c>
      <c r="M187" s="390">
        <v>10</v>
      </c>
      <c r="N187" s="391">
        <v>327.9</v>
      </c>
    </row>
    <row r="188" spans="1:14" ht="14.4" customHeight="1" x14ac:dyDescent="0.3">
      <c r="A188" s="386" t="s">
        <v>457</v>
      </c>
      <c r="B188" s="387" t="s">
        <v>459</v>
      </c>
      <c r="C188" s="388" t="s">
        <v>467</v>
      </c>
      <c r="D188" s="389" t="s">
        <v>468</v>
      </c>
      <c r="E188" s="388" t="s">
        <v>464</v>
      </c>
      <c r="F188" s="389" t="s">
        <v>465</v>
      </c>
      <c r="G188" s="388" t="s">
        <v>504</v>
      </c>
      <c r="H188" s="388" t="s">
        <v>1126</v>
      </c>
      <c r="I188" s="388" t="s">
        <v>1127</v>
      </c>
      <c r="J188" s="388" t="s">
        <v>1128</v>
      </c>
      <c r="K188" s="388" t="s">
        <v>1129</v>
      </c>
      <c r="L188" s="390">
        <v>154.30627314408648</v>
      </c>
      <c r="M188" s="390">
        <v>15</v>
      </c>
      <c r="N188" s="391">
        <v>2314.5940971612972</v>
      </c>
    </row>
    <row r="189" spans="1:14" ht="14.4" customHeight="1" x14ac:dyDescent="0.3">
      <c r="A189" s="386" t="s">
        <v>457</v>
      </c>
      <c r="B189" s="387" t="s">
        <v>459</v>
      </c>
      <c r="C189" s="388" t="s">
        <v>467</v>
      </c>
      <c r="D189" s="389" t="s">
        <v>468</v>
      </c>
      <c r="E189" s="388" t="s">
        <v>464</v>
      </c>
      <c r="F189" s="389" t="s">
        <v>465</v>
      </c>
      <c r="G189" s="388" t="s">
        <v>504</v>
      </c>
      <c r="H189" s="388" t="s">
        <v>1130</v>
      </c>
      <c r="I189" s="388" t="s">
        <v>1131</v>
      </c>
      <c r="J189" s="388" t="s">
        <v>1117</v>
      </c>
      <c r="K189" s="388" t="s">
        <v>1132</v>
      </c>
      <c r="L189" s="390">
        <v>45.678487402176749</v>
      </c>
      <c r="M189" s="390">
        <v>11</v>
      </c>
      <c r="N189" s="391">
        <v>502.46336142394421</v>
      </c>
    </row>
    <row r="190" spans="1:14" ht="14.4" customHeight="1" x14ac:dyDescent="0.3">
      <c r="A190" s="386" t="s">
        <v>457</v>
      </c>
      <c r="B190" s="387" t="s">
        <v>459</v>
      </c>
      <c r="C190" s="388" t="s">
        <v>467</v>
      </c>
      <c r="D190" s="389" t="s">
        <v>468</v>
      </c>
      <c r="E190" s="388" t="s">
        <v>464</v>
      </c>
      <c r="F190" s="389" t="s">
        <v>465</v>
      </c>
      <c r="G190" s="388" t="s">
        <v>504</v>
      </c>
      <c r="H190" s="388" t="s">
        <v>1133</v>
      </c>
      <c r="I190" s="388" t="s">
        <v>1134</v>
      </c>
      <c r="J190" s="388" t="s">
        <v>1135</v>
      </c>
      <c r="K190" s="388" t="s">
        <v>1136</v>
      </c>
      <c r="L190" s="390">
        <v>52.609999999999992</v>
      </c>
      <c r="M190" s="390">
        <v>3</v>
      </c>
      <c r="N190" s="391">
        <v>157.82999999999998</v>
      </c>
    </row>
    <row r="191" spans="1:14" ht="14.4" customHeight="1" x14ac:dyDescent="0.3">
      <c r="A191" s="386" t="s">
        <v>457</v>
      </c>
      <c r="B191" s="387" t="s">
        <v>459</v>
      </c>
      <c r="C191" s="388" t="s">
        <v>467</v>
      </c>
      <c r="D191" s="389" t="s">
        <v>468</v>
      </c>
      <c r="E191" s="388" t="s">
        <v>464</v>
      </c>
      <c r="F191" s="389" t="s">
        <v>465</v>
      </c>
      <c r="G191" s="388" t="s">
        <v>504</v>
      </c>
      <c r="H191" s="388" t="s">
        <v>1137</v>
      </c>
      <c r="I191" s="388" t="s">
        <v>1138</v>
      </c>
      <c r="J191" s="388" t="s">
        <v>1139</v>
      </c>
      <c r="K191" s="388" t="s">
        <v>1140</v>
      </c>
      <c r="L191" s="390">
        <v>257.77289926862102</v>
      </c>
      <c r="M191" s="390">
        <v>2</v>
      </c>
      <c r="N191" s="391">
        <v>515.54579853724204</v>
      </c>
    </row>
    <row r="192" spans="1:14" ht="14.4" customHeight="1" x14ac:dyDescent="0.3">
      <c r="A192" s="386" t="s">
        <v>457</v>
      </c>
      <c r="B192" s="387" t="s">
        <v>459</v>
      </c>
      <c r="C192" s="388" t="s">
        <v>467</v>
      </c>
      <c r="D192" s="389" t="s">
        <v>468</v>
      </c>
      <c r="E192" s="388" t="s">
        <v>464</v>
      </c>
      <c r="F192" s="389" t="s">
        <v>465</v>
      </c>
      <c r="G192" s="388" t="s">
        <v>504</v>
      </c>
      <c r="H192" s="388" t="s">
        <v>1141</v>
      </c>
      <c r="I192" s="388" t="s">
        <v>1142</v>
      </c>
      <c r="J192" s="388" t="s">
        <v>1143</v>
      </c>
      <c r="K192" s="388" t="s">
        <v>1144</v>
      </c>
      <c r="L192" s="390">
        <v>212.240444226031</v>
      </c>
      <c r="M192" s="390">
        <v>2</v>
      </c>
      <c r="N192" s="391">
        <v>424.480888452062</v>
      </c>
    </row>
    <row r="193" spans="1:14" ht="14.4" customHeight="1" x14ac:dyDescent="0.3">
      <c r="A193" s="386" t="s">
        <v>457</v>
      </c>
      <c r="B193" s="387" t="s">
        <v>459</v>
      </c>
      <c r="C193" s="388" t="s">
        <v>467</v>
      </c>
      <c r="D193" s="389" t="s">
        <v>468</v>
      </c>
      <c r="E193" s="388" t="s">
        <v>464</v>
      </c>
      <c r="F193" s="389" t="s">
        <v>465</v>
      </c>
      <c r="G193" s="388" t="s">
        <v>1018</v>
      </c>
      <c r="H193" s="388" t="s">
        <v>1145</v>
      </c>
      <c r="I193" s="388" t="s">
        <v>1146</v>
      </c>
      <c r="J193" s="388" t="s">
        <v>1147</v>
      </c>
      <c r="K193" s="388" t="s">
        <v>1148</v>
      </c>
      <c r="L193" s="390">
        <v>262.90953635652289</v>
      </c>
      <c r="M193" s="390">
        <v>40</v>
      </c>
      <c r="N193" s="391">
        <v>10516.381454260916</v>
      </c>
    </row>
    <row r="194" spans="1:14" ht="14.4" customHeight="1" x14ac:dyDescent="0.3">
      <c r="A194" s="386" t="s">
        <v>457</v>
      </c>
      <c r="B194" s="387" t="s">
        <v>459</v>
      </c>
      <c r="C194" s="388" t="s">
        <v>467</v>
      </c>
      <c r="D194" s="389" t="s">
        <v>468</v>
      </c>
      <c r="E194" s="388" t="s">
        <v>464</v>
      </c>
      <c r="F194" s="389" t="s">
        <v>465</v>
      </c>
      <c r="G194" s="388" t="s">
        <v>1018</v>
      </c>
      <c r="H194" s="388" t="s">
        <v>1149</v>
      </c>
      <c r="I194" s="388" t="s">
        <v>1150</v>
      </c>
      <c r="J194" s="388" t="s">
        <v>1151</v>
      </c>
      <c r="K194" s="388" t="s">
        <v>1152</v>
      </c>
      <c r="L194" s="390">
        <v>53.817775518943115</v>
      </c>
      <c r="M194" s="390">
        <v>18</v>
      </c>
      <c r="N194" s="391">
        <v>968.71995934097606</v>
      </c>
    </row>
    <row r="195" spans="1:14" ht="14.4" customHeight="1" x14ac:dyDescent="0.3">
      <c r="A195" s="386" t="s">
        <v>457</v>
      </c>
      <c r="B195" s="387" t="s">
        <v>459</v>
      </c>
      <c r="C195" s="388" t="s">
        <v>467</v>
      </c>
      <c r="D195" s="389" t="s">
        <v>468</v>
      </c>
      <c r="E195" s="388" t="s">
        <v>464</v>
      </c>
      <c r="F195" s="389" t="s">
        <v>465</v>
      </c>
      <c r="G195" s="388" t="s">
        <v>1018</v>
      </c>
      <c r="H195" s="388" t="s">
        <v>1153</v>
      </c>
      <c r="I195" s="388" t="s">
        <v>1154</v>
      </c>
      <c r="J195" s="388" t="s">
        <v>1155</v>
      </c>
      <c r="K195" s="388" t="s">
        <v>1156</v>
      </c>
      <c r="L195" s="390">
        <v>138.3599404438865</v>
      </c>
      <c r="M195" s="390">
        <v>2</v>
      </c>
      <c r="N195" s="391">
        <v>276.719880887773</v>
      </c>
    </row>
    <row r="196" spans="1:14" ht="14.4" customHeight="1" x14ac:dyDescent="0.3">
      <c r="A196" s="386" t="s">
        <v>457</v>
      </c>
      <c r="B196" s="387" t="s">
        <v>459</v>
      </c>
      <c r="C196" s="388" t="s">
        <v>467</v>
      </c>
      <c r="D196" s="389" t="s">
        <v>468</v>
      </c>
      <c r="E196" s="388" t="s">
        <v>464</v>
      </c>
      <c r="F196" s="389" t="s">
        <v>465</v>
      </c>
      <c r="G196" s="388" t="s">
        <v>1018</v>
      </c>
      <c r="H196" s="388" t="s">
        <v>1157</v>
      </c>
      <c r="I196" s="388" t="s">
        <v>1158</v>
      </c>
      <c r="J196" s="388" t="s">
        <v>1159</v>
      </c>
      <c r="K196" s="388" t="s">
        <v>1160</v>
      </c>
      <c r="L196" s="390">
        <v>226.46258980031482</v>
      </c>
      <c r="M196" s="390">
        <v>44</v>
      </c>
      <c r="N196" s="391">
        <v>9964.3539512138523</v>
      </c>
    </row>
    <row r="197" spans="1:14" ht="14.4" customHeight="1" x14ac:dyDescent="0.3">
      <c r="A197" s="386" t="s">
        <v>457</v>
      </c>
      <c r="B197" s="387" t="s">
        <v>459</v>
      </c>
      <c r="C197" s="388" t="s">
        <v>467</v>
      </c>
      <c r="D197" s="389" t="s">
        <v>468</v>
      </c>
      <c r="E197" s="388" t="s">
        <v>464</v>
      </c>
      <c r="F197" s="389" t="s">
        <v>465</v>
      </c>
      <c r="G197" s="388" t="s">
        <v>1018</v>
      </c>
      <c r="H197" s="388" t="s">
        <v>1161</v>
      </c>
      <c r="I197" s="388" t="s">
        <v>1162</v>
      </c>
      <c r="J197" s="388" t="s">
        <v>1163</v>
      </c>
      <c r="K197" s="388" t="s">
        <v>1164</v>
      </c>
      <c r="L197" s="390">
        <v>309.92098055276551</v>
      </c>
      <c r="M197" s="390">
        <v>8</v>
      </c>
      <c r="N197" s="391">
        <v>2479.3678444221241</v>
      </c>
    </row>
    <row r="198" spans="1:14" ht="14.4" customHeight="1" x14ac:dyDescent="0.3">
      <c r="A198" s="386" t="s">
        <v>457</v>
      </c>
      <c r="B198" s="387" t="s">
        <v>459</v>
      </c>
      <c r="C198" s="388" t="s">
        <v>467</v>
      </c>
      <c r="D198" s="389" t="s">
        <v>468</v>
      </c>
      <c r="E198" s="388" t="s">
        <v>464</v>
      </c>
      <c r="F198" s="389" t="s">
        <v>465</v>
      </c>
      <c r="G198" s="388" t="s">
        <v>1018</v>
      </c>
      <c r="H198" s="388" t="s">
        <v>1165</v>
      </c>
      <c r="I198" s="388" t="s">
        <v>1166</v>
      </c>
      <c r="J198" s="388" t="s">
        <v>1167</v>
      </c>
      <c r="K198" s="388" t="s">
        <v>1168</v>
      </c>
      <c r="L198" s="390">
        <v>164.67</v>
      </c>
      <c r="M198" s="390">
        <v>2</v>
      </c>
      <c r="N198" s="391">
        <v>329.34</v>
      </c>
    </row>
    <row r="199" spans="1:14" ht="14.4" customHeight="1" x14ac:dyDescent="0.3">
      <c r="A199" s="386" t="s">
        <v>457</v>
      </c>
      <c r="B199" s="387" t="s">
        <v>459</v>
      </c>
      <c r="C199" s="388" t="s">
        <v>467</v>
      </c>
      <c r="D199" s="389" t="s">
        <v>468</v>
      </c>
      <c r="E199" s="388" t="s">
        <v>462</v>
      </c>
      <c r="F199" s="389" t="s">
        <v>463</v>
      </c>
      <c r="G199" s="388"/>
      <c r="H199" s="388"/>
      <c r="I199" s="388" t="s">
        <v>1169</v>
      </c>
      <c r="J199" s="388" t="s">
        <v>1170</v>
      </c>
      <c r="K199" s="388"/>
      <c r="L199" s="390">
        <v>3842.04</v>
      </c>
      <c r="M199" s="390">
        <v>2</v>
      </c>
      <c r="N199" s="391">
        <v>7684.08</v>
      </c>
    </row>
    <row r="200" spans="1:14" ht="14.4" customHeight="1" x14ac:dyDescent="0.3">
      <c r="A200" s="386" t="s">
        <v>457</v>
      </c>
      <c r="B200" s="387" t="s">
        <v>459</v>
      </c>
      <c r="C200" s="388" t="s">
        <v>471</v>
      </c>
      <c r="D200" s="389" t="s">
        <v>472</v>
      </c>
      <c r="E200" s="388" t="s">
        <v>460</v>
      </c>
      <c r="F200" s="389" t="s">
        <v>461</v>
      </c>
      <c r="G200" s="388"/>
      <c r="H200" s="388" t="s">
        <v>481</v>
      </c>
      <c r="I200" s="388" t="s">
        <v>482</v>
      </c>
      <c r="J200" s="388" t="s">
        <v>483</v>
      </c>
      <c r="K200" s="388"/>
      <c r="L200" s="390">
        <v>79.079968134862</v>
      </c>
      <c r="M200" s="390">
        <v>50</v>
      </c>
      <c r="N200" s="391">
        <v>3953.9984067431001</v>
      </c>
    </row>
    <row r="201" spans="1:14" ht="14.4" customHeight="1" x14ac:dyDescent="0.3">
      <c r="A201" s="386" t="s">
        <v>457</v>
      </c>
      <c r="B201" s="387" t="s">
        <v>459</v>
      </c>
      <c r="C201" s="388" t="s">
        <v>471</v>
      </c>
      <c r="D201" s="389" t="s">
        <v>472</v>
      </c>
      <c r="E201" s="388" t="s">
        <v>460</v>
      </c>
      <c r="F201" s="389" t="s">
        <v>461</v>
      </c>
      <c r="G201" s="388"/>
      <c r="H201" s="388" t="s">
        <v>1171</v>
      </c>
      <c r="I201" s="388" t="s">
        <v>1172</v>
      </c>
      <c r="J201" s="388" t="s">
        <v>498</v>
      </c>
      <c r="K201" s="388" t="s">
        <v>1173</v>
      </c>
      <c r="L201" s="390">
        <v>171.91993251775801</v>
      </c>
      <c r="M201" s="390">
        <v>2</v>
      </c>
      <c r="N201" s="391">
        <v>343.83986503551603</v>
      </c>
    </row>
    <row r="202" spans="1:14" ht="14.4" customHeight="1" x14ac:dyDescent="0.3">
      <c r="A202" s="386" t="s">
        <v>457</v>
      </c>
      <c r="B202" s="387" t="s">
        <v>459</v>
      </c>
      <c r="C202" s="388" t="s">
        <v>471</v>
      </c>
      <c r="D202" s="389" t="s">
        <v>472</v>
      </c>
      <c r="E202" s="388" t="s">
        <v>460</v>
      </c>
      <c r="F202" s="389" t="s">
        <v>461</v>
      </c>
      <c r="G202" s="388"/>
      <c r="H202" s="388" t="s">
        <v>492</v>
      </c>
      <c r="I202" s="388" t="s">
        <v>493</v>
      </c>
      <c r="J202" s="388" t="s">
        <v>494</v>
      </c>
      <c r="K202" s="388" t="s">
        <v>495</v>
      </c>
      <c r="L202" s="390">
        <v>108.27</v>
      </c>
      <c r="M202" s="390">
        <v>3</v>
      </c>
      <c r="N202" s="391">
        <v>324.81</v>
      </c>
    </row>
    <row r="203" spans="1:14" ht="14.4" customHeight="1" x14ac:dyDescent="0.3">
      <c r="A203" s="386" t="s">
        <v>457</v>
      </c>
      <c r="B203" s="387" t="s">
        <v>459</v>
      </c>
      <c r="C203" s="388" t="s">
        <v>471</v>
      </c>
      <c r="D203" s="389" t="s">
        <v>472</v>
      </c>
      <c r="E203" s="388" t="s">
        <v>460</v>
      </c>
      <c r="F203" s="389" t="s">
        <v>461</v>
      </c>
      <c r="G203" s="388" t="s">
        <v>504</v>
      </c>
      <c r="H203" s="388" t="s">
        <v>505</v>
      </c>
      <c r="I203" s="388" t="s">
        <v>505</v>
      </c>
      <c r="J203" s="388" t="s">
        <v>506</v>
      </c>
      <c r="K203" s="388" t="s">
        <v>507</v>
      </c>
      <c r="L203" s="390">
        <v>253.39048891196416</v>
      </c>
      <c r="M203" s="390">
        <v>11</v>
      </c>
      <c r="N203" s="391">
        <v>2787.2953780316057</v>
      </c>
    </row>
    <row r="204" spans="1:14" ht="14.4" customHeight="1" x14ac:dyDescent="0.3">
      <c r="A204" s="386" t="s">
        <v>457</v>
      </c>
      <c r="B204" s="387" t="s">
        <v>459</v>
      </c>
      <c r="C204" s="388" t="s">
        <v>471</v>
      </c>
      <c r="D204" s="389" t="s">
        <v>472</v>
      </c>
      <c r="E204" s="388" t="s">
        <v>460</v>
      </c>
      <c r="F204" s="389" t="s">
        <v>461</v>
      </c>
      <c r="G204" s="388" t="s">
        <v>504</v>
      </c>
      <c r="H204" s="388" t="s">
        <v>508</v>
      </c>
      <c r="I204" s="388" t="s">
        <v>508</v>
      </c>
      <c r="J204" s="388" t="s">
        <v>509</v>
      </c>
      <c r="K204" s="388" t="s">
        <v>510</v>
      </c>
      <c r="L204" s="390">
        <v>181.59</v>
      </c>
      <c r="M204" s="390">
        <v>1</v>
      </c>
      <c r="N204" s="391">
        <v>181.59</v>
      </c>
    </row>
    <row r="205" spans="1:14" ht="14.4" customHeight="1" x14ac:dyDescent="0.3">
      <c r="A205" s="386" t="s">
        <v>457</v>
      </c>
      <c r="B205" s="387" t="s">
        <v>459</v>
      </c>
      <c r="C205" s="388" t="s">
        <v>471</v>
      </c>
      <c r="D205" s="389" t="s">
        <v>472</v>
      </c>
      <c r="E205" s="388" t="s">
        <v>460</v>
      </c>
      <c r="F205" s="389" t="s">
        <v>461</v>
      </c>
      <c r="G205" s="388" t="s">
        <v>504</v>
      </c>
      <c r="H205" s="388" t="s">
        <v>515</v>
      </c>
      <c r="I205" s="388" t="s">
        <v>515</v>
      </c>
      <c r="J205" s="388" t="s">
        <v>506</v>
      </c>
      <c r="K205" s="388" t="s">
        <v>516</v>
      </c>
      <c r="L205" s="390">
        <v>143.07124999999999</v>
      </c>
      <c r="M205" s="390">
        <v>8</v>
      </c>
      <c r="N205" s="391">
        <v>1144.57</v>
      </c>
    </row>
    <row r="206" spans="1:14" ht="14.4" customHeight="1" x14ac:dyDescent="0.3">
      <c r="A206" s="386" t="s">
        <v>457</v>
      </c>
      <c r="B206" s="387" t="s">
        <v>459</v>
      </c>
      <c r="C206" s="388" t="s">
        <v>471</v>
      </c>
      <c r="D206" s="389" t="s">
        <v>472</v>
      </c>
      <c r="E206" s="388" t="s">
        <v>460</v>
      </c>
      <c r="F206" s="389" t="s">
        <v>461</v>
      </c>
      <c r="G206" s="388" t="s">
        <v>504</v>
      </c>
      <c r="H206" s="388" t="s">
        <v>517</v>
      </c>
      <c r="I206" s="388" t="s">
        <v>517</v>
      </c>
      <c r="J206" s="388" t="s">
        <v>506</v>
      </c>
      <c r="K206" s="388" t="s">
        <v>518</v>
      </c>
      <c r="L206" s="390">
        <v>144.66999999999999</v>
      </c>
      <c r="M206" s="390">
        <v>5</v>
      </c>
      <c r="N206" s="391">
        <v>723.34999999999991</v>
      </c>
    </row>
    <row r="207" spans="1:14" ht="14.4" customHeight="1" x14ac:dyDescent="0.3">
      <c r="A207" s="386" t="s">
        <v>457</v>
      </c>
      <c r="B207" s="387" t="s">
        <v>459</v>
      </c>
      <c r="C207" s="388" t="s">
        <v>471</v>
      </c>
      <c r="D207" s="389" t="s">
        <v>472</v>
      </c>
      <c r="E207" s="388" t="s">
        <v>460</v>
      </c>
      <c r="F207" s="389" t="s">
        <v>461</v>
      </c>
      <c r="G207" s="388" t="s">
        <v>504</v>
      </c>
      <c r="H207" s="388" t="s">
        <v>519</v>
      </c>
      <c r="I207" s="388" t="s">
        <v>520</v>
      </c>
      <c r="J207" s="388" t="s">
        <v>521</v>
      </c>
      <c r="K207" s="388" t="s">
        <v>522</v>
      </c>
      <c r="L207" s="390">
        <v>53.650097664148298</v>
      </c>
      <c r="M207" s="390">
        <v>2</v>
      </c>
      <c r="N207" s="391">
        <v>107.3001953282966</v>
      </c>
    </row>
    <row r="208" spans="1:14" ht="14.4" customHeight="1" x14ac:dyDescent="0.3">
      <c r="A208" s="386" t="s">
        <v>457</v>
      </c>
      <c r="B208" s="387" t="s">
        <v>459</v>
      </c>
      <c r="C208" s="388" t="s">
        <v>471</v>
      </c>
      <c r="D208" s="389" t="s">
        <v>472</v>
      </c>
      <c r="E208" s="388" t="s">
        <v>460</v>
      </c>
      <c r="F208" s="389" t="s">
        <v>461</v>
      </c>
      <c r="G208" s="388" t="s">
        <v>504</v>
      </c>
      <c r="H208" s="388" t="s">
        <v>523</v>
      </c>
      <c r="I208" s="388" t="s">
        <v>524</v>
      </c>
      <c r="J208" s="388" t="s">
        <v>525</v>
      </c>
      <c r="K208" s="388" t="s">
        <v>526</v>
      </c>
      <c r="L208" s="390">
        <v>84.08</v>
      </c>
      <c r="M208" s="390">
        <v>3</v>
      </c>
      <c r="N208" s="391">
        <v>252.24</v>
      </c>
    </row>
    <row r="209" spans="1:14" ht="14.4" customHeight="1" x14ac:dyDescent="0.3">
      <c r="A209" s="386" t="s">
        <v>457</v>
      </c>
      <c r="B209" s="387" t="s">
        <v>459</v>
      </c>
      <c r="C209" s="388" t="s">
        <v>471</v>
      </c>
      <c r="D209" s="389" t="s">
        <v>472</v>
      </c>
      <c r="E209" s="388" t="s">
        <v>460</v>
      </c>
      <c r="F209" s="389" t="s">
        <v>461</v>
      </c>
      <c r="G209" s="388" t="s">
        <v>504</v>
      </c>
      <c r="H209" s="388" t="s">
        <v>527</v>
      </c>
      <c r="I209" s="388" t="s">
        <v>528</v>
      </c>
      <c r="J209" s="388" t="s">
        <v>529</v>
      </c>
      <c r="K209" s="388" t="s">
        <v>530</v>
      </c>
      <c r="L209" s="390">
        <v>93.89</v>
      </c>
      <c r="M209" s="390">
        <v>16</v>
      </c>
      <c r="N209" s="391">
        <v>1502.24</v>
      </c>
    </row>
    <row r="210" spans="1:14" ht="14.4" customHeight="1" x14ac:dyDescent="0.3">
      <c r="A210" s="386" t="s">
        <v>457</v>
      </c>
      <c r="B210" s="387" t="s">
        <v>459</v>
      </c>
      <c r="C210" s="388" t="s">
        <v>471</v>
      </c>
      <c r="D210" s="389" t="s">
        <v>472</v>
      </c>
      <c r="E210" s="388" t="s">
        <v>460</v>
      </c>
      <c r="F210" s="389" t="s">
        <v>461</v>
      </c>
      <c r="G210" s="388" t="s">
        <v>504</v>
      </c>
      <c r="H210" s="388" t="s">
        <v>531</v>
      </c>
      <c r="I210" s="388" t="s">
        <v>532</v>
      </c>
      <c r="J210" s="388" t="s">
        <v>529</v>
      </c>
      <c r="K210" s="388" t="s">
        <v>533</v>
      </c>
      <c r="L210" s="390">
        <v>97.325901593270345</v>
      </c>
      <c r="M210" s="390">
        <v>36</v>
      </c>
      <c r="N210" s="391">
        <v>3503.7324573577325</v>
      </c>
    </row>
    <row r="211" spans="1:14" ht="14.4" customHeight="1" x14ac:dyDescent="0.3">
      <c r="A211" s="386" t="s">
        <v>457</v>
      </c>
      <c r="B211" s="387" t="s">
        <v>459</v>
      </c>
      <c r="C211" s="388" t="s">
        <v>471</v>
      </c>
      <c r="D211" s="389" t="s">
        <v>472</v>
      </c>
      <c r="E211" s="388" t="s">
        <v>460</v>
      </c>
      <c r="F211" s="389" t="s">
        <v>461</v>
      </c>
      <c r="G211" s="388" t="s">
        <v>504</v>
      </c>
      <c r="H211" s="388" t="s">
        <v>534</v>
      </c>
      <c r="I211" s="388" t="s">
        <v>535</v>
      </c>
      <c r="J211" s="388" t="s">
        <v>536</v>
      </c>
      <c r="K211" s="388" t="s">
        <v>537</v>
      </c>
      <c r="L211" s="390">
        <v>164.76215238700158</v>
      </c>
      <c r="M211" s="390">
        <v>26</v>
      </c>
      <c r="N211" s="391">
        <v>4283.8159620620409</v>
      </c>
    </row>
    <row r="212" spans="1:14" ht="14.4" customHeight="1" x14ac:dyDescent="0.3">
      <c r="A212" s="386" t="s">
        <v>457</v>
      </c>
      <c r="B212" s="387" t="s">
        <v>459</v>
      </c>
      <c r="C212" s="388" t="s">
        <v>471</v>
      </c>
      <c r="D212" s="389" t="s">
        <v>472</v>
      </c>
      <c r="E212" s="388" t="s">
        <v>460</v>
      </c>
      <c r="F212" s="389" t="s">
        <v>461</v>
      </c>
      <c r="G212" s="388" t="s">
        <v>504</v>
      </c>
      <c r="H212" s="388" t="s">
        <v>538</v>
      </c>
      <c r="I212" s="388" t="s">
        <v>539</v>
      </c>
      <c r="J212" s="388" t="s">
        <v>540</v>
      </c>
      <c r="K212" s="388" t="s">
        <v>541</v>
      </c>
      <c r="L212" s="390">
        <v>63.38000000000001</v>
      </c>
      <c r="M212" s="390">
        <v>10</v>
      </c>
      <c r="N212" s="391">
        <v>633.80000000000007</v>
      </c>
    </row>
    <row r="213" spans="1:14" ht="14.4" customHeight="1" x14ac:dyDescent="0.3">
      <c r="A213" s="386" t="s">
        <v>457</v>
      </c>
      <c r="B213" s="387" t="s">
        <v>459</v>
      </c>
      <c r="C213" s="388" t="s">
        <v>471</v>
      </c>
      <c r="D213" s="389" t="s">
        <v>472</v>
      </c>
      <c r="E213" s="388" t="s">
        <v>460</v>
      </c>
      <c r="F213" s="389" t="s">
        <v>461</v>
      </c>
      <c r="G213" s="388" t="s">
        <v>504</v>
      </c>
      <c r="H213" s="388" t="s">
        <v>550</v>
      </c>
      <c r="I213" s="388" t="s">
        <v>551</v>
      </c>
      <c r="J213" s="388" t="s">
        <v>552</v>
      </c>
      <c r="K213" s="388" t="s">
        <v>553</v>
      </c>
      <c r="L213" s="390">
        <v>27.420000000000005</v>
      </c>
      <c r="M213" s="390">
        <v>6</v>
      </c>
      <c r="N213" s="391">
        <v>164.52000000000004</v>
      </c>
    </row>
    <row r="214" spans="1:14" ht="14.4" customHeight="1" x14ac:dyDescent="0.3">
      <c r="A214" s="386" t="s">
        <v>457</v>
      </c>
      <c r="B214" s="387" t="s">
        <v>459</v>
      </c>
      <c r="C214" s="388" t="s">
        <v>471</v>
      </c>
      <c r="D214" s="389" t="s">
        <v>472</v>
      </c>
      <c r="E214" s="388" t="s">
        <v>460</v>
      </c>
      <c r="F214" s="389" t="s">
        <v>461</v>
      </c>
      <c r="G214" s="388" t="s">
        <v>504</v>
      </c>
      <c r="H214" s="388" t="s">
        <v>554</v>
      </c>
      <c r="I214" s="388" t="s">
        <v>555</v>
      </c>
      <c r="J214" s="388" t="s">
        <v>556</v>
      </c>
      <c r="K214" s="388" t="s">
        <v>522</v>
      </c>
      <c r="L214" s="390">
        <v>42.08</v>
      </c>
      <c r="M214" s="390">
        <v>2</v>
      </c>
      <c r="N214" s="391">
        <v>84.16</v>
      </c>
    </row>
    <row r="215" spans="1:14" ht="14.4" customHeight="1" x14ac:dyDescent="0.3">
      <c r="A215" s="386" t="s">
        <v>457</v>
      </c>
      <c r="B215" s="387" t="s">
        <v>459</v>
      </c>
      <c r="C215" s="388" t="s">
        <v>471</v>
      </c>
      <c r="D215" s="389" t="s">
        <v>472</v>
      </c>
      <c r="E215" s="388" t="s">
        <v>460</v>
      </c>
      <c r="F215" s="389" t="s">
        <v>461</v>
      </c>
      <c r="G215" s="388" t="s">
        <v>504</v>
      </c>
      <c r="H215" s="388" t="s">
        <v>557</v>
      </c>
      <c r="I215" s="388" t="s">
        <v>558</v>
      </c>
      <c r="J215" s="388" t="s">
        <v>556</v>
      </c>
      <c r="K215" s="388" t="s">
        <v>559</v>
      </c>
      <c r="L215" s="390">
        <v>81.13</v>
      </c>
      <c r="M215" s="390">
        <v>2</v>
      </c>
      <c r="N215" s="391">
        <v>162.26</v>
      </c>
    </row>
    <row r="216" spans="1:14" ht="14.4" customHeight="1" x14ac:dyDescent="0.3">
      <c r="A216" s="386" t="s">
        <v>457</v>
      </c>
      <c r="B216" s="387" t="s">
        <v>459</v>
      </c>
      <c r="C216" s="388" t="s">
        <v>471</v>
      </c>
      <c r="D216" s="389" t="s">
        <v>472</v>
      </c>
      <c r="E216" s="388" t="s">
        <v>460</v>
      </c>
      <c r="F216" s="389" t="s">
        <v>461</v>
      </c>
      <c r="G216" s="388" t="s">
        <v>504</v>
      </c>
      <c r="H216" s="388" t="s">
        <v>1174</v>
      </c>
      <c r="I216" s="388" t="s">
        <v>1175</v>
      </c>
      <c r="J216" s="388" t="s">
        <v>1176</v>
      </c>
      <c r="K216" s="388" t="s">
        <v>1177</v>
      </c>
      <c r="L216" s="390">
        <v>176.31</v>
      </c>
      <c r="M216" s="390">
        <v>1</v>
      </c>
      <c r="N216" s="391">
        <v>176.31</v>
      </c>
    </row>
    <row r="217" spans="1:14" ht="14.4" customHeight="1" x14ac:dyDescent="0.3">
      <c r="A217" s="386" t="s">
        <v>457</v>
      </c>
      <c r="B217" s="387" t="s">
        <v>459</v>
      </c>
      <c r="C217" s="388" t="s">
        <v>471</v>
      </c>
      <c r="D217" s="389" t="s">
        <v>472</v>
      </c>
      <c r="E217" s="388" t="s">
        <v>460</v>
      </c>
      <c r="F217" s="389" t="s">
        <v>461</v>
      </c>
      <c r="G217" s="388" t="s">
        <v>504</v>
      </c>
      <c r="H217" s="388" t="s">
        <v>564</v>
      </c>
      <c r="I217" s="388" t="s">
        <v>565</v>
      </c>
      <c r="J217" s="388" t="s">
        <v>566</v>
      </c>
      <c r="K217" s="388" t="s">
        <v>567</v>
      </c>
      <c r="L217" s="390">
        <v>59.199955962250101</v>
      </c>
      <c r="M217" s="390">
        <v>4</v>
      </c>
      <c r="N217" s="391">
        <v>236.7998238490004</v>
      </c>
    </row>
    <row r="218" spans="1:14" ht="14.4" customHeight="1" x14ac:dyDescent="0.3">
      <c r="A218" s="386" t="s">
        <v>457</v>
      </c>
      <c r="B218" s="387" t="s">
        <v>459</v>
      </c>
      <c r="C218" s="388" t="s">
        <v>471</v>
      </c>
      <c r="D218" s="389" t="s">
        <v>472</v>
      </c>
      <c r="E218" s="388" t="s">
        <v>460</v>
      </c>
      <c r="F218" s="389" t="s">
        <v>461</v>
      </c>
      <c r="G218" s="388" t="s">
        <v>504</v>
      </c>
      <c r="H218" s="388" t="s">
        <v>572</v>
      </c>
      <c r="I218" s="388" t="s">
        <v>573</v>
      </c>
      <c r="J218" s="388" t="s">
        <v>574</v>
      </c>
      <c r="K218" s="388" t="s">
        <v>575</v>
      </c>
      <c r="L218" s="390">
        <v>60.350055505712454</v>
      </c>
      <c r="M218" s="390">
        <v>60</v>
      </c>
      <c r="N218" s="391">
        <v>3621.0033303427472</v>
      </c>
    </row>
    <row r="219" spans="1:14" ht="14.4" customHeight="1" x14ac:dyDescent="0.3">
      <c r="A219" s="386" t="s">
        <v>457</v>
      </c>
      <c r="B219" s="387" t="s">
        <v>459</v>
      </c>
      <c r="C219" s="388" t="s">
        <v>471</v>
      </c>
      <c r="D219" s="389" t="s">
        <v>472</v>
      </c>
      <c r="E219" s="388" t="s">
        <v>460</v>
      </c>
      <c r="F219" s="389" t="s">
        <v>461</v>
      </c>
      <c r="G219" s="388" t="s">
        <v>504</v>
      </c>
      <c r="H219" s="388" t="s">
        <v>1178</v>
      </c>
      <c r="I219" s="388" t="s">
        <v>1179</v>
      </c>
      <c r="J219" s="388" t="s">
        <v>700</v>
      </c>
      <c r="K219" s="388" t="s">
        <v>1180</v>
      </c>
      <c r="L219" s="390">
        <v>43.23</v>
      </c>
      <c r="M219" s="390">
        <v>6</v>
      </c>
      <c r="N219" s="391">
        <v>259.38</v>
      </c>
    </row>
    <row r="220" spans="1:14" ht="14.4" customHeight="1" x14ac:dyDescent="0.3">
      <c r="A220" s="386" t="s">
        <v>457</v>
      </c>
      <c r="B220" s="387" t="s">
        <v>459</v>
      </c>
      <c r="C220" s="388" t="s">
        <v>471</v>
      </c>
      <c r="D220" s="389" t="s">
        <v>472</v>
      </c>
      <c r="E220" s="388" t="s">
        <v>460</v>
      </c>
      <c r="F220" s="389" t="s">
        <v>461</v>
      </c>
      <c r="G220" s="388" t="s">
        <v>504</v>
      </c>
      <c r="H220" s="388" t="s">
        <v>580</v>
      </c>
      <c r="I220" s="388" t="s">
        <v>581</v>
      </c>
      <c r="J220" s="388" t="s">
        <v>582</v>
      </c>
      <c r="K220" s="388" t="s">
        <v>583</v>
      </c>
      <c r="L220" s="390">
        <v>260</v>
      </c>
      <c r="M220" s="390">
        <v>9</v>
      </c>
      <c r="N220" s="391">
        <v>2340</v>
      </c>
    </row>
    <row r="221" spans="1:14" ht="14.4" customHeight="1" x14ac:dyDescent="0.3">
      <c r="A221" s="386" t="s">
        <v>457</v>
      </c>
      <c r="B221" s="387" t="s">
        <v>459</v>
      </c>
      <c r="C221" s="388" t="s">
        <v>471</v>
      </c>
      <c r="D221" s="389" t="s">
        <v>472</v>
      </c>
      <c r="E221" s="388" t="s">
        <v>460</v>
      </c>
      <c r="F221" s="389" t="s">
        <v>461</v>
      </c>
      <c r="G221" s="388" t="s">
        <v>504</v>
      </c>
      <c r="H221" s="388" t="s">
        <v>1181</v>
      </c>
      <c r="I221" s="388" t="s">
        <v>1182</v>
      </c>
      <c r="J221" s="388" t="s">
        <v>1183</v>
      </c>
      <c r="K221" s="388" t="s">
        <v>1184</v>
      </c>
      <c r="L221" s="390">
        <v>295.26</v>
      </c>
      <c r="M221" s="390">
        <v>3</v>
      </c>
      <c r="N221" s="391">
        <v>885.78</v>
      </c>
    </row>
    <row r="222" spans="1:14" ht="14.4" customHeight="1" x14ac:dyDescent="0.3">
      <c r="A222" s="386" t="s">
        <v>457</v>
      </c>
      <c r="B222" s="387" t="s">
        <v>459</v>
      </c>
      <c r="C222" s="388" t="s">
        <v>471</v>
      </c>
      <c r="D222" s="389" t="s">
        <v>472</v>
      </c>
      <c r="E222" s="388" t="s">
        <v>460</v>
      </c>
      <c r="F222" s="389" t="s">
        <v>461</v>
      </c>
      <c r="G222" s="388" t="s">
        <v>504</v>
      </c>
      <c r="H222" s="388" t="s">
        <v>592</v>
      </c>
      <c r="I222" s="388" t="s">
        <v>592</v>
      </c>
      <c r="J222" s="388" t="s">
        <v>593</v>
      </c>
      <c r="K222" s="388" t="s">
        <v>594</v>
      </c>
      <c r="L222" s="390">
        <v>38.061621758595791</v>
      </c>
      <c r="M222" s="390">
        <v>120</v>
      </c>
      <c r="N222" s="391">
        <v>4567.3946110314946</v>
      </c>
    </row>
    <row r="223" spans="1:14" ht="14.4" customHeight="1" x14ac:dyDescent="0.3">
      <c r="A223" s="386" t="s">
        <v>457</v>
      </c>
      <c r="B223" s="387" t="s">
        <v>459</v>
      </c>
      <c r="C223" s="388" t="s">
        <v>471</v>
      </c>
      <c r="D223" s="389" t="s">
        <v>472</v>
      </c>
      <c r="E223" s="388" t="s">
        <v>460</v>
      </c>
      <c r="F223" s="389" t="s">
        <v>461</v>
      </c>
      <c r="G223" s="388" t="s">
        <v>504</v>
      </c>
      <c r="H223" s="388" t="s">
        <v>599</v>
      </c>
      <c r="I223" s="388" t="s">
        <v>600</v>
      </c>
      <c r="J223" s="388" t="s">
        <v>597</v>
      </c>
      <c r="K223" s="388" t="s">
        <v>601</v>
      </c>
      <c r="L223" s="390">
        <v>357.28208740043016</v>
      </c>
      <c r="M223" s="390">
        <v>6</v>
      </c>
      <c r="N223" s="391">
        <v>2143.6925244025811</v>
      </c>
    </row>
    <row r="224" spans="1:14" ht="14.4" customHeight="1" x14ac:dyDescent="0.3">
      <c r="A224" s="386" t="s">
        <v>457</v>
      </c>
      <c r="B224" s="387" t="s">
        <v>459</v>
      </c>
      <c r="C224" s="388" t="s">
        <v>471</v>
      </c>
      <c r="D224" s="389" t="s">
        <v>472</v>
      </c>
      <c r="E224" s="388" t="s">
        <v>460</v>
      </c>
      <c r="F224" s="389" t="s">
        <v>461</v>
      </c>
      <c r="G224" s="388" t="s">
        <v>504</v>
      </c>
      <c r="H224" s="388" t="s">
        <v>602</v>
      </c>
      <c r="I224" s="388" t="s">
        <v>603</v>
      </c>
      <c r="J224" s="388" t="s">
        <v>604</v>
      </c>
      <c r="K224" s="388" t="s">
        <v>605</v>
      </c>
      <c r="L224" s="390">
        <v>126.032083314548</v>
      </c>
      <c r="M224" s="390">
        <v>3</v>
      </c>
      <c r="N224" s="391">
        <v>378.09624994364401</v>
      </c>
    </row>
    <row r="225" spans="1:14" ht="14.4" customHeight="1" x14ac:dyDescent="0.3">
      <c r="A225" s="386" t="s">
        <v>457</v>
      </c>
      <c r="B225" s="387" t="s">
        <v>459</v>
      </c>
      <c r="C225" s="388" t="s">
        <v>471</v>
      </c>
      <c r="D225" s="389" t="s">
        <v>472</v>
      </c>
      <c r="E225" s="388" t="s">
        <v>460</v>
      </c>
      <c r="F225" s="389" t="s">
        <v>461</v>
      </c>
      <c r="G225" s="388" t="s">
        <v>504</v>
      </c>
      <c r="H225" s="388" t="s">
        <v>606</v>
      </c>
      <c r="I225" s="388" t="s">
        <v>607</v>
      </c>
      <c r="J225" s="388" t="s">
        <v>608</v>
      </c>
      <c r="K225" s="388" t="s">
        <v>609</v>
      </c>
      <c r="L225" s="390">
        <v>55.576666666666661</v>
      </c>
      <c r="M225" s="390">
        <v>3</v>
      </c>
      <c r="N225" s="391">
        <v>166.73</v>
      </c>
    </row>
    <row r="226" spans="1:14" ht="14.4" customHeight="1" x14ac:dyDescent="0.3">
      <c r="A226" s="386" t="s">
        <v>457</v>
      </c>
      <c r="B226" s="387" t="s">
        <v>459</v>
      </c>
      <c r="C226" s="388" t="s">
        <v>471</v>
      </c>
      <c r="D226" s="389" t="s">
        <v>472</v>
      </c>
      <c r="E226" s="388" t="s">
        <v>460</v>
      </c>
      <c r="F226" s="389" t="s">
        <v>461</v>
      </c>
      <c r="G226" s="388" t="s">
        <v>504</v>
      </c>
      <c r="H226" s="388" t="s">
        <v>629</v>
      </c>
      <c r="I226" s="388" t="s">
        <v>630</v>
      </c>
      <c r="J226" s="388" t="s">
        <v>574</v>
      </c>
      <c r="K226" s="388" t="s">
        <v>631</v>
      </c>
      <c r="L226" s="390">
        <v>22.77</v>
      </c>
      <c r="M226" s="390">
        <v>10</v>
      </c>
      <c r="N226" s="391">
        <v>227.7</v>
      </c>
    </row>
    <row r="227" spans="1:14" ht="14.4" customHeight="1" x14ac:dyDescent="0.3">
      <c r="A227" s="386" t="s">
        <v>457</v>
      </c>
      <c r="B227" s="387" t="s">
        <v>459</v>
      </c>
      <c r="C227" s="388" t="s">
        <v>471</v>
      </c>
      <c r="D227" s="389" t="s">
        <v>472</v>
      </c>
      <c r="E227" s="388" t="s">
        <v>460</v>
      </c>
      <c r="F227" s="389" t="s">
        <v>461</v>
      </c>
      <c r="G227" s="388" t="s">
        <v>504</v>
      </c>
      <c r="H227" s="388" t="s">
        <v>635</v>
      </c>
      <c r="I227" s="388" t="s">
        <v>636</v>
      </c>
      <c r="J227" s="388" t="s">
        <v>637</v>
      </c>
      <c r="K227" s="388" t="s">
        <v>638</v>
      </c>
      <c r="L227" s="390">
        <v>59.189753996148305</v>
      </c>
      <c r="M227" s="390">
        <v>6</v>
      </c>
      <c r="N227" s="391">
        <v>355.13852397688981</v>
      </c>
    </row>
    <row r="228" spans="1:14" ht="14.4" customHeight="1" x14ac:dyDescent="0.3">
      <c r="A228" s="386" t="s">
        <v>457</v>
      </c>
      <c r="B228" s="387" t="s">
        <v>459</v>
      </c>
      <c r="C228" s="388" t="s">
        <v>471</v>
      </c>
      <c r="D228" s="389" t="s">
        <v>472</v>
      </c>
      <c r="E228" s="388" t="s">
        <v>460</v>
      </c>
      <c r="F228" s="389" t="s">
        <v>461</v>
      </c>
      <c r="G228" s="388" t="s">
        <v>504</v>
      </c>
      <c r="H228" s="388" t="s">
        <v>639</v>
      </c>
      <c r="I228" s="388" t="s">
        <v>640</v>
      </c>
      <c r="J228" s="388" t="s">
        <v>641</v>
      </c>
      <c r="K228" s="388" t="s">
        <v>642</v>
      </c>
      <c r="L228" s="390">
        <v>67.494908758092194</v>
      </c>
      <c r="M228" s="390">
        <v>6</v>
      </c>
      <c r="N228" s="391">
        <v>404.96945254855319</v>
      </c>
    </row>
    <row r="229" spans="1:14" ht="14.4" customHeight="1" x14ac:dyDescent="0.3">
      <c r="A229" s="386" t="s">
        <v>457</v>
      </c>
      <c r="B229" s="387" t="s">
        <v>459</v>
      </c>
      <c r="C229" s="388" t="s">
        <v>471</v>
      </c>
      <c r="D229" s="389" t="s">
        <v>472</v>
      </c>
      <c r="E229" s="388" t="s">
        <v>460</v>
      </c>
      <c r="F229" s="389" t="s">
        <v>461</v>
      </c>
      <c r="G229" s="388" t="s">
        <v>504</v>
      </c>
      <c r="H229" s="388" t="s">
        <v>651</v>
      </c>
      <c r="I229" s="388" t="s">
        <v>652</v>
      </c>
      <c r="J229" s="388" t="s">
        <v>653</v>
      </c>
      <c r="K229" s="388"/>
      <c r="L229" s="390">
        <v>183.36073251011626</v>
      </c>
      <c r="M229" s="390">
        <v>8</v>
      </c>
      <c r="N229" s="391">
        <v>1466.8858600809301</v>
      </c>
    </row>
    <row r="230" spans="1:14" ht="14.4" customHeight="1" x14ac:dyDescent="0.3">
      <c r="A230" s="386" t="s">
        <v>457</v>
      </c>
      <c r="B230" s="387" t="s">
        <v>459</v>
      </c>
      <c r="C230" s="388" t="s">
        <v>471</v>
      </c>
      <c r="D230" s="389" t="s">
        <v>472</v>
      </c>
      <c r="E230" s="388" t="s">
        <v>460</v>
      </c>
      <c r="F230" s="389" t="s">
        <v>461</v>
      </c>
      <c r="G230" s="388" t="s">
        <v>504</v>
      </c>
      <c r="H230" s="388" t="s">
        <v>670</v>
      </c>
      <c r="I230" s="388" t="s">
        <v>671</v>
      </c>
      <c r="J230" s="388" t="s">
        <v>672</v>
      </c>
      <c r="K230" s="388" t="s">
        <v>673</v>
      </c>
      <c r="L230" s="390">
        <v>100.51</v>
      </c>
      <c r="M230" s="390">
        <v>1</v>
      </c>
      <c r="N230" s="391">
        <v>100.51</v>
      </c>
    </row>
    <row r="231" spans="1:14" ht="14.4" customHeight="1" x14ac:dyDescent="0.3">
      <c r="A231" s="386" t="s">
        <v>457</v>
      </c>
      <c r="B231" s="387" t="s">
        <v>459</v>
      </c>
      <c r="C231" s="388" t="s">
        <v>471</v>
      </c>
      <c r="D231" s="389" t="s">
        <v>472</v>
      </c>
      <c r="E231" s="388" t="s">
        <v>460</v>
      </c>
      <c r="F231" s="389" t="s">
        <v>461</v>
      </c>
      <c r="G231" s="388" t="s">
        <v>504</v>
      </c>
      <c r="H231" s="388" t="s">
        <v>674</v>
      </c>
      <c r="I231" s="388" t="s">
        <v>675</v>
      </c>
      <c r="J231" s="388" t="s">
        <v>676</v>
      </c>
      <c r="K231" s="388" t="s">
        <v>677</v>
      </c>
      <c r="L231" s="390">
        <v>63.15</v>
      </c>
      <c r="M231" s="390">
        <v>6</v>
      </c>
      <c r="N231" s="391">
        <v>378.9</v>
      </c>
    </row>
    <row r="232" spans="1:14" ht="14.4" customHeight="1" x14ac:dyDescent="0.3">
      <c r="A232" s="386" t="s">
        <v>457</v>
      </c>
      <c r="B232" s="387" t="s">
        <v>459</v>
      </c>
      <c r="C232" s="388" t="s">
        <v>471</v>
      </c>
      <c r="D232" s="389" t="s">
        <v>472</v>
      </c>
      <c r="E232" s="388" t="s">
        <v>460</v>
      </c>
      <c r="F232" s="389" t="s">
        <v>461</v>
      </c>
      <c r="G232" s="388" t="s">
        <v>504</v>
      </c>
      <c r="H232" s="388" t="s">
        <v>678</v>
      </c>
      <c r="I232" s="388" t="s">
        <v>679</v>
      </c>
      <c r="J232" s="388" t="s">
        <v>680</v>
      </c>
      <c r="K232" s="388" t="s">
        <v>681</v>
      </c>
      <c r="L232" s="390">
        <v>169.64</v>
      </c>
      <c r="M232" s="390">
        <v>2</v>
      </c>
      <c r="N232" s="391">
        <v>339.28</v>
      </c>
    </row>
    <row r="233" spans="1:14" ht="14.4" customHeight="1" x14ac:dyDescent="0.3">
      <c r="A233" s="386" t="s">
        <v>457</v>
      </c>
      <c r="B233" s="387" t="s">
        <v>459</v>
      </c>
      <c r="C233" s="388" t="s">
        <v>471</v>
      </c>
      <c r="D233" s="389" t="s">
        <v>472</v>
      </c>
      <c r="E233" s="388" t="s">
        <v>460</v>
      </c>
      <c r="F233" s="389" t="s">
        <v>461</v>
      </c>
      <c r="G233" s="388" t="s">
        <v>504</v>
      </c>
      <c r="H233" s="388" t="s">
        <v>686</v>
      </c>
      <c r="I233" s="388" t="s">
        <v>687</v>
      </c>
      <c r="J233" s="388" t="s">
        <v>688</v>
      </c>
      <c r="K233" s="388" t="s">
        <v>689</v>
      </c>
      <c r="L233" s="390">
        <v>121.46833333333335</v>
      </c>
      <c r="M233" s="390">
        <v>12</v>
      </c>
      <c r="N233" s="391">
        <v>1457.6200000000001</v>
      </c>
    </row>
    <row r="234" spans="1:14" ht="14.4" customHeight="1" x14ac:dyDescent="0.3">
      <c r="A234" s="386" t="s">
        <v>457</v>
      </c>
      <c r="B234" s="387" t="s">
        <v>459</v>
      </c>
      <c r="C234" s="388" t="s">
        <v>471</v>
      </c>
      <c r="D234" s="389" t="s">
        <v>472</v>
      </c>
      <c r="E234" s="388" t="s">
        <v>460</v>
      </c>
      <c r="F234" s="389" t="s">
        <v>461</v>
      </c>
      <c r="G234" s="388" t="s">
        <v>504</v>
      </c>
      <c r="H234" s="388" t="s">
        <v>698</v>
      </c>
      <c r="I234" s="388" t="s">
        <v>699</v>
      </c>
      <c r="J234" s="388" t="s">
        <v>700</v>
      </c>
      <c r="K234" s="388" t="s">
        <v>701</v>
      </c>
      <c r="L234" s="390">
        <v>46.743333333333304</v>
      </c>
      <c r="M234" s="390">
        <v>30</v>
      </c>
      <c r="N234" s="391">
        <v>1402.299999999999</v>
      </c>
    </row>
    <row r="235" spans="1:14" ht="14.4" customHeight="1" x14ac:dyDescent="0.3">
      <c r="A235" s="386" t="s">
        <v>457</v>
      </c>
      <c r="B235" s="387" t="s">
        <v>459</v>
      </c>
      <c r="C235" s="388" t="s">
        <v>471</v>
      </c>
      <c r="D235" s="389" t="s">
        <v>472</v>
      </c>
      <c r="E235" s="388" t="s">
        <v>460</v>
      </c>
      <c r="F235" s="389" t="s">
        <v>461</v>
      </c>
      <c r="G235" s="388" t="s">
        <v>504</v>
      </c>
      <c r="H235" s="388" t="s">
        <v>702</v>
      </c>
      <c r="I235" s="388" t="s">
        <v>703</v>
      </c>
      <c r="J235" s="388" t="s">
        <v>704</v>
      </c>
      <c r="K235" s="388" t="s">
        <v>705</v>
      </c>
      <c r="L235" s="390">
        <v>47.359250009897501</v>
      </c>
      <c r="M235" s="390">
        <v>10</v>
      </c>
      <c r="N235" s="391">
        <v>473.59250009897499</v>
      </c>
    </row>
    <row r="236" spans="1:14" ht="14.4" customHeight="1" x14ac:dyDescent="0.3">
      <c r="A236" s="386" t="s">
        <v>457</v>
      </c>
      <c r="B236" s="387" t="s">
        <v>459</v>
      </c>
      <c r="C236" s="388" t="s">
        <v>471</v>
      </c>
      <c r="D236" s="389" t="s">
        <v>472</v>
      </c>
      <c r="E236" s="388" t="s">
        <v>460</v>
      </c>
      <c r="F236" s="389" t="s">
        <v>461</v>
      </c>
      <c r="G236" s="388" t="s">
        <v>504</v>
      </c>
      <c r="H236" s="388" t="s">
        <v>706</v>
      </c>
      <c r="I236" s="388" t="s">
        <v>706</v>
      </c>
      <c r="J236" s="388" t="s">
        <v>578</v>
      </c>
      <c r="K236" s="388" t="s">
        <v>707</v>
      </c>
      <c r="L236" s="390">
        <v>106.98</v>
      </c>
      <c r="M236" s="390">
        <v>2</v>
      </c>
      <c r="N236" s="391">
        <v>213.96</v>
      </c>
    </row>
    <row r="237" spans="1:14" ht="14.4" customHeight="1" x14ac:dyDescent="0.3">
      <c r="A237" s="386" t="s">
        <v>457</v>
      </c>
      <c r="B237" s="387" t="s">
        <v>459</v>
      </c>
      <c r="C237" s="388" t="s">
        <v>471</v>
      </c>
      <c r="D237" s="389" t="s">
        <v>472</v>
      </c>
      <c r="E237" s="388" t="s">
        <v>460</v>
      </c>
      <c r="F237" s="389" t="s">
        <v>461</v>
      </c>
      <c r="G237" s="388" t="s">
        <v>504</v>
      </c>
      <c r="H237" s="388" t="s">
        <v>715</v>
      </c>
      <c r="I237" s="388" t="s">
        <v>716</v>
      </c>
      <c r="J237" s="388" t="s">
        <v>717</v>
      </c>
      <c r="K237" s="388" t="s">
        <v>718</v>
      </c>
      <c r="L237" s="390">
        <v>75.54007385876794</v>
      </c>
      <c r="M237" s="390">
        <v>3</v>
      </c>
      <c r="N237" s="391">
        <v>226.62022157630383</v>
      </c>
    </row>
    <row r="238" spans="1:14" ht="14.4" customHeight="1" x14ac:dyDescent="0.3">
      <c r="A238" s="386" t="s">
        <v>457</v>
      </c>
      <c r="B238" s="387" t="s">
        <v>459</v>
      </c>
      <c r="C238" s="388" t="s">
        <v>471</v>
      </c>
      <c r="D238" s="389" t="s">
        <v>472</v>
      </c>
      <c r="E238" s="388" t="s">
        <v>460</v>
      </c>
      <c r="F238" s="389" t="s">
        <v>461</v>
      </c>
      <c r="G238" s="388" t="s">
        <v>504</v>
      </c>
      <c r="H238" s="388" t="s">
        <v>719</v>
      </c>
      <c r="I238" s="388" t="s">
        <v>720</v>
      </c>
      <c r="J238" s="388" t="s">
        <v>721</v>
      </c>
      <c r="K238" s="388" t="s">
        <v>722</v>
      </c>
      <c r="L238" s="390">
        <v>367.72</v>
      </c>
      <c r="M238" s="390">
        <v>2</v>
      </c>
      <c r="N238" s="391">
        <v>735.44</v>
      </c>
    </row>
    <row r="239" spans="1:14" ht="14.4" customHeight="1" x14ac:dyDescent="0.3">
      <c r="A239" s="386" t="s">
        <v>457</v>
      </c>
      <c r="B239" s="387" t="s">
        <v>459</v>
      </c>
      <c r="C239" s="388" t="s">
        <v>471</v>
      </c>
      <c r="D239" s="389" t="s">
        <v>472</v>
      </c>
      <c r="E239" s="388" t="s">
        <v>460</v>
      </c>
      <c r="F239" s="389" t="s">
        <v>461</v>
      </c>
      <c r="G239" s="388" t="s">
        <v>504</v>
      </c>
      <c r="H239" s="388" t="s">
        <v>744</v>
      </c>
      <c r="I239" s="388" t="s">
        <v>735</v>
      </c>
      <c r="J239" s="388" t="s">
        <v>745</v>
      </c>
      <c r="K239" s="388" t="s">
        <v>746</v>
      </c>
      <c r="L239" s="390">
        <v>1440.1224999999999</v>
      </c>
      <c r="M239" s="390">
        <v>1</v>
      </c>
      <c r="N239" s="391">
        <v>1440.1224999999999</v>
      </c>
    </row>
    <row r="240" spans="1:14" ht="14.4" customHeight="1" x14ac:dyDescent="0.3">
      <c r="A240" s="386" t="s">
        <v>457</v>
      </c>
      <c r="B240" s="387" t="s">
        <v>459</v>
      </c>
      <c r="C240" s="388" t="s">
        <v>471</v>
      </c>
      <c r="D240" s="389" t="s">
        <v>472</v>
      </c>
      <c r="E240" s="388" t="s">
        <v>460</v>
      </c>
      <c r="F240" s="389" t="s">
        <v>461</v>
      </c>
      <c r="G240" s="388" t="s">
        <v>504</v>
      </c>
      <c r="H240" s="388" t="s">
        <v>751</v>
      </c>
      <c r="I240" s="388" t="s">
        <v>752</v>
      </c>
      <c r="J240" s="388" t="s">
        <v>753</v>
      </c>
      <c r="K240" s="388" t="s">
        <v>754</v>
      </c>
      <c r="L240" s="390">
        <v>110.23510670155201</v>
      </c>
      <c r="M240" s="390">
        <v>40</v>
      </c>
      <c r="N240" s="391">
        <v>4409.4042680620805</v>
      </c>
    </row>
    <row r="241" spans="1:14" ht="14.4" customHeight="1" x14ac:dyDescent="0.3">
      <c r="A241" s="386" t="s">
        <v>457</v>
      </c>
      <c r="B241" s="387" t="s">
        <v>459</v>
      </c>
      <c r="C241" s="388" t="s">
        <v>471</v>
      </c>
      <c r="D241" s="389" t="s">
        <v>472</v>
      </c>
      <c r="E241" s="388" t="s">
        <v>460</v>
      </c>
      <c r="F241" s="389" t="s">
        <v>461</v>
      </c>
      <c r="G241" s="388" t="s">
        <v>504</v>
      </c>
      <c r="H241" s="388" t="s">
        <v>763</v>
      </c>
      <c r="I241" s="388" t="s">
        <v>764</v>
      </c>
      <c r="J241" s="388" t="s">
        <v>765</v>
      </c>
      <c r="K241" s="388" t="s">
        <v>766</v>
      </c>
      <c r="L241" s="390">
        <v>71.059288591447398</v>
      </c>
      <c r="M241" s="390">
        <v>4</v>
      </c>
      <c r="N241" s="391">
        <v>284.23715436578959</v>
      </c>
    </row>
    <row r="242" spans="1:14" ht="14.4" customHeight="1" x14ac:dyDescent="0.3">
      <c r="A242" s="386" t="s">
        <v>457</v>
      </c>
      <c r="B242" s="387" t="s">
        <v>459</v>
      </c>
      <c r="C242" s="388" t="s">
        <v>471</v>
      </c>
      <c r="D242" s="389" t="s">
        <v>472</v>
      </c>
      <c r="E242" s="388" t="s">
        <v>460</v>
      </c>
      <c r="F242" s="389" t="s">
        <v>461</v>
      </c>
      <c r="G242" s="388" t="s">
        <v>504</v>
      </c>
      <c r="H242" s="388" t="s">
        <v>793</v>
      </c>
      <c r="I242" s="388" t="s">
        <v>794</v>
      </c>
      <c r="J242" s="388" t="s">
        <v>795</v>
      </c>
      <c r="K242" s="388" t="s">
        <v>796</v>
      </c>
      <c r="L242" s="390">
        <v>1665.2</v>
      </c>
      <c r="M242" s="390">
        <v>1</v>
      </c>
      <c r="N242" s="391">
        <v>1665.2</v>
      </c>
    </row>
    <row r="243" spans="1:14" ht="14.4" customHeight="1" x14ac:dyDescent="0.3">
      <c r="A243" s="386" t="s">
        <v>457</v>
      </c>
      <c r="B243" s="387" t="s">
        <v>459</v>
      </c>
      <c r="C243" s="388" t="s">
        <v>471</v>
      </c>
      <c r="D243" s="389" t="s">
        <v>472</v>
      </c>
      <c r="E243" s="388" t="s">
        <v>460</v>
      </c>
      <c r="F243" s="389" t="s">
        <v>461</v>
      </c>
      <c r="G243" s="388" t="s">
        <v>504</v>
      </c>
      <c r="H243" s="388" t="s">
        <v>801</v>
      </c>
      <c r="I243" s="388" t="s">
        <v>802</v>
      </c>
      <c r="J243" s="388" t="s">
        <v>803</v>
      </c>
      <c r="K243" s="388" t="s">
        <v>804</v>
      </c>
      <c r="L243" s="390">
        <v>125.91</v>
      </c>
      <c r="M243" s="390">
        <v>2</v>
      </c>
      <c r="N243" s="391">
        <v>251.82</v>
      </c>
    </row>
    <row r="244" spans="1:14" ht="14.4" customHeight="1" x14ac:dyDescent="0.3">
      <c r="A244" s="386" t="s">
        <v>457</v>
      </c>
      <c r="B244" s="387" t="s">
        <v>459</v>
      </c>
      <c r="C244" s="388" t="s">
        <v>471</v>
      </c>
      <c r="D244" s="389" t="s">
        <v>472</v>
      </c>
      <c r="E244" s="388" t="s">
        <v>460</v>
      </c>
      <c r="F244" s="389" t="s">
        <v>461</v>
      </c>
      <c r="G244" s="388" t="s">
        <v>504</v>
      </c>
      <c r="H244" s="388" t="s">
        <v>809</v>
      </c>
      <c r="I244" s="388" t="s">
        <v>810</v>
      </c>
      <c r="J244" s="388" t="s">
        <v>574</v>
      </c>
      <c r="K244" s="388" t="s">
        <v>811</v>
      </c>
      <c r="L244" s="390">
        <v>60.350052959850132</v>
      </c>
      <c r="M244" s="390">
        <v>20</v>
      </c>
      <c r="N244" s="391">
        <v>1207.0010591970026</v>
      </c>
    </row>
    <row r="245" spans="1:14" ht="14.4" customHeight="1" x14ac:dyDescent="0.3">
      <c r="A245" s="386" t="s">
        <v>457</v>
      </c>
      <c r="B245" s="387" t="s">
        <v>459</v>
      </c>
      <c r="C245" s="388" t="s">
        <v>471</v>
      </c>
      <c r="D245" s="389" t="s">
        <v>472</v>
      </c>
      <c r="E245" s="388" t="s">
        <v>460</v>
      </c>
      <c r="F245" s="389" t="s">
        <v>461</v>
      </c>
      <c r="G245" s="388" t="s">
        <v>504</v>
      </c>
      <c r="H245" s="388" t="s">
        <v>824</v>
      </c>
      <c r="I245" s="388" t="s">
        <v>825</v>
      </c>
      <c r="J245" s="388" t="s">
        <v>826</v>
      </c>
      <c r="K245" s="388" t="s">
        <v>827</v>
      </c>
      <c r="L245" s="390">
        <v>55.383035526015419</v>
      </c>
      <c r="M245" s="390">
        <v>10</v>
      </c>
      <c r="N245" s="391">
        <v>553.83035526015419</v>
      </c>
    </row>
    <row r="246" spans="1:14" ht="14.4" customHeight="1" x14ac:dyDescent="0.3">
      <c r="A246" s="386" t="s">
        <v>457</v>
      </c>
      <c r="B246" s="387" t="s">
        <v>459</v>
      </c>
      <c r="C246" s="388" t="s">
        <v>471</v>
      </c>
      <c r="D246" s="389" t="s">
        <v>472</v>
      </c>
      <c r="E246" s="388" t="s">
        <v>460</v>
      </c>
      <c r="F246" s="389" t="s">
        <v>461</v>
      </c>
      <c r="G246" s="388" t="s">
        <v>504</v>
      </c>
      <c r="H246" s="388" t="s">
        <v>839</v>
      </c>
      <c r="I246" s="388" t="s">
        <v>840</v>
      </c>
      <c r="J246" s="388" t="s">
        <v>562</v>
      </c>
      <c r="K246" s="388" t="s">
        <v>841</v>
      </c>
      <c r="L246" s="390">
        <v>148.21</v>
      </c>
      <c r="M246" s="390">
        <v>2</v>
      </c>
      <c r="N246" s="391">
        <v>296.42</v>
      </c>
    </row>
    <row r="247" spans="1:14" ht="14.4" customHeight="1" x14ac:dyDescent="0.3">
      <c r="A247" s="386" t="s">
        <v>457</v>
      </c>
      <c r="B247" s="387" t="s">
        <v>459</v>
      </c>
      <c r="C247" s="388" t="s">
        <v>471</v>
      </c>
      <c r="D247" s="389" t="s">
        <v>472</v>
      </c>
      <c r="E247" s="388" t="s">
        <v>460</v>
      </c>
      <c r="F247" s="389" t="s">
        <v>461</v>
      </c>
      <c r="G247" s="388" t="s">
        <v>504</v>
      </c>
      <c r="H247" s="388" t="s">
        <v>846</v>
      </c>
      <c r="I247" s="388" t="s">
        <v>847</v>
      </c>
      <c r="J247" s="388" t="s">
        <v>848</v>
      </c>
      <c r="K247" s="388" t="s">
        <v>849</v>
      </c>
      <c r="L247" s="390">
        <v>63.088475203621009</v>
      </c>
      <c r="M247" s="390">
        <v>20</v>
      </c>
      <c r="N247" s="391">
        <v>1261.7695040724202</v>
      </c>
    </row>
    <row r="248" spans="1:14" ht="14.4" customHeight="1" x14ac:dyDescent="0.3">
      <c r="A248" s="386" t="s">
        <v>457</v>
      </c>
      <c r="B248" s="387" t="s">
        <v>459</v>
      </c>
      <c r="C248" s="388" t="s">
        <v>471</v>
      </c>
      <c r="D248" s="389" t="s">
        <v>472</v>
      </c>
      <c r="E248" s="388" t="s">
        <v>460</v>
      </c>
      <c r="F248" s="389" t="s">
        <v>461</v>
      </c>
      <c r="G248" s="388" t="s">
        <v>504</v>
      </c>
      <c r="H248" s="388" t="s">
        <v>857</v>
      </c>
      <c r="I248" s="388" t="s">
        <v>858</v>
      </c>
      <c r="J248" s="388" t="s">
        <v>859</v>
      </c>
      <c r="K248" s="388" t="s">
        <v>860</v>
      </c>
      <c r="L248" s="390">
        <v>430.20274778586725</v>
      </c>
      <c r="M248" s="390">
        <v>4</v>
      </c>
      <c r="N248" s="391">
        <v>1720.810991143469</v>
      </c>
    </row>
    <row r="249" spans="1:14" ht="14.4" customHeight="1" x14ac:dyDescent="0.3">
      <c r="A249" s="386" t="s">
        <v>457</v>
      </c>
      <c r="B249" s="387" t="s">
        <v>459</v>
      </c>
      <c r="C249" s="388" t="s">
        <v>471</v>
      </c>
      <c r="D249" s="389" t="s">
        <v>472</v>
      </c>
      <c r="E249" s="388" t="s">
        <v>460</v>
      </c>
      <c r="F249" s="389" t="s">
        <v>461</v>
      </c>
      <c r="G249" s="388" t="s">
        <v>504</v>
      </c>
      <c r="H249" s="388" t="s">
        <v>867</v>
      </c>
      <c r="I249" s="388" t="s">
        <v>868</v>
      </c>
      <c r="J249" s="388" t="s">
        <v>869</v>
      </c>
      <c r="K249" s="388" t="s">
        <v>870</v>
      </c>
      <c r="L249" s="390">
        <v>182.26385285006901</v>
      </c>
      <c r="M249" s="390">
        <v>6</v>
      </c>
      <c r="N249" s="391">
        <v>1093.583117100414</v>
      </c>
    </row>
    <row r="250" spans="1:14" ht="14.4" customHeight="1" x14ac:dyDescent="0.3">
      <c r="A250" s="386" t="s">
        <v>457</v>
      </c>
      <c r="B250" s="387" t="s">
        <v>459</v>
      </c>
      <c r="C250" s="388" t="s">
        <v>471</v>
      </c>
      <c r="D250" s="389" t="s">
        <v>472</v>
      </c>
      <c r="E250" s="388" t="s">
        <v>460</v>
      </c>
      <c r="F250" s="389" t="s">
        <v>461</v>
      </c>
      <c r="G250" s="388" t="s">
        <v>504</v>
      </c>
      <c r="H250" s="388" t="s">
        <v>888</v>
      </c>
      <c r="I250" s="388" t="s">
        <v>889</v>
      </c>
      <c r="J250" s="388" t="s">
        <v>890</v>
      </c>
      <c r="K250" s="388" t="s">
        <v>891</v>
      </c>
      <c r="L250" s="390">
        <v>622.13499999999999</v>
      </c>
      <c r="M250" s="390">
        <v>4</v>
      </c>
      <c r="N250" s="391">
        <v>2488.54</v>
      </c>
    </row>
    <row r="251" spans="1:14" ht="14.4" customHeight="1" x14ac:dyDescent="0.3">
      <c r="A251" s="386" t="s">
        <v>457</v>
      </c>
      <c r="B251" s="387" t="s">
        <v>459</v>
      </c>
      <c r="C251" s="388" t="s">
        <v>471</v>
      </c>
      <c r="D251" s="389" t="s">
        <v>472</v>
      </c>
      <c r="E251" s="388" t="s">
        <v>460</v>
      </c>
      <c r="F251" s="389" t="s">
        <v>461</v>
      </c>
      <c r="G251" s="388" t="s">
        <v>504</v>
      </c>
      <c r="H251" s="388" t="s">
        <v>892</v>
      </c>
      <c r="I251" s="388" t="s">
        <v>893</v>
      </c>
      <c r="J251" s="388" t="s">
        <v>604</v>
      </c>
      <c r="K251" s="388" t="s">
        <v>894</v>
      </c>
      <c r="L251" s="390">
        <v>337.85</v>
      </c>
      <c r="M251" s="390">
        <v>1</v>
      </c>
      <c r="N251" s="391">
        <v>337.85</v>
      </c>
    </row>
    <row r="252" spans="1:14" ht="14.4" customHeight="1" x14ac:dyDescent="0.3">
      <c r="A252" s="386" t="s">
        <v>457</v>
      </c>
      <c r="B252" s="387" t="s">
        <v>459</v>
      </c>
      <c r="C252" s="388" t="s">
        <v>471</v>
      </c>
      <c r="D252" s="389" t="s">
        <v>472</v>
      </c>
      <c r="E252" s="388" t="s">
        <v>460</v>
      </c>
      <c r="F252" s="389" t="s">
        <v>461</v>
      </c>
      <c r="G252" s="388" t="s">
        <v>504</v>
      </c>
      <c r="H252" s="388" t="s">
        <v>895</v>
      </c>
      <c r="I252" s="388" t="s">
        <v>896</v>
      </c>
      <c r="J252" s="388" t="s">
        <v>897</v>
      </c>
      <c r="K252" s="388" t="s">
        <v>898</v>
      </c>
      <c r="L252" s="390">
        <v>47.360003633829102</v>
      </c>
      <c r="M252" s="390">
        <v>10</v>
      </c>
      <c r="N252" s="391">
        <v>473.60003633829103</v>
      </c>
    </row>
    <row r="253" spans="1:14" ht="14.4" customHeight="1" x14ac:dyDescent="0.3">
      <c r="A253" s="386" t="s">
        <v>457</v>
      </c>
      <c r="B253" s="387" t="s">
        <v>459</v>
      </c>
      <c r="C253" s="388" t="s">
        <v>471</v>
      </c>
      <c r="D253" s="389" t="s">
        <v>472</v>
      </c>
      <c r="E253" s="388" t="s">
        <v>460</v>
      </c>
      <c r="F253" s="389" t="s">
        <v>461</v>
      </c>
      <c r="G253" s="388" t="s">
        <v>504</v>
      </c>
      <c r="H253" s="388" t="s">
        <v>899</v>
      </c>
      <c r="I253" s="388" t="s">
        <v>900</v>
      </c>
      <c r="J253" s="388" t="s">
        <v>901</v>
      </c>
      <c r="K253" s="388" t="s">
        <v>902</v>
      </c>
      <c r="L253" s="390">
        <v>49.700813320786999</v>
      </c>
      <c r="M253" s="390">
        <v>10</v>
      </c>
      <c r="N253" s="391">
        <v>497.00813320787</v>
      </c>
    </row>
    <row r="254" spans="1:14" ht="14.4" customHeight="1" x14ac:dyDescent="0.3">
      <c r="A254" s="386" t="s">
        <v>457</v>
      </c>
      <c r="B254" s="387" t="s">
        <v>459</v>
      </c>
      <c r="C254" s="388" t="s">
        <v>471</v>
      </c>
      <c r="D254" s="389" t="s">
        <v>472</v>
      </c>
      <c r="E254" s="388" t="s">
        <v>460</v>
      </c>
      <c r="F254" s="389" t="s">
        <v>461</v>
      </c>
      <c r="G254" s="388" t="s">
        <v>504</v>
      </c>
      <c r="H254" s="388" t="s">
        <v>903</v>
      </c>
      <c r="I254" s="388" t="s">
        <v>904</v>
      </c>
      <c r="J254" s="388" t="s">
        <v>696</v>
      </c>
      <c r="K254" s="388" t="s">
        <v>905</v>
      </c>
      <c r="L254" s="390">
        <v>111.58</v>
      </c>
      <c r="M254" s="390">
        <v>12</v>
      </c>
      <c r="N254" s="391">
        <v>1338.96</v>
      </c>
    </row>
    <row r="255" spans="1:14" ht="14.4" customHeight="1" x14ac:dyDescent="0.3">
      <c r="A255" s="386" t="s">
        <v>457</v>
      </c>
      <c r="B255" s="387" t="s">
        <v>459</v>
      </c>
      <c r="C255" s="388" t="s">
        <v>471</v>
      </c>
      <c r="D255" s="389" t="s">
        <v>472</v>
      </c>
      <c r="E255" s="388" t="s">
        <v>460</v>
      </c>
      <c r="F255" s="389" t="s">
        <v>461</v>
      </c>
      <c r="G255" s="388" t="s">
        <v>504</v>
      </c>
      <c r="H255" s="388" t="s">
        <v>925</v>
      </c>
      <c r="I255" s="388" t="s">
        <v>926</v>
      </c>
      <c r="J255" s="388" t="s">
        <v>927</v>
      </c>
      <c r="K255" s="388" t="s">
        <v>928</v>
      </c>
      <c r="L255" s="390">
        <v>92.806666666666658</v>
      </c>
      <c r="M255" s="390">
        <v>18</v>
      </c>
      <c r="N255" s="391">
        <v>1670.5199999999998</v>
      </c>
    </row>
    <row r="256" spans="1:14" ht="14.4" customHeight="1" x14ac:dyDescent="0.3">
      <c r="A256" s="386" t="s">
        <v>457</v>
      </c>
      <c r="B256" s="387" t="s">
        <v>459</v>
      </c>
      <c r="C256" s="388" t="s">
        <v>471</v>
      </c>
      <c r="D256" s="389" t="s">
        <v>472</v>
      </c>
      <c r="E256" s="388" t="s">
        <v>460</v>
      </c>
      <c r="F256" s="389" t="s">
        <v>461</v>
      </c>
      <c r="G256" s="388" t="s">
        <v>504</v>
      </c>
      <c r="H256" s="388" t="s">
        <v>1185</v>
      </c>
      <c r="I256" s="388" t="s">
        <v>1186</v>
      </c>
      <c r="J256" s="388" t="s">
        <v>1187</v>
      </c>
      <c r="K256" s="388" t="s">
        <v>1188</v>
      </c>
      <c r="L256" s="390">
        <v>107.85</v>
      </c>
      <c r="M256" s="390">
        <v>1</v>
      </c>
      <c r="N256" s="391">
        <v>107.85</v>
      </c>
    </row>
    <row r="257" spans="1:14" ht="14.4" customHeight="1" x14ac:dyDescent="0.3">
      <c r="A257" s="386" t="s">
        <v>457</v>
      </c>
      <c r="B257" s="387" t="s">
        <v>459</v>
      </c>
      <c r="C257" s="388" t="s">
        <v>471</v>
      </c>
      <c r="D257" s="389" t="s">
        <v>472</v>
      </c>
      <c r="E257" s="388" t="s">
        <v>460</v>
      </c>
      <c r="F257" s="389" t="s">
        <v>461</v>
      </c>
      <c r="G257" s="388" t="s">
        <v>504</v>
      </c>
      <c r="H257" s="388" t="s">
        <v>949</v>
      </c>
      <c r="I257" s="388" t="s">
        <v>735</v>
      </c>
      <c r="J257" s="388" t="s">
        <v>950</v>
      </c>
      <c r="K257" s="388"/>
      <c r="L257" s="390">
        <v>265.40623734996717</v>
      </c>
      <c r="M257" s="390">
        <v>5</v>
      </c>
      <c r="N257" s="391">
        <v>1327.0311867498358</v>
      </c>
    </row>
    <row r="258" spans="1:14" ht="14.4" customHeight="1" x14ac:dyDescent="0.3">
      <c r="A258" s="386" t="s">
        <v>457</v>
      </c>
      <c r="B258" s="387" t="s">
        <v>459</v>
      </c>
      <c r="C258" s="388" t="s">
        <v>471</v>
      </c>
      <c r="D258" s="389" t="s">
        <v>472</v>
      </c>
      <c r="E258" s="388" t="s">
        <v>460</v>
      </c>
      <c r="F258" s="389" t="s">
        <v>461</v>
      </c>
      <c r="G258" s="388" t="s">
        <v>504</v>
      </c>
      <c r="H258" s="388" t="s">
        <v>951</v>
      </c>
      <c r="I258" s="388" t="s">
        <v>952</v>
      </c>
      <c r="J258" s="388" t="s">
        <v>953</v>
      </c>
      <c r="K258" s="388" t="s">
        <v>954</v>
      </c>
      <c r="L258" s="390">
        <v>292.08075286428402</v>
      </c>
      <c r="M258" s="390">
        <v>1</v>
      </c>
      <c r="N258" s="391">
        <v>292.08075286428402</v>
      </c>
    </row>
    <row r="259" spans="1:14" ht="14.4" customHeight="1" x14ac:dyDescent="0.3">
      <c r="A259" s="386" t="s">
        <v>457</v>
      </c>
      <c r="B259" s="387" t="s">
        <v>459</v>
      </c>
      <c r="C259" s="388" t="s">
        <v>471</v>
      </c>
      <c r="D259" s="389" t="s">
        <v>472</v>
      </c>
      <c r="E259" s="388" t="s">
        <v>460</v>
      </c>
      <c r="F259" s="389" t="s">
        <v>461</v>
      </c>
      <c r="G259" s="388" t="s">
        <v>504</v>
      </c>
      <c r="H259" s="388" t="s">
        <v>955</v>
      </c>
      <c r="I259" s="388" t="s">
        <v>955</v>
      </c>
      <c r="J259" s="388" t="s">
        <v>956</v>
      </c>
      <c r="K259" s="388" t="s">
        <v>957</v>
      </c>
      <c r="L259" s="390">
        <v>113.61990023618741</v>
      </c>
      <c r="M259" s="390">
        <v>30</v>
      </c>
      <c r="N259" s="391">
        <v>3408.597007085622</v>
      </c>
    </row>
    <row r="260" spans="1:14" ht="14.4" customHeight="1" x14ac:dyDescent="0.3">
      <c r="A260" s="386" t="s">
        <v>457</v>
      </c>
      <c r="B260" s="387" t="s">
        <v>459</v>
      </c>
      <c r="C260" s="388" t="s">
        <v>471</v>
      </c>
      <c r="D260" s="389" t="s">
        <v>472</v>
      </c>
      <c r="E260" s="388" t="s">
        <v>460</v>
      </c>
      <c r="F260" s="389" t="s">
        <v>461</v>
      </c>
      <c r="G260" s="388" t="s">
        <v>504</v>
      </c>
      <c r="H260" s="388" t="s">
        <v>969</v>
      </c>
      <c r="I260" s="388" t="s">
        <v>735</v>
      </c>
      <c r="J260" s="388" t="s">
        <v>970</v>
      </c>
      <c r="K260" s="388"/>
      <c r="L260" s="390">
        <v>105.05</v>
      </c>
      <c r="M260" s="390">
        <v>2</v>
      </c>
      <c r="N260" s="391">
        <v>210.1</v>
      </c>
    </row>
    <row r="261" spans="1:14" ht="14.4" customHeight="1" x14ac:dyDescent="0.3">
      <c r="A261" s="386" t="s">
        <v>457</v>
      </c>
      <c r="B261" s="387" t="s">
        <v>459</v>
      </c>
      <c r="C261" s="388" t="s">
        <v>471</v>
      </c>
      <c r="D261" s="389" t="s">
        <v>472</v>
      </c>
      <c r="E261" s="388" t="s">
        <v>460</v>
      </c>
      <c r="F261" s="389" t="s">
        <v>461</v>
      </c>
      <c r="G261" s="388" t="s">
        <v>504</v>
      </c>
      <c r="H261" s="388" t="s">
        <v>975</v>
      </c>
      <c r="I261" s="388" t="s">
        <v>735</v>
      </c>
      <c r="J261" s="388" t="s">
        <v>976</v>
      </c>
      <c r="K261" s="388"/>
      <c r="L261" s="390">
        <v>289.00996881888199</v>
      </c>
      <c r="M261" s="390">
        <v>1</v>
      </c>
      <c r="N261" s="391">
        <v>289.00996881888199</v>
      </c>
    </row>
    <row r="262" spans="1:14" ht="14.4" customHeight="1" x14ac:dyDescent="0.3">
      <c r="A262" s="386" t="s">
        <v>457</v>
      </c>
      <c r="B262" s="387" t="s">
        <v>459</v>
      </c>
      <c r="C262" s="388" t="s">
        <v>471</v>
      </c>
      <c r="D262" s="389" t="s">
        <v>472</v>
      </c>
      <c r="E262" s="388" t="s">
        <v>460</v>
      </c>
      <c r="F262" s="389" t="s">
        <v>461</v>
      </c>
      <c r="G262" s="388" t="s">
        <v>504</v>
      </c>
      <c r="H262" s="388" t="s">
        <v>987</v>
      </c>
      <c r="I262" s="388" t="s">
        <v>988</v>
      </c>
      <c r="J262" s="388" t="s">
        <v>989</v>
      </c>
      <c r="K262" s="388" t="s">
        <v>990</v>
      </c>
      <c r="L262" s="390">
        <v>119.41999999999999</v>
      </c>
      <c r="M262" s="390">
        <v>46</v>
      </c>
      <c r="N262" s="391">
        <v>5493.32</v>
      </c>
    </row>
    <row r="263" spans="1:14" ht="14.4" customHeight="1" x14ac:dyDescent="0.3">
      <c r="A263" s="386" t="s">
        <v>457</v>
      </c>
      <c r="B263" s="387" t="s">
        <v>459</v>
      </c>
      <c r="C263" s="388" t="s">
        <v>471</v>
      </c>
      <c r="D263" s="389" t="s">
        <v>472</v>
      </c>
      <c r="E263" s="388" t="s">
        <v>460</v>
      </c>
      <c r="F263" s="389" t="s">
        <v>461</v>
      </c>
      <c r="G263" s="388" t="s">
        <v>504</v>
      </c>
      <c r="H263" s="388" t="s">
        <v>1189</v>
      </c>
      <c r="I263" s="388" t="s">
        <v>1190</v>
      </c>
      <c r="J263" s="388" t="s">
        <v>1191</v>
      </c>
      <c r="K263" s="388" t="s">
        <v>1192</v>
      </c>
      <c r="L263" s="390">
        <v>191.61</v>
      </c>
      <c r="M263" s="390">
        <v>1</v>
      </c>
      <c r="N263" s="391">
        <v>191.61</v>
      </c>
    </row>
    <row r="264" spans="1:14" ht="14.4" customHeight="1" x14ac:dyDescent="0.3">
      <c r="A264" s="386" t="s">
        <v>457</v>
      </c>
      <c r="B264" s="387" t="s">
        <v>459</v>
      </c>
      <c r="C264" s="388" t="s">
        <v>471</v>
      </c>
      <c r="D264" s="389" t="s">
        <v>472</v>
      </c>
      <c r="E264" s="388" t="s">
        <v>460</v>
      </c>
      <c r="F264" s="389" t="s">
        <v>461</v>
      </c>
      <c r="G264" s="388" t="s">
        <v>504</v>
      </c>
      <c r="H264" s="388" t="s">
        <v>1008</v>
      </c>
      <c r="I264" s="388" t="s">
        <v>735</v>
      </c>
      <c r="J264" s="388" t="s">
        <v>1009</v>
      </c>
      <c r="K264" s="388"/>
      <c r="L264" s="390">
        <v>147.107332834272</v>
      </c>
      <c r="M264" s="390">
        <v>1</v>
      </c>
      <c r="N264" s="391">
        <v>147.107332834272</v>
      </c>
    </row>
    <row r="265" spans="1:14" ht="14.4" customHeight="1" x14ac:dyDescent="0.3">
      <c r="A265" s="386" t="s">
        <v>457</v>
      </c>
      <c r="B265" s="387" t="s">
        <v>459</v>
      </c>
      <c r="C265" s="388" t="s">
        <v>471</v>
      </c>
      <c r="D265" s="389" t="s">
        <v>472</v>
      </c>
      <c r="E265" s="388" t="s">
        <v>460</v>
      </c>
      <c r="F265" s="389" t="s">
        <v>461</v>
      </c>
      <c r="G265" s="388" t="s">
        <v>504</v>
      </c>
      <c r="H265" s="388" t="s">
        <v>1193</v>
      </c>
      <c r="I265" s="388" t="s">
        <v>1194</v>
      </c>
      <c r="J265" s="388" t="s">
        <v>1195</v>
      </c>
      <c r="K265" s="388" t="s">
        <v>1196</v>
      </c>
      <c r="L265" s="390">
        <v>137.46</v>
      </c>
      <c r="M265" s="390">
        <v>1</v>
      </c>
      <c r="N265" s="391">
        <v>137.46</v>
      </c>
    </row>
    <row r="266" spans="1:14" ht="14.4" customHeight="1" x14ac:dyDescent="0.3">
      <c r="A266" s="386" t="s">
        <v>457</v>
      </c>
      <c r="B266" s="387" t="s">
        <v>459</v>
      </c>
      <c r="C266" s="388" t="s">
        <v>471</v>
      </c>
      <c r="D266" s="389" t="s">
        <v>472</v>
      </c>
      <c r="E266" s="388" t="s">
        <v>460</v>
      </c>
      <c r="F266" s="389" t="s">
        <v>461</v>
      </c>
      <c r="G266" s="388" t="s">
        <v>1018</v>
      </c>
      <c r="H266" s="388" t="s">
        <v>1027</v>
      </c>
      <c r="I266" s="388" t="s">
        <v>1028</v>
      </c>
      <c r="J266" s="388" t="s">
        <v>1029</v>
      </c>
      <c r="K266" s="388" t="s">
        <v>1030</v>
      </c>
      <c r="L266" s="390">
        <v>492.19857613117949</v>
      </c>
      <c r="M266" s="390">
        <v>2</v>
      </c>
      <c r="N266" s="391">
        <v>984.39715226235899</v>
      </c>
    </row>
    <row r="267" spans="1:14" ht="14.4" customHeight="1" x14ac:dyDescent="0.3">
      <c r="A267" s="386" t="s">
        <v>457</v>
      </c>
      <c r="B267" s="387" t="s">
        <v>459</v>
      </c>
      <c r="C267" s="388" t="s">
        <v>471</v>
      </c>
      <c r="D267" s="389" t="s">
        <v>472</v>
      </c>
      <c r="E267" s="388" t="s">
        <v>460</v>
      </c>
      <c r="F267" s="389" t="s">
        <v>461</v>
      </c>
      <c r="G267" s="388" t="s">
        <v>1018</v>
      </c>
      <c r="H267" s="388" t="s">
        <v>1031</v>
      </c>
      <c r="I267" s="388" t="s">
        <v>1032</v>
      </c>
      <c r="J267" s="388" t="s">
        <v>1029</v>
      </c>
      <c r="K267" s="388" t="s">
        <v>1033</v>
      </c>
      <c r="L267" s="390">
        <v>943</v>
      </c>
      <c r="M267" s="390">
        <v>1</v>
      </c>
      <c r="N267" s="391">
        <v>943</v>
      </c>
    </row>
    <row r="268" spans="1:14" ht="14.4" customHeight="1" x14ac:dyDescent="0.3">
      <c r="A268" s="386" t="s">
        <v>457</v>
      </c>
      <c r="B268" s="387" t="s">
        <v>459</v>
      </c>
      <c r="C268" s="388" t="s">
        <v>471</v>
      </c>
      <c r="D268" s="389" t="s">
        <v>472</v>
      </c>
      <c r="E268" s="388" t="s">
        <v>460</v>
      </c>
      <c r="F268" s="389" t="s">
        <v>461</v>
      </c>
      <c r="G268" s="388" t="s">
        <v>1018</v>
      </c>
      <c r="H268" s="388" t="s">
        <v>1037</v>
      </c>
      <c r="I268" s="388" t="s">
        <v>1038</v>
      </c>
      <c r="J268" s="388" t="s">
        <v>1039</v>
      </c>
      <c r="K268" s="388" t="s">
        <v>1040</v>
      </c>
      <c r="L268" s="390">
        <v>61.443944443939678</v>
      </c>
      <c r="M268" s="390">
        <v>20</v>
      </c>
      <c r="N268" s="391">
        <v>1228.8788888787935</v>
      </c>
    </row>
    <row r="269" spans="1:14" ht="14.4" customHeight="1" x14ac:dyDescent="0.3">
      <c r="A269" s="386" t="s">
        <v>457</v>
      </c>
      <c r="B269" s="387" t="s">
        <v>459</v>
      </c>
      <c r="C269" s="388" t="s">
        <v>471</v>
      </c>
      <c r="D269" s="389" t="s">
        <v>472</v>
      </c>
      <c r="E269" s="388" t="s">
        <v>460</v>
      </c>
      <c r="F269" s="389" t="s">
        <v>461</v>
      </c>
      <c r="G269" s="388" t="s">
        <v>1018</v>
      </c>
      <c r="H269" s="388" t="s">
        <v>1041</v>
      </c>
      <c r="I269" s="388" t="s">
        <v>1042</v>
      </c>
      <c r="J269" s="388" t="s">
        <v>1043</v>
      </c>
      <c r="K269" s="388" t="s">
        <v>1044</v>
      </c>
      <c r="L269" s="390">
        <v>58.696000000000005</v>
      </c>
      <c r="M269" s="390">
        <v>10</v>
      </c>
      <c r="N269" s="391">
        <v>586.96</v>
      </c>
    </row>
    <row r="270" spans="1:14" ht="14.4" customHeight="1" x14ac:dyDescent="0.3">
      <c r="A270" s="386" t="s">
        <v>457</v>
      </c>
      <c r="B270" s="387" t="s">
        <v>459</v>
      </c>
      <c r="C270" s="388" t="s">
        <v>471</v>
      </c>
      <c r="D270" s="389" t="s">
        <v>472</v>
      </c>
      <c r="E270" s="388" t="s">
        <v>460</v>
      </c>
      <c r="F270" s="389" t="s">
        <v>461</v>
      </c>
      <c r="G270" s="388" t="s">
        <v>1018</v>
      </c>
      <c r="H270" s="388" t="s">
        <v>1053</v>
      </c>
      <c r="I270" s="388" t="s">
        <v>1054</v>
      </c>
      <c r="J270" s="388" t="s">
        <v>1055</v>
      </c>
      <c r="K270" s="388" t="s">
        <v>1056</v>
      </c>
      <c r="L270" s="390">
        <v>85.479612900877399</v>
      </c>
      <c r="M270" s="390">
        <v>3</v>
      </c>
      <c r="N270" s="391">
        <v>256.43883870263221</v>
      </c>
    </row>
    <row r="271" spans="1:14" ht="14.4" customHeight="1" x14ac:dyDescent="0.3">
      <c r="A271" s="386" t="s">
        <v>457</v>
      </c>
      <c r="B271" s="387" t="s">
        <v>459</v>
      </c>
      <c r="C271" s="388" t="s">
        <v>471</v>
      </c>
      <c r="D271" s="389" t="s">
        <v>472</v>
      </c>
      <c r="E271" s="388" t="s">
        <v>460</v>
      </c>
      <c r="F271" s="389" t="s">
        <v>461</v>
      </c>
      <c r="G271" s="388" t="s">
        <v>1018</v>
      </c>
      <c r="H271" s="388" t="s">
        <v>1074</v>
      </c>
      <c r="I271" s="388" t="s">
        <v>1075</v>
      </c>
      <c r="J271" s="388" t="s">
        <v>1076</v>
      </c>
      <c r="K271" s="388" t="s">
        <v>1077</v>
      </c>
      <c r="L271" s="390">
        <v>315.64000512371075</v>
      </c>
      <c r="M271" s="390">
        <v>5</v>
      </c>
      <c r="N271" s="391">
        <v>1578.2000256185538</v>
      </c>
    </row>
    <row r="272" spans="1:14" ht="14.4" customHeight="1" x14ac:dyDescent="0.3">
      <c r="A272" s="386" t="s">
        <v>457</v>
      </c>
      <c r="B272" s="387" t="s">
        <v>459</v>
      </c>
      <c r="C272" s="388" t="s">
        <v>471</v>
      </c>
      <c r="D272" s="389" t="s">
        <v>472</v>
      </c>
      <c r="E272" s="388" t="s">
        <v>460</v>
      </c>
      <c r="F272" s="389" t="s">
        <v>461</v>
      </c>
      <c r="G272" s="388" t="s">
        <v>1018</v>
      </c>
      <c r="H272" s="388" t="s">
        <v>1078</v>
      </c>
      <c r="I272" s="388" t="s">
        <v>1079</v>
      </c>
      <c r="J272" s="388" t="s">
        <v>1080</v>
      </c>
      <c r="K272" s="388" t="s">
        <v>1081</v>
      </c>
      <c r="L272" s="390">
        <v>52.81</v>
      </c>
      <c r="M272" s="390">
        <v>2</v>
      </c>
      <c r="N272" s="391">
        <v>105.62</v>
      </c>
    </row>
    <row r="273" spans="1:14" ht="14.4" customHeight="1" x14ac:dyDescent="0.3">
      <c r="A273" s="386" t="s">
        <v>457</v>
      </c>
      <c r="B273" s="387" t="s">
        <v>459</v>
      </c>
      <c r="C273" s="388" t="s">
        <v>471</v>
      </c>
      <c r="D273" s="389" t="s">
        <v>472</v>
      </c>
      <c r="E273" s="388" t="s">
        <v>460</v>
      </c>
      <c r="F273" s="389" t="s">
        <v>461</v>
      </c>
      <c r="G273" s="388" t="s">
        <v>1018</v>
      </c>
      <c r="H273" s="388" t="s">
        <v>1082</v>
      </c>
      <c r="I273" s="388" t="s">
        <v>1083</v>
      </c>
      <c r="J273" s="388" t="s">
        <v>1084</v>
      </c>
      <c r="K273" s="388" t="s">
        <v>1085</v>
      </c>
      <c r="L273" s="390">
        <v>71.05</v>
      </c>
      <c r="M273" s="390">
        <v>10</v>
      </c>
      <c r="N273" s="391">
        <v>710.5</v>
      </c>
    </row>
    <row r="274" spans="1:14" ht="14.4" customHeight="1" x14ac:dyDescent="0.3">
      <c r="A274" s="386" t="s">
        <v>457</v>
      </c>
      <c r="B274" s="387" t="s">
        <v>459</v>
      </c>
      <c r="C274" s="388" t="s">
        <v>471</v>
      </c>
      <c r="D274" s="389" t="s">
        <v>472</v>
      </c>
      <c r="E274" s="388" t="s">
        <v>460</v>
      </c>
      <c r="F274" s="389" t="s">
        <v>461</v>
      </c>
      <c r="G274" s="388" t="s">
        <v>1018</v>
      </c>
      <c r="H274" s="388" t="s">
        <v>1086</v>
      </c>
      <c r="I274" s="388" t="s">
        <v>1087</v>
      </c>
      <c r="J274" s="388" t="s">
        <v>1029</v>
      </c>
      <c r="K274" s="388" t="s">
        <v>1088</v>
      </c>
      <c r="L274" s="390">
        <v>356.5</v>
      </c>
      <c r="M274" s="390">
        <v>1</v>
      </c>
      <c r="N274" s="391">
        <v>356.5</v>
      </c>
    </row>
    <row r="275" spans="1:14" ht="14.4" customHeight="1" x14ac:dyDescent="0.3">
      <c r="A275" s="386" t="s">
        <v>457</v>
      </c>
      <c r="B275" s="387" t="s">
        <v>459</v>
      </c>
      <c r="C275" s="388" t="s">
        <v>471</v>
      </c>
      <c r="D275" s="389" t="s">
        <v>472</v>
      </c>
      <c r="E275" s="388" t="s">
        <v>460</v>
      </c>
      <c r="F275" s="389" t="s">
        <v>461</v>
      </c>
      <c r="G275" s="388" t="s">
        <v>1018</v>
      </c>
      <c r="H275" s="388" t="s">
        <v>1089</v>
      </c>
      <c r="I275" s="388" t="s">
        <v>1090</v>
      </c>
      <c r="J275" s="388" t="s">
        <v>1029</v>
      </c>
      <c r="K275" s="388" t="s">
        <v>1091</v>
      </c>
      <c r="L275" s="390">
        <v>413.99999812638703</v>
      </c>
      <c r="M275" s="390">
        <v>4</v>
      </c>
      <c r="N275" s="391">
        <v>1655.9999925055481</v>
      </c>
    </row>
    <row r="276" spans="1:14" ht="14.4" customHeight="1" x14ac:dyDescent="0.3">
      <c r="A276" s="386" t="s">
        <v>457</v>
      </c>
      <c r="B276" s="387" t="s">
        <v>459</v>
      </c>
      <c r="C276" s="388" t="s">
        <v>471</v>
      </c>
      <c r="D276" s="389" t="s">
        <v>472</v>
      </c>
      <c r="E276" s="388" t="s">
        <v>460</v>
      </c>
      <c r="F276" s="389" t="s">
        <v>461</v>
      </c>
      <c r="G276" s="388" t="s">
        <v>1018</v>
      </c>
      <c r="H276" s="388" t="s">
        <v>1197</v>
      </c>
      <c r="I276" s="388" t="s">
        <v>1198</v>
      </c>
      <c r="J276" s="388" t="s">
        <v>1199</v>
      </c>
      <c r="K276" s="388" t="s">
        <v>827</v>
      </c>
      <c r="L276" s="390">
        <v>150.94</v>
      </c>
      <c r="M276" s="390">
        <v>1</v>
      </c>
      <c r="N276" s="391">
        <v>150.94</v>
      </c>
    </row>
    <row r="277" spans="1:14" ht="14.4" customHeight="1" x14ac:dyDescent="0.3">
      <c r="A277" s="386" t="s">
        <v>457</v>
      </c>
      <c r="B277" s="387" t="s">
        <v>459</v>
      </c>
      <c r="C277" s="388" t="s">
        <v>471</v>
      </c>
      <c r="D277" s="389" t="s">
        <v>472</v>
      </c>
      <c r="E277" s="388" t="s">
        <v>464</v>
      </c>
      <c r="F277" s="389" t="s">
        <v>465</v>
      </c>
      <c r="G277" s="388" t="s">
        <v>504</v>
      </c>
      <c r="H277" s="388" t="s">
        <v>1115</v>
      </c>
      <c r="I277" s="388" t="s">
        <v>1116</v>
      </c>
      <c r="J277" s="388" t="s">
        <v>1117</v>
      </c>
      <c r="K277" s="388" t="s">
        <v>1118</v>
      </c>
      <c r="L277" s="390">
        <v>38.405285965431759</v>
      </c>
      <c r="M277" s="390">
        <v>13</v>
      </c>
      <c r="N277" s="391">
        <v>499.26871755061291</v>
      </c>
    </row>
    <row r="278" spans="1:14" ht="14.4" customHeight="1" x14ac:dyDescent="0.3">
      <c r="A278" s="386" t="s">
        <v>457</v>
      </c>
      <c r="B278" s="387" t="s">
        <v>459</v>
      </c>
      <c r="C278" s="388" t="s">
        <v>471</v>
      </c>
      <c r="D278" s="389" t="s">
        <v>472</v>
      </c>
      <c r="E278" s="388" t="s">
        <v>464</v>
      </c>
      <c r="F278" s="389" t="s">
        <v>465</v>
      </c>
      <c r="G278" s="388" t="s">
        <v>1018</v>
      </c>
      <c r="H278" s="388" t="s">
        <v>1200</v>
      </c>
      <c r="I278" s="388" t="s">
        <v>1201</v>
      </c>
      <c r="J278" s="388" t="s">
        <v>1202</v>
      </c>
      <c r="K278" s="388" t="s">
        <v>1203</v>
      </c>
      <c r="L278" s="390">
        <v>153.59</v>
      </c>
      <c r="M278" s="390">
        <v>3</v>
      </c>
      <c r="N278" s="391">
        <v>460.77</v>
      </c>
    </row>
    <row r="279" spans="1:14" ht="14.4" customHeight="1" x14ac:dyDescent="0.3">
      <c r="A279" s="386" t="s">
        <v>457</v>
      </c>
      <c r="B279" s="387" t="s">
        <v>459</v>
      </c>
      <c r="C279" s="388" t="s">
        <v>473</v>
      </c>
      <c r="D279" s="389" t="s">
        <v>474</v>
      </c>
      <c r="E279" s="388" t="s">
        <v>460</v>
      </c>
      <c r="F279" s="389" t="s">
        <v>461</v>
      </c>
      <c r="G279" s="388"/>
      <c r="H279" s="388" t="s">
        <v>481</v>
      </c>
      <c r="I279" s="388" t="s">
        <v>482</v>
      </c>
      <c r="J279" s="388" t="s">
        <v>483</v>
      </c>
      <c r="K279" s="388"/>
      <c r="L279" s="390">
        <v>81.539927993680763</v>
      </c>
      <c r="M279" s="390">
        <v>30</v>
      </c>
      <c r="N279" s="391">
        <v>2446.1978398104229</v>
      </c>
    </row>
    <row r="280" spans="1:14" ht="14.4" customHeight="1" x14ac:dyDescent="0.3">
      <c r="A280" s="386" t="s">
        <v>457</v>
      </c>
      <c r="B280" s="387" t="s">
        <v>459</v>
      </c>
      <c r="C280" s="388" t="s">
        <v>473</v>
      </c>
      <c r="D280" s="389" t="s">
        <v>474</v>
      </c>
      <c r="E280" s="388" t="s">
        <v>460</v>
      </c>
      <c r="F280" s="389" t="s">
        <v>461</v>
      </c>
      <c r="G280" s="388" t="s">
        <v>504</v>
      </c>
      <c r="H280" s="388" t="s">
        <v>505</v>
      </c>
      <c r="I280" s="388" t="s">
        <v>505</v>
      </c>
      <c r="J280" s="388" t="s">
        <v>506</v>
      </c>
      <c r="K280" s="388" t="s">
        <v>507</v>
      </c>
      <c r="L280" s="390">
        <v>254.68791280148432</v>
      </c>
      <c r="M280" s="390">
        <v>14</v>
      </c>
      <c r="N280" s="391">
        <v>3565.6307792207804</v>
      </c>
    </row>
    <row r="281" spans="1:14" ht="14.4" customHeight="1" x14ac:dyDescent="0.3">
      <c r="A281" s="386" t="s">
        <v>457</v>
      </c>
      <c r="B281" s="387" t="s">
        <v>459</v>
      </c>
      <c r="C281" s="388" t="s">
        <v>473</v>
      </c>
      <c r="D281" s="389" t="s">
        <v>474</v>
      </c>
      <c r="E281" s="388" t="s">
        <v>460</v>
      </c>
      <c r="F281" s="389" t="s">
        <v>461</v>
      </c>
      <c r="G281" s="388" t="s">
        <v>504</v>
      </c>
      <c r="H281" s="388" t="s">
        <v>508</v>
      </c>
      <c r="I281" s="388" t="s">
        <v>508</v>
      </c>
      <c r="J281" s="388" t="s">
        <v>509</v>
      </c>
      <c r="K281" s="388" t="s">
        <v>510</v>
      </c>
      <c r="L281" s="390">
        <v>181.58748620927099</v>
      </c>
      <c r="M281" s="390">
        <v>1</v>
      </c>
      <c r="N281" s="391">
        <v>181.58748620927099</v>
      </c>
    </row>
    <row r="282" spans="1:14" ht="14.4" customHeight="1" x14ac:dyDescent="0.3">
      <c r="A282" s="386" t="s">
        <v>457</v>
      </c>
      <c r="B282" s="387" t="s">
        <v>459</v>
      </c>
      <c r="C282" s="388" t="s">
        <v>473</v>
      </c>
      <c r="D282" s="389" t="s">
        <v>474</v>
      </c>
      <c r="E282" s="388" t="s">
        <v>460</v>
      </c>
      <c r="F282" s="389" t="s">
        <v>461</v>
      </c>
      <c r="G282" s="388" t="s">
        <v>504</v>
      </c>
      <c r="H282" s="388" t="s">
        <v>511</v>
      </c>
      <c r="I282" s="388" t="s">
        <v>511</v>
      </c>
      <c r="J282" s="388" t="s">
        <v>512</v>
      </c>
      <c r="K282" s="388" t="s">
        <v>510</v>
      </c>
      <c r="L282" s="390">
        <v>162.15</v>
      </c>
      <c r="M282" s="390">
        <v>1</v>
      </c>
      <c r="N282" s="391">
        <v>162.15</v>
      </c>
    </row>
    <row r="283" spans="1:14" ht="14.4" customHeight="1" x14ac:dyDescent="0.3">
      <c r="A283" s="386" t="s">
        <v>457</v>
      </c>
      <c r="B283" s="387" t="s">
        <v>459</v>
      </c>
      <c r="C283" s="388" t="s">
        <v>473</v>
      </c>
      <c r="D283" s="389" t="s">
        <v>474</v>
      </c>
      <c r="E283" s="388" t="s">
        <v>460</v>
      </c>
      <c r="F283" s="389" t="s">
        <v>461</v>
      </c>
      <c r="G283" s="388" t="s">
        <v>504</v>
      </c>
      <c r="H283" s="388" t="s">
        <v>513</v>
      </c>
      <c r="I283" s="388" t="s">
        <v>513</v>
      </c>
      <c r="J283" s="388" t="s">
        <v>512</v>
      </c>
      <c r="K283" s="388" t="s">
        <v>514</v>
      </c>
      <c r="L283" s="390">
        <v>141.74</v>
      </c>
      <c r="M283" s="390">
        <v>1</v>
      </c>
      <c r="N283" s="391">
        <v>141.74</v>
      </c>
    </row>
    <row r="284" spans="1:14" ht="14.4" customHeight="1" x14ac:dyDescent="0.3">
      <c r="A284" s="386" t="s">
        <v>457</v>
      </c>
      <c r="B284" s="387" t="s">
        <v>459</v>
      </c>
      <c r="C284" s="388" t="s">
        <v>473</v>
      </c>
      <c r="D284" s="389" t="s">
        <v>474</v>
      </c>
      <c r="E284" s="388" t="s">
        <v>460</v>
      </c>
      <c r="F284" s="389" t="s">
        <v>461</v>
      </c>
      <c r="G284" s="388" t="s">
        <v>504</v>
      </c>
      <c r="H284" s="388" t="s">
        <v>515</v>
      </c>
      <c r="I284" s="388" t="s">
        <v>515</v>
      </c>
      <c r="J284" s="388" t="s">
        <v>506</v>
      </c>
      <c r="K284" s="388" t="s">
        <v>516</v>
      </c>
      <c r="L284" s="390">
        <v>145.94</v>
      </c>
      <c r="M284" s="390">
        <v>7</v>
      </c>
      <c r="N284" s="391">
        <v>1021.5799999999999</v>
      </c>
    </row>
    <row r="285" spans="1:14" ht="14.4" customHeight="1" x14ac:dyDescent="0.3">
      <c r="A285" s="386" t="s">
        <v>457</v>
      </c>
      <c r="B285" s="387" t="s">
        <v>459</v>
      </c>
      <c r="C285" s="388" t="s">
        <v>473</v>
      </c>
      <c r="D285" s="389" t="s">
        <v>474</v>
      </c>
      <c r="E285" s="388" t="s">
        <v>460</v>
      </c>
      <c r="F285" s="389" t="s">
        <v>461</v>
      </c>
      <c r="G285" s="388" t="s">
        <v>504</v>
      </c>
      <c r="H285" s="388" t="s">
        <v>517</v>
      </c>
      <c r="I285" s="388" t="s">
        <v>517</v>
      </c>
      <c r="J285" s="388" t="s">
        <v>506</v>
      </c>
      <c r="K285" s="388" t="s">
        <v>518</v>
      </c>
      <c r="L285" s="390">
        <v>148.58000000000001</v>
      </c>
      <c r="M285" s="390">
        <v>6</v>
      </c>
      <c r="N285" s="391">
        <v>891.48</v>
      </c>
    </row>
    <row r="286" spans="1:14" ht="14.4" customHeight="1" x14ac:dyDescent="0.3">
      <c r="A286" s="386" t="s">
        <v>457</v>
      </c>
      <c r="B286" s="387" t="s">
        <v>459</v>
      </c>
      <c r="C286" s="388" t="s">
        <v>473</v>
      </c>
      <c r="D286" s="389" t="s">
        <v>474</v>
      </c>
      <c r="E286" s="388" t="s">
        <v>460</v>
      </c>
      <c r="F286" s="389" t="s">
        <v>461</v>
      </c>
      <c r="G286" s="388" t="s">
        <v>504</v>
      </c>
      <c r="H286" s="388" t="s">
        <v>531</v>
      </c>
      <c r="I286" s="388" t="s">
        <v>532</v>
      </c>
      <c r="J286" s="388" t="s">
        <v>529</v>
      </c>
      <c r="K286" s="388" t="s">
        <v>533</v>
      </c>
      <c r="L286" s="390">
        <v>98.42</v>
      </c>
      <c r="M286" s="390">
        <v>10</v>
      </c>
      <c r="N286" s="391">
        <v>984.2</v>
      </c>
    </row>
    <row r="287" spans="1:14" ht="14.4" customHeight="1" x14ac:dyDescent="0.3">
      <c r="A287" s="386" t="s">
        <v>457</v>
      </c>
      <c r="B287" s="387" t="s">
        <v>459</v>
      </c>
      <c r="C287" s="388" t="s">
        <v>473</v>
      </c>
      <c r="D287" s="389" t="s">
        <v>474</v>
      </c>
      <c r="E287" s="388" t="s">
        <v>460</v>
      </c>
      <c r="F287" s="389" t="s">
        <v>461</v>
      </c>
      <c r="G287" s="388" t="s">
        <v>504</v>
      </c>
      <c r="H287" s="388" t="s">
        <v>534</v>
      </c>
      <c r="I287" s="388" t="s">
        <v>535</v>
      </c>
      <c r="J287" s="388" t="s">
        <v>536</v>
      </c>
      <c r="K287" s="388" t="s">
        <v>537</v>
      </c>
      <c r="L287" s="390">
        <v>166.08375286158346</v>
      </c>
      <c r="M287" s="390">
        <v>122</v>
      </c>
      <c r="N287" s="391">
        <v>20262.217849113182</v>
      </c>
    </row>
    <row r="288" spans="1:14" ht="14.4" customHeight="1" x14ac:dyDescent="0.3">
      <c r="A288" s="386" t="s">
        <v>457</v>
      </c>
      <c r="B288" s="387" t="s">
        <v>459</v>
      </c>
      <c r="C288" s="388" t="s">
        <v>473</v>
      </c>
      <c r="D288" s="389" t="s">
        <v>474</v>
      </c>
      <c r="E288" s="388" t="s">
        <v>460</v>
      </c>
      <c r="F288" s="389" t="s">
        <v>461</v>
      </c>
      <c r="G288" s="388" t="s">
        <v>504</v>
      </c>
      <c r="H288" s="388" t="s">
        <v>538</v>
      </c>
      <c r="I288" s="388" t="s">
        <v>539</v>
      </c>
      <c r="J288" s="388" t="s">
        <v>540</v>
      </c>
      <c r="K288" s="388" t="s">
        <v>541</v>
      </c>
      <c r="L288" s="390">
        <v>63.04</v>
      </c>
      <c r="M288" s="390">
        <v>6</v>
      </c>
      <c r="N288" s="391">
        <v>378.24</v>
      </c>
    </row>
    <row r="289" spans="1:14" ht="14.4" customHeight="1" x14ac:dyDescent="0.3">
      <c r="A289" s="386" t="s">
        <v>457</v>
      </c>
      <c r="B289" s="387" t="s">
        <v>459</v>
      </c>
      <c r="C289" s="388" t="s">
        <v>473</v>
      </c>
      <c r="D289" s="389" t="s">
        <v>474</v>
      </c>
      <c r="E289" s="388" t="s">
        <v>460</v>
      </c>
      <c r="F289" s="389" t="s">
        <v>461</v>
      </c>
      <c r="G289" s="388" t="s">
        <v>504</v>
      </c>
      <c r="H289" s="388" t="s">
        <v>546</v>
      </c>
      <c r="I289" s="388" t="s">
        <v>547</v>
      </c>
      <c r="J289" s="388" t="s">
        <v>548</v>
      </c>
      <c r="K289" s="388" t="s">
        <v>549</v>
      </c>
      <c r="L289" s="390">
        <v>60.84</v>
      </c>
      <c r="M289" s="390">
        <v>6</v>
      </c>
      <c r="N289" s="391">
        <v>365.04</v>
      </c>
    </row>
    <row r="290" spans="1:14" ht="14.4" customHeight="1" x14ac:dyDescent="0.3">
      <c r="A290" s="386" t="s">
        <v>457</v>
      </c>
      <c r="B290" s="387" t="s">
        <v>459</v>
      </c>
      <c r="C290" s="388" t="s">
        <v>473</v>
      </c>
      <c r="D290" s="389" t="s">
        <v>474</v>
      </c>
      <c r="E290" s="388" t="s">
        <v>460</v>
      </c>
      <c r="F290" s="389" t="s">
        <v>461</v>
      </c>
      <c r="G290" s="388" t="s">
        <v>504</v>
      </c>
      <c r="H290" s="388" t="s">
        <v>554</v>
      </c>
      <c r="I290" s="388" t="s">
        <v>555</v>
      </c>
      <c r="J290" s="388" t="s">
        <v>556</v>
      </c>
      <c r="K290" s="388" t="s">
        <v>522</v>
      </c>
      <c r="L290" s="390">
        <v>42.369617521461301</v>
      </c>
      <c r="M290" s="390">
        <v>6</v>
      </c>
      <c r="N290" s="391">
        <v>254.21770512876782</v>
      </c>
    </row>
    <row r="291" spans="1:14" ht="14.4" customHeight="1" x14ac:dyDescent="0.3">
      <c r="A291" s="386" t="s">
        <v>457</v>
      </c>
      <c r="B291" s="387" t="s">
        <v>459</v>
      </c>
      <c r="C291" s="388" t="s">
        <v>473</v>
      </c>
      <c r="D291" s="389" t="s">
        <v>474</v>
      </c>
      <c r="E291" s="388" t="s">
        <v>460</v>
      </c>
      <c r="F291" s="389" t="s">
        <v>461</v>
      </c>
      <c r="G291" s="388" t="s">
        <v>504</v>
      </c>
      <c r="H291" s="388" t="s">
        <v>557</v>
      </c>
      <c r="I291" s="388" t="s">
        <v>558</v>
      </c>
      <c r="J291" s="388" t="s">
        <v>556</v>
      </c>
      <c r="K291" s="388" t="s">
        <v>559</v>
      </c>
      <c r="L291" s="390">
        <v>81.849261131262793</v>
      </c>
      <c r="M291" s="390">
        <v>4</v>
      </c>
      <c r="N291" s="391">
        <v>327.39704452505117</v>
      </c>
    </row>
    <row r="292" spans="1:14" ht="14.4" customHeight="1" x14ac:dyDescent="0.3">
      <c r="A292" s="386" t="s">
        <v>457</v>
      </c>
      <c r="B292" s="387" t="s">
        <v>459</v>
      </c>
      <c r="C292" s="388" t="s">
        <v>473</v>
      </c>
      <c r="D292" s="389" t="s">
        <v>474</v>
      </c>
      <c r="E292" s="388" t="s">
        <v>460</v>
      </c>
      <c r="F292" s="389" t="s">
        <v>461</v>
      </c>
      <c r="G292" s="388" t="s">
        <v>504</v>
      </c>
      <c r="H292" s="388" t="s">
        <v>572</v>
      </c>
      <c r="I292" s="388" t="s">
        <v>573</v>
      </c>
      <c r="J292" s="388" t="s">
        <v>574</v>
      </c>
      <c r="K292" s="388" t="s">
        <v>575</v>
      </c>
      <c r="L292" s="390">
        <v>60.349991786429925</v>
      </c>
      <c r="M292" s="390">
        <v>40</v>
      </c>
      <c r="N292" s="391">
        <v>2413.9996714571971</v>
      </c>
    </row>
    <row r="293" spans="1:14" ht="14.4" customHeight="1" x14ac:dyDescent="0.3">
      <c r="A293" s="386" t="s">
        <v>457</v>
      </c>
      <c r="B293" s="387" t="s">
        <v>459</v>
      </c>
      <c r="C293" s="388" t="s">
        <v>473</v>
      </c>
      <c r="D293" s="389" t="s">
        <v>474</v>
      </c>
      <c r="E293" s="388" t="s">
        <v>460</v>
      </c>
      <c r="F293" s="389" t="s">
        <v>461</v>
      </c>
      <c r="G293" s="388" t="s">
        <v>504</v>
      </c>
      <c r="H293" s="388" t="s">
        <v>580</v>
      </c>
      <c r="I293" s="388" t="s">
        <v>581</v>
      </c>
      <c r="J293" s="388" t="s">
        <v>582</v>
      </c>
      <c r="K293" s="388" t="s">
        <v>583</v>
      </c>
      <c r="L293" s="390">
        <v>284.53333333333336</v>
      </c>
      <c r="M293" s="390">
        <v>6</v>
      </c>
      <c r="N293" s="391">
        <v>1707.2</v>
      </c>
    </row>
    <row r="294" spans="1:14" ht="14.4" customHeight="1" x14ac:dyDescent="0.3">
      <c r="A294" s="386" t="s">
        <v>457</v>
      </c>
      <c r="B294" s="387" t="s">
        <v>459</v>
      </c>
      <c r="C294" s="388" t="s">
        <v>473</v>
      </c>
      <c r="D294" s="389" t="s">
        <v>474</v>
      </c>
      <c r="E294" s="388" t="s">
        <v>460</v>
      </c>
      <c r="F294" s="389" t="s">
        <v>461</v>
      </c>
      <c r="G294" s="388" t="s">
        <v>504</v>
      </c>
      <c r="H294" s="388" t="s">
        <v>599</v>
      </c>
      <c r="I294" s="388" t="s">
        <v>600</v>
      </c>
      <c r="J294" s="388" t="s">
        <v>597</v>
      </c>
      <c r="K294" s="388" t="s">
        <v>601</v>
      </c>
      <c r="L294" s="390">
        <v>237.830721072969</v>
      </c>
      <c r="M294" s="390">
        <v>2</v>
      </c>
      <c r="N294" s="391">
        <v>475.661442145938</v>
      </c>
    </row>
    <row r="295" spans="1:14" ht="14.4" customHeight="1" x14ac:dyDescent="0.3">
      <c r="A295" s="386" t="s">
        <v>457</v>
      </c>
      <c r="B295" s="387" t="s">
        <v>459</v>
      </c>
      <c r="C295" s="388" t="s">
        <v>473</v>
      </c>
      <c r="D295" s="389" t="s">
        <v>474</v>
      </c>
      <c r="E295" s="388" t="s">
        <v>460</v>
      </c>
      <c r="F295" s="389" t="s">
        <v>461</v>
      </c>
      <c r="G295" s="388" t="s">
        <v>504</v>
      </c>
      <c r="H295" s="388" t="s">
        <v>610</v>
      </c>
      <c r="I295" s="388" t="s">
        <v>611</v>
      </c>
      <c r="J295" s="388" t="s">
        <v>612</v>
      </c>
      <c r="K295" s="388" t="s">
        <v>594</v>
      </c>
      <c r="L295" s="390">
        <v>38.53</v>
      </c>
      <c r="M295" s="390">
        <v>30</v>
      </c>
      <c r="N295" s="391">
        <v>1155.9000000000001</v>
      </c>
    </row>
    <row r="296" spans="1:14" ht="14.4" customHeight="1" x14ac:dyDescent="0.3">
      <c r="A296" s="386" t="s">
        <v>457</v>
      </c>
      <c r="B296" s="387" t="s">
        <v>459</v>
      </c>
      <c r="C296" s="388" t="s">
        <v>473</v>
      </c>
      <c r="D296" s="389" t="s">
        <v>474</v>
      </c>
      <c r="E296" s="388" t="s">
        <v>460</v>
      </c>
      <c r="F296" s="389" t="s">
        <v>461</v>
      </c>
      <c r="G296" s="388" t="s">
        <v>504</v>
      </c>
      <c r="H296" s="388" t="s">
        <v>613</v>
      </c>
      <c r="I296" s="388" t="s">
        <v>614</v>
      </c>
      <c r="J296" s="388" t="s">
        <v>615</v>
      </c>
      <c r="K296" s="388" t="s">
        <v>616</v>
      </c>
      <c r="L296" s="390">
        <v>342.55939082934498</v>
      </c>
      <c r="M296" s="390">
        <v>1</v>
      </c>
      <c r="N296" s="391">
        <v>342.55939082934498</v>
      </c>
    </row>
    <row r="297" spans="1:14" ht="14.4" customHeight="1" x14ac:dyDescent="0.3">
      <c r="A297" s="386" t="s">
        <v>457</v>
      </c>
      <c r="B297" s="387" t="s">
        <v>459</v>
      </c>
      <c r="C297" s="388" t="s">
        <v>473</v>
      </c>
      <c r="D297" s="389" t="s">
        <v>474</v>
      </c>
      <c r="E297" s="388" t="s">
        <v>460</v>
      </c>
      <c r="F297" s="389" t="s">
        <v>461</v>
      </c>
      <c r="G297" s="388" t="s">
        <v>504</v>
      </c>
      <c r="H297" s="388" t="s">
        <v>632</v>
      </c>
      <c r="I297" s="388" t="s">
        <v>633</v>
      </c>
      <c r="J297" s="388" t="s">
        <v>634</v>
      </c>
      <c r="K297" s="388"/>
      <c r="L297" s="390">
        <v>100.31</v>
      </c>
      <c r="M297" s="390">
        <v>1</v>
      </c>
      <c r="N297" s="391">
        <v>100.31</v>
      </c>
    </row>
    <row r="298" spans="1:14" ht="14.4" customHeight="1" x14ac:dyDescent="0.3">
      <c r="A298" s="386" t="s">
        <v>457</v>
      </c>
      <c r="B298" s="387" t="s">
        <v>459</v>
      </c>
      <c r="C298" s="388" t="s">
        <v>473</v>
      </c>
      <c r="D298" s="389" t="s">
        <v>474</v>
      </c>
      <c r="E298" s="388" t="s">
        <v>460</v>
      </c>
      <c r="F298" s="389" t="s">
        <v>461</v>
      </c>
      <c r="G298" s="388" t="s">
        <v>504</v>
      </c>
      <c r="H298" s="388" t="s">
        <v>651</v>
      </c>
      <c r="I298" s="388" t="s">
        <v>652</v>
      </c>
      <c r="J298" s="388" t="s">
        <v>653</v>
      </c>
      <c r="K298" s="388"/>
      <c r="L298" s="390">
        <v>199.39</v>
      </c>
      <c r="M298" s="390">
        <v>4</v>
      </c>
      <c r="N298" s="391">
        <v>797.56</v>
      </c>
    </row>
    <row r="299" spans="1:14" ht="14.4" customHeight="1" x14ac:dyDescent="0.3">
      <c r="A299" s="386" t="s">
        <v>457</v>
      </c>
      <c r="B299" s="387" t="s">
        <v>459</v>
      </c>
      <c r="C299" s="388" t="s">
        <v>473</v>
      </c>
      <c r="D299" s="389" t="s">
        <v>474</v>
      </c>
      <c r="E299" s="388" t="s">
        <v>460</v>
      </c>
      <c r="F299" s="389" t="s">
        <v>461</v>
      </c>
      <c r="G299" s="388" t="s">
        <v>504</v>
      </c>
      <c r="H299" s="388" t="s">
        <v>658</v>
      </c>
      <c r="I299" s="388" t="s">
        <v>659</v>
      </c>
      <c r="J299" s="388" t="s">
        <v>660</v>
      </c>
      <c r="K299" s="388" t="s">
        <v>661</v>
      </c>
      <c r="L299" s="390">
        <v>163.02000000000001</v>
      </c>
      <c r="M299" s="390">
        <v>1</v>
      </c>
      <c r="N299" s="391">
        <v>163.02000000000001</v>
      </c>
    </row>
    <row r="300" spans="1:14" ht="14.4" customHeight="1" x14ac:dyDescent="0.3">
      <c r="A300" s="386" t="s">
        <v>457</v>
      </c>
      <c r="B300" s="387" t="s">
        <v>459</v>
      </c>
      <c r="C300" s="388" t="s">
        <v>473</v>
      </c>
      <c r="D300" s="389" t="s">
        <v>474</v>
      </c>
      <c r="E300" s="388" t="s">
        <v>460</v>
      </c>
      <c r="F300" s="389" t="s">
        <v>461</v>
      </c>
      <c r="G300" s="388" t="s">
        <v>504</v>
      </c>
      <c r="H300" s="388" t="s">
        <v>662</v>
      </c>
      <c r="I300" s="388" t="s">
        <v>663</v>
      </c>
      <c r="J300" s="388" t="s">
        <v>664</v>
      </c>
      <c r="K300" s="388" t="s">
        <v>665</v>
      </c>
      <c r="L300" s="390">
        <v>75.135454916057228</v>
      </c>
      <c r="M300" s="390">
        <v>22</v>
      </c>
      <c r="N300" s="391">
        <v>1652.980008153259</v>
      </c>
    </row>
    <row r="301" spans="1:14" ht="14.4" customHeight="1" x14ac:dyDescent="0.3">
      <c r="A301" s="386" t="s">
        <v>457</v>
      </c>
      <c r="B301" s="387" t="s">
        <v>459</v>
      </c>
      <c r="C301" s="388" t="s">
        <v>473</v>
      </c>
      <c r="D301" s="389" t="s">
        <v>474</v>
      </c>
      <c r="E301" s="388" t="s">
        <v>460</v>
      </c>
      <c r="F301" s="389" t="s">
        <v>461</v>
      </c>
      <c r="G301" s="388" t="s">
        <v>504</v>
      </c>
      <c r="H301" s="388" t="s">
        <v>1204</v>
      </c>
      <c r="I301" s="388" t="s">
        <v>1205</v>
      </c>
      <c r="J301" s="388" t="s">
        <v>688</v>
      </c>
      <c r="K301" s="388" t="s">
        <v>1206</v>
      </c>
      <c r="L301" s="390">
        <v>148.13999999999999</v>
      </c>
      <c r="M301" s="390">
        <v>1</v>
      </c>
      <c r="N301" s="391">
        <v>148.13999999999999</v>
      </c>
    </row>
    <row r="302" spans="1:14" ht="14.4" customHeight="1" x14ac:dyDescent="0.3">
      <c r="A302" s="386" t="s">
        <v>457</v>
      </c>
      <c r="B302" s="387" t="s">
        <v>459</v>
      </c>
      <c r="C302" s="388" t="s">
        <v>473</v>
      </c>
      <c r="D302" s="389" t="s">
        <v>474</v>
      </c>
      <c r="E302" s="388" t="s">
        <v>460</v>
      </c>
      <c r="F302" s="389" t="s">
        <v>461</v>
      </c>
      <c r="G302" s="388" t="s">
        <v>504</v>
      </c>
      <c r="H302" s="388" t="s">
        <v>694</v>
      </c>
      <c r="I302" s="388" t="s">
        <v>695</v>
      </c>
      <c r="J302" s="388" t="s">
        <v>696</v>
      </c>
      <c r="K302" s="388" t="s">
        <v>697</v>
      </c>
      <c r="L302" s="390">
        <v>44.63</v>
      </c>
      <c r="M302" s="390">
        <v>20</v>
      </c>
      <c r="N302" s="391">
        <v>892.6</v>
      </c>
    </row>
    <row r="303" spans="1:14" ht="14.4" customHeight="1" x14ac:dyDescent="0.3">
      <c r="A303" s="386" t="s">
        <v>457</v>
      </c>
      <c r="B303" s="387" t="s">
        <v>459</v>
      </c>
      <c r="C303" s="388" t="s">
        <v>473</v>
      </c>
      <c r="D303" s="389" t="s">
        <v>474</v>
      </c>
      <c r="E303" s="388" t="s">
        <v>460</v>
      </c>
      <c r="F303" s="389" t="s">
        <v>461</v>
      </c>
      <c r="G303" s="388" t="s">
        <v>504</v>
      </c>
      <c r="H303" s="388" t="s">
        <v>719</v>
      </c>
      <c r="I303" s="388" t="s">
        <v>720</v>
      </c>
      <c r="J303" s="388" t="s">
        <v>721</v>
      </c>
      <c r="K303" s="388" t="s">
        <v>722</v>
      </c>
      <c r="L303" s="390">
        <v>392.89</v>
      </c>
      <c r="M303" s="390">
        <v>2</v>
      </c>
      <c r="N303" s="391">
        <v>785.78</v>
      </c>
    </row>
    <row r="304" spans="1:14" ht="14.4" customHeight="1" x14ac:dyDescent="0.3">
      <c r="A304" s="386" t="s">
        <v>457</v>
      </c>
      <c r="B304" s="387" t="s">
        <v>459</v>
      </c>
      <c r="C304" s="388" t="s">
        <v>473</v>
      </c>
      <c r="D304" s="389" t="s">
        <v>474</v>
      </c>
      <c r="E304" s="388" t="s">
        <v>460</v>
      </c>
      <c r="F304" s="389" t="s">
        <v>461</v>
      </c>
      <c r="G304" s="388" t="s">
        <v>504</v>
      </c>
      <c r="H304" s="388" t="s">
        <v>742</v>
      </c>
      <c r="I304" s="388" t="s">
        <v>735</v>
      </c>
      <c r="J304" s="388" t="s">
        <v>743</v>
      </c>
      <c r="K304" s="388"/>
      <c r="L304" s="390">
        <v>39.27375</v>
      </c>
      <c r="M304" s="390">
        <v>8</v>
      </c>
      <c r="N304" s="391">
        <v>314.19</v>
      </c>
    </row>
    <row r="305" spans="1:14" ht="14.4" customHeight="1" x14ac:dyDescent="0.3">
      <c r="A305" s="386" t="s">
        <v>457</v>
      </c>
      <c r="B305" s="387" t="s">
        <v>459</v>
      </c>
      <c r="C305" s="388" t="s">
        <v>473</v>
      </c>
      <c r="D305" s="389" t="s">
        <v>474</v>
      </c>
      <c r="E305" s="388" t="s">
        <v>460</v>
      </c>
      <c r="F305" s="389" t="s">
        <v>461</v>
      </c>
      <c r="G305" s="388" t="s">
        <v>504</v>
      </c>
      <c r="H305" s="388" t="s">
        <v>751</v>
      </c>
      <c r="I305" s="388" t="s">
        <v>752</v>
      </c>
      <c r="J305" s="388" t="s">
        <v>753</v>
      </c>
      <c r="K305" s="388" t="s">
        <v>754</v>
      </c>
      <c r="L305" s="390">
        <v>110.18799744095458</v>
      </c>
      <c r="M305" s="390">
        <v>30</v>
      </c>
      <c r="N305" s="391">
        <v>3305.6399232286371</v>
      </c>
    </row>
    <row r="306" spans="1:14" ht="14.4" customHeight="1" x14ac:dyDescent="0.3">
      <c r="A306" s="386" t="s">
        <v>457</v>
      </c>
      <c r="B306" s="387" t="s">
        <v>459</v>
      </c>
      <c r="C306" s="388" t="s">
        <v>473</v>
      </c>
      <c r="D306" s="389" t="s">
        <v>474</v>
      </c>
      <c r="E306" s="388" t="s">
        <v>460</v>
      </c>
      <c r="F306" s="389" t="s">
        <v>461</v>
      </c>
      <c r="G306" s="388" t="s">
        <v>504</v>
      </c>
      <c r="H306" s="388" t="s">
        <v>759</v>
      </c>
      <c r="I306" s="388" t="s">
        <v>760</v>
      </c>
      <c r="J306" s="388" t="s">
        <v>761</v>
      </c>
      <c r="K306" s="388" t="s">
        <v>762</v>
      </c>
      <c r="L306" s="390">
        <v>42.548320283999345</v>
      </c>
      <c r="M306" s="390">
        <v>6</v>
      </c>
      <c r="N306" s="391">
        <v>255.28992170399607</v>
      </c>
    </row>
    <row r="307" spans="1:14" ht="14.4" customHeight="1" x14ac:dyDescent="0.3">
      <c r="A307" s="386" t="s">
        <v>457</v>
      </c>
      <c r="B307" s="387" t="s">
        <v>459</v>
      </c>
      <c r="C307" s="388" t="s">
        <v>473</v>
      </c>
      <c r="D307" s="389" t="s">
        <v>474</v>
      </c>
      <c r="E307" s="388" t="s">
        <v>460</v>
      </c>
      <c r="F307" s="389" t="s">
        <v>461</v>
      </c>
      <c r="G307" s="388" t="s">
        <v>504</v>
      </c>
      <c r="H307" s="388" t="s">
        <v>1207</v>
      </c>
      <c r="I307" s="388" t="s">
        <v>1208</v>
      </c>
      <c r="J307" s="388" t="s">
        <v>1209</v>
      </c>
      <c r="K307" s="388" t="s">
        <v>1210</v>
      </c>
      <c r="L307" s="390">
        <v>667.46937497758404</v>
      </c>
      <c r="M307" s="390">
        <v>1</v>
      </c>
      <c r="N307" s="391">
        <v>667.46937497758404</v>
      </c>
    </row>
    <row r="308" spans="1:14" ht="14.4" customHeight="1" x14ac:dyDescent="0.3">
      <c r="A308" s="386" t="s">
        <v>457</v>
      </c>
      <c r="B308" s="387" t="s">
        <v>459</v>
      </c>
      <c r="C308" s="388" t="s">
        <v>473</v>
      </c>
      <c r="D308" s="389" t="s">
        <v>474</v>
      </c>
      <c r="E308" s="388" t="s">
        <v>460</v>
      </c>
      <c r="F308" s="389" t="s">
        <v>461</v>
      </c>
      <c r="G308" s="388" t="s">
        <v>504</v>
      </c>
      <c r="H308" s="388" t="s">
        <v>763</v>
      </c>
      <c r="I308" s="388" t="s">
        <v>764</v>
      </c>
      <c r="J308" s="388" t="s">
        <v>765</v>
      </c>
      <c r="K308" s="388" t="s">
        <v>766</v>
      </c>
      <c r="L308" s="390">
        <v>70.03</v>
      </c>
      <c r="M308" s="390">
        <v>4</v>
      </c>
      <c r="N308" s="391">
        <v>280.12</v>
      </c>
    </row>
    <row r="309" spans="1:14" ht="14.4" customHeight="1" x14ac:dyDescent="0.3">
      <c r="A309" s="386" t="s">
        <v>457</v>
      </c>
      <c r="B309" s="387" t="s">
        <v>459</v>
      </c>
      <c r="C309" s="388" t="s">
        <v>473</v>
      </c>
      <c r="D309" s="389" t="s">
        <v>474</v>
      </c>
      <c r="E309" s="388" t="s">
        <v>460</v>
      </c>
      <c r="F309" s="389" t="s">
        <v>461</v>
      </c>
      <c r="G309" s="388" t="s">
        <v>504</v>
      </c>
      <c r="H309" s="388" t="s">
        <v>783</v>
      </c>
      <c r="I309" s="388" t="s">
        <v>735</v>
      </c>
      <c r="J309" s="388" t="s">
        <v>784</v>
      </c>
      <c r="K309" s="388"/>
      <c r="L309" s="390">
        <v>168.35</v>
      </c>
      <c r="M309" s="390">
        <v>3</v>
      </c>
      <c r="N309" s="391">
        <v>505.04999999999995</v>
      </c>
    </row>
    <row r="310" spans="1:14" ht="14.4" customHeight="1" x14ac:dyDescent="0.3">
      <c r="A310" s="386" t="s">
        <v>457</v>
      </c>
      <c r="B310" s="387" t="s">
        <v>459</v>
      </c>
      <c r="C310" s="388" t="s">
        <v>473</v>
      </c>
      <c r="D310" s="389" t="s">
        <v>474</v>
      </c>
      <c r="E310" s="388" t="s">
        <v>460</v>
      </c>
      <c r="F310" s="389" t="s">
        <v>461</v>
      </c>
      <c r="G310" s="388" t="s">
        <v>504</v>
      </c>
      <c r="H310" s="388" t="s">
        <v>793</v>
      </c>
      <c r="I310" s="388" t="s">
        <v>794</v>
      </c>
      <c r="J310" s="388" t="s">
        <v>795</v>
      </c>
      <c r="K310" s="388" t="s">
        <v>796</v>
      </c>
      <c r="L310" s="390">
        <v>1665.1999718317641</v>
      </c>
      <c r="M310" s="390">
        <v>1.9999999999999991</v>
      </c>
      <c r="N310" s="391">
        <v>3330.3999436635268</v>
      </c>
    </row>
    <row r="311" spans="1:14" ht="14.4" customHeight="1" x14ac:dyDescent="0.3">
      <c r="A311" s="386" t="s">
        <v>457</v>
      </c>
      <c r="B311" s="387" t="s">
        <v>459</v>
      </c>
      <c r="C311" s="388" t="s">
        <v>473</v>
      </c>
      <c r="D311" s="389" t="s">
        <v>474</v>
      </c>
      <c r="E311" s="388" t="s">
        <v>460</v>
      </c>
      <c r="F311" s="389" t="s">
        <v>461</v>
      </c>
      <c r="G311" s="388" t="s">
        <v>504</v>
      </c>
      <c r="H311" s="388" t="s">
        <v>809</v>
      </c>
      <c r="I311" s="388" t="s">
        <v>810</v>
      </c>
      <c r="J311" s="388" t="s">
        <v>574</v>
      </c>
      <c r="K311" s="388" t="s">
        <v>811</v>
      </c>
      <c r="L311" s="390">
        <v>60.35</v>
      </c>
      <c r="M311" s="390">
        <v>3</v>
      </c>
      <c r="N311" s="391">
        <v>181.05</v>
      </c>
    </row>
    <row r="312" spans="1:14" ht="14.4" customHeight="1" x14ac:dyDescent="0.3">
      <c r="A312" s="386" t="s">
        <v>457</v>
      </c>
      <c r="B312" s="387" t="s">
        <v>459</v>
      </c>
      <c r="C312" s="388" t="s">
        <v>473</v>
      </c>
      <c r="D312" s="389" t="s">
        <v>474</v>
      </c>
      <c r="E312" s="388" t="s">
        <v>460</v>
      </c>
      <c r="F312" s="389" t="s">
        <v>461</v>
      </c>
      <c r="G312" s="388" t="s">
        <v>504</v>
      </c>
      <c r="H312" s="388" t="s">
        <v>816</v>
      </c>
      <c r="I312" s="388" t="s">
        <v>817</v>
      </c>
      <c r="J312" s="388" t="s">
        <v>818</v>
      </c>
      <c r="K312" s="388" t="s">
        <v>819</v>
      </c>
      <c r="L312" s="390">
        <v>591.04385789679054</v>
      </c>
      <c r="M312" s="390">
        <v>2</v>
      </c>
      <c r="N312" s="391">
        <v>1182.0877157935811</v>
      </c>
    </row>
    <row r="313" spans="1:14" ht="14.4" customHeight="1" x14ac:dyDescent="0.3">
      <c r="A313" s="386" t="s">
        <v>457</v>
      </c>
      <c r="B313" s="387" t="s">
        <v>459</v>
      </c>
      <c r="C313" s="388" t="s">
        <v>473</v>
      </c>
      <c r="D313" s="389" t="s">
        <v>474</v>
      </c>
      <c r="E313" s="388" t="s">
        <v>460</v>
      </c>
      <c r="F313" s="389" t="s">
        <v>461</v>
      </c>
      <c r="G313" s="388" t="s">
        <v>504</v>
      </c>
      <c r="H313" s="388" t="s">
        <v>824</v>
      </c>
      <c r="I313" s="388" t="s">
        <v>825</v>
      </c>
      <c r="J313" s="388" t="s">
        <v>826</v>
      </c>
      <c r="K313" s="388" t="s">
        <v>827</v>
      </c>
      <c r="L313" s="390">
        <v>54.590000386227672</v>
      </c>
      <c r="M313" s="390">
        <v>11</v>
      </c>
      <c r="N313" s="391">
        <v>600.49000424850442</v>
      </c>
    </row>
    <row r="314" spans="1:14" ht="14.4" customHeight="1" x14ac:dyDescent="0.3">
      <c r="A314" s="386" t="s">
        <v>457</v>
      </c>
      <c r="B314" s="387" t="s">
        <v>459</v>
      </c>
      <c r="C314" s="388" t="s">
        <v>473</v>
      </c>
      <c r="D314" s="389" t="s">
        <v>474</v>
      </c>
      <c r="E314" s="388" t="s">
        <v>460</v>
      </c>
      <c r="F314" s="389" t="s">
        <v>461</v>
      </c>
      <c r="G314" s="388" t="s">
        <v>504</v>
      </c>
      <c r="H314" s="388" t="s">
        <v>836</v>
      </c>
      <c r="I314" s="388" t="s">
        <v>837</v>
      </c>
      <c r="J314" s="388" t="s">
        <v>536</v>
      </c>
      <c r="K314" s="388" t="s">
        <v>838</v>
      </c>
      <c r="L314" s="390">
        <v>46.691361308506387</v>
      </c>
      <c r="M314" s="390">
        <v>70</v>
      </c>
      <c r="N314" s="391">
        <v>3268.3952915954469</v>
      </c>
    </row>
    <row r="315" spans="1:14" ht="14.4" customHeight="1" x14ac:dyDescent="0.3">
      <c r="A315" s="386" t="s">
        <v>457</v>
      </c>
      <c r="B315" s="387" t="s">
        <v>459</v>
      </c>
      <c r="C315" s="388" t="s">
        <v>473</v>
      </c>
      <c r="D315" s="389" t="s">
        <v>474</v>
      </c>
      <c r="E315" s="388" t="s">
        <v>460</v>
      </c>
      <c r="F315" s="389" t="s">
        <v>461</v>
      </c>
      <c r="G315" s="388" t="s">
        <v>504</v>
      </c>
      <c r="H315" s="388" t="s">
        <v>846</v>
      </c>
      <c r="I315" s="388" t="s">
        <v>847</v>
      </c>
      <c r="J315" s="388" t="s">
        <v>848</v>
      </c>
      <c r="K315" s="388" t="s">
        <v>849</v>
      </c>
      <c r="L315" s="390">
        <v>63.510011059156753</v>
      </c>
      <c r="M315" s="390">
        <v>30</v>
      </c>
      <c r="N315" s="391">
        <v>1905.3003317747025</v>
      </c>
    </row>
    <row r="316" spans="1:14" ht="14.4" customHeight="1" x14ac:dyDescent="0.3">
      <c r="A316" s="386" t="s">
        <v>457</v>
      </c>
      <c r="B316" s="387" t="s">
        <v>459</v>
      </c>
      <c r="C316" s="388" t="s">
        <v>473</v>
      </c>
      <c r="D316" s="389" t="s">
        <v>474</v>
      </c>
      <c r="E316" s="388" t="s">
        <v>460</v>
      </c>
      <c r="F316" s="389" t="s">
        <v>461</v>
      </c>
      <c r="G316" s="388" t="s">
        <v>504</v>
      </c>
      <c r="H316" s="388" t="s">
        <v>888</v>
      </c>
      <c r="I316" s="388" t="s">
        <v>889</v>
      </c>
      <c r="J316" s="388" t="s">
        <v>890</v>
      </c>
      <c r="K316" s="388" t="s">
        <v>891</v>
      </c>
      <c r="L316" s="390">
        <v>571.05999999999995</v>
      </c>
      <c r="M316" s="390">
        <v>1</v>
      </c>
      <c r="N316" s="391">
        <v>571.05999999999995</v>
      </c>
    </row>
    <row r="317" spans="1:14" ht="14.4" customHeight="1" x14ac:dyDescent="0.3">
      <c r="A317" s="386" t="s">
        <v>457</v>
      </c>
      <c r="B317" s="387" t="s">
        <v>459</v>
      </c>
      <c r="C317" s="388" t="s">
        <v>473</v>
      </c>
      <c r="D317" s="389" t="s">
        <v>474</v>
      </c>
      <c r="E317" s="388" t="s">
        <v>460</v>
      </c>
      <c r="F317" s="389" t="s">
        <v>461</v>
      </c>
      <c r="G317" s="388" t="s">
        <v>504</v>
      </c>
      <c r="H317" s="388" t="s">
        <v>895</v>
      </c>
      <c r="I317" s="388" t="s">
        <v>896</v>
      </c>
      <c r="J317" s="388" t="s">
        <v>897</v>
      </c>
      <c r="K317" s="388" t="s">
        <v>898</v>
      </c>
      <c r="L317" s="390">
        <v>44.406999394669192</v>
      </c>
      <c r="M317" s="390">
        <v>10</v>
      </c>
      <c r="N317" s="391">
        <v>444.06999394669191</v>
      </c>
    </row>
    <row r="318" spans="1:14" ht="14.4" customHeight="1" x14ac:dyDescent="0.3">
      <c r="A318" s="386" t="s">
        <v>457</v>
      </c>
      <c r="B318" s="387" t="s">
        <v>459</v>
      </c>
      <c r="C318" s="388" t="s">
        <v>473</v>
      </c>
      <c r="D318" s="389" t="s">
        <v>474</v>
      </c>
      <c r="E318" s="388" t="s">
        <v>460</v>
      </c>
      <c r="F318" s="389" t="s">
        <v>461</v>
      </c>
      <c r="G318" s="388" t="s">
        <v>504</v>
      </c>
      <c r="H318" s="388" t="s">
        <v>899</v>
      </c>
      <c r="I318" s="388" t="s">
        <v>900</v>
      </c>
      <c r="J318" s="388" t="s">
        <v>901</v>
      </c>
      <c r="K318" s="388" t="s">
        <v>902</v>
      </c>
      <c r="L318" s="390">
        <v>49.700037121826099</v>
      </c>
      <c r="M318" s="390">
        <v>10</v>
      </c>
      <c r="N318" s="391">
        <v>497.00037121826097</v>
      </c>
    </row>
    <row r="319" spans="1:14" ht="14.4" customHeight="1" x14ac:dyDescent="0.3">
      <c r="A319" s="386" t="s">
        <v>457</v>
      </c>
      <c r="B319" s="387" t="s">
        <v>459</v>
      </c>
      <c r="C319" s="388" t="s">
        <v>473</v>
      </c>
      <c r="D319" s="389" t="s">
        <v>474</v>
      </c>
      <c r="E319" s="388" t="s">
        <v>460</v>
      </c>
      <c r="F319" s="389" t="s">
        <v>461</v>
      </c>
      <c r="G319" s="388" t="s">
        <v>504</v>
      </c>
      <c r="H319" s="388" t="s">
        <v>903</v>
      </c>
      <c r="I319" s="388" t="s">
        <v>904</v>
      </c>
      <c r="J319" s="388" t="s">
        <v>696</v>
      </c>
      <c r="K319" s="388" t="s">
        <v>905</v>
      </c>
      <c r="L319" s="390">
        <v>114.59333333333332</v>
      </c>
      <c r="M319" s="390">
        <v>36</v>
      </c>
      <c r="N319" s="391">
        <v>4125.3599999999997</v>
      </c>
    </row>
    <row r="320" spans="1:14" ht="14.4" customHeight="1" x14ac:dyDescent="0.3">
      <c r="A320" s="386" t="s">
        <v>457</v>
      </c>
      <c r="B320" s="387" t="s">
        <v>459</v>
      </c>
      <c r="C320" s="388" t="s">
        <v>473</v>
      </c>
      <c r="D320" s="389" t="s">
        <v>474</v>
      </c>
      <c r="E320" s="388" t="s">
        <v>460</v>
      </c>
      <c r="F320" s="389" t="s">
        <v>461</v>
      </c>
      <c r="G320" s="388" t="s">
        <v>504</v>
      </c>
      <c r="H320" s="388" t="s">
        <v>1211</v>
      </c>
      <c r="I320" s="388" t="s">
        <v>735</v>
      </c>
      <c r="J320" s="388" t="s">
        <v>1212</v>
      </c>
      <c r="K320" s="388"/>
      <c r="L320" s="390">
        <v>146.11000263882801</v>
      </c>
      <c r="M320" s="390">
        <v>1</v>
      </c>
      <c r="N320" s="391">
        <v>146.11000263882801</v>
      </c>
    </row>
    <row r="321" spans="1:14" ht="14.4" customHeight="1" x14ac:dyDescent="0.3">
      <c r="A321" s="386" t="s">
        <v>457</v>
      </c>
      <c r="B321" s="387" t="s">
        <v>459</v>
      </c>
      <c r="C321" s="388" t="s">
        <v>473</v>
      </c>
      <c r="D321" s="389" t="s">
        <v>474</v>
      </c>
      <c r="E321" s="388" t="s">
        <v>460</v>
      </c>
      <c r="F321" s="389" t="s">
        <v>461</v>
      </c>
      <c r="G321" s="388" t="s">
        <v>504</v>
      </c>
      <c r="H321" s="388" t="s">
        <v>1213</v>
      </c>
      <c r="I321" s="388" t="s">
        <v>735</v>
      </c>
      <c r="J321" s="388" t="s">
        <v>1214</v>
      </c>
      <c r="K321" s="388"/>
      <c r="L321" s="390">
        <v>216.840046148086</v>
      </c>
      <c r="M321" s="390">
        <v>1</v>
      </c>
      <c r="N321" s="391">
        <v>216.840046148086</v>
      </c>
    </row>
    <row r="322" spans="1:14" ht="14.4" customHeight="1" x14ac:dyDescent="0.3">
      <c r="A322" s="386" t="s">
        <v>457</v>
      </c>
      <c r="B322" s="387" t="s">
        <v>459</v>
      </c>
      <c r="C322" s="388" t="s">
        <v>473</v>
      </c>
      <c r="D322" s="389" t="s">
        <v>474</v>
      </c>
      <c r="E322" s="388" t="s">
        <v>460</v>
      </c>
      <c r="F322" s="389" t="s">
        <v>461</v>
      </c>
      <c r="G322" s="388" t="s">
        <v>504</v>
      </c>
      <c r="H322" s="388" t="s">
        <v>918</v>
      </c>
      <c r="I322" s="388" t="s">
        <v>919</v>
      </c>
      <c r="J322" s="388" t="s">
        <v>920</v>
      </c>
      <c r="K322" s="388" t="s">
        <v>921</v>
      </c>
      <c r="L322" s="390">
        <v>399.48</v>
      </c>
      <c r="M322" s="390">
        <v>1</v>
      </c>
      <c r="N322" s="391">
        <v>399.48</v>
      </c>
    </row>
    <row r="323" spans="1:14" ht="14.4" customHeight="1" x14ac:dyDescent="0.3">
      <c r="A323" s="386" t="s">
        <v>457</v>
      </c>
      <c r="B323" s="387" t="s">
        <v>459</v>
      </c>
      <c r="C323" s="388" t="s">
        <v>473</v>
      </c>
      <c r="D323" s="389" t="s">
        <v>474</v>
      </c>
      <c r="E323" s="388" t="s">
        <v>460</v>
      </c>
      <c r="F323" s="389" t="s">
        <v>461</v>
      </c>
      <c r="G323" s="388" t="s">
        <v>504</v>
      </c>
      <c r="H323" s="388" t="s">
        <v>925</v>
      </c>
      <c r="I323" s="388" t="s">
        <v>926</v>
      </c>
      <c r="J323" s="388" t="s">
        <v>927</v>
      </c>
      <c r="K323" s="388" t="s">
        <v>928</v>
      </c>
      <c r="L323" s="390">
        <v>92.860129621644745</v>
      </c>
      <c r="M323" s="390">
        <v>10</v>
      </c>
      <c r="N323" s="391">
        <v>928.60129621644751</v>
      </c>
    </row>
    <row r="324" spans="1:14" ht="14.4" customHeight="1" x14ac:dyDescent="0.3">
      <c r="A324" s="386" t="s">
        <v>457</v>
      </c>
      <c r="B324" s="387" t="s">
        <v>459</v>
      </c>
      <c r="C324" s="388" t="s">
        <v>473</v>
      </c>
      <c r="D324" s="389" t="s">
        <v>474</v>
      </c>
      <c r="E324" s="388" t="s">
        <v>460</v>
      </c>
      <c r="F324" s="389" t="s">
        <v>461</v>
      </c>
      <c r="G324" s="388" t="s">
        <v>504</v>
      </c>
      <c r="H324" s="388" t="s">
        <v>933</v>
      </c>
      <c r="I324" s="388" t="s">
        <v>735</v>
      </c>
      <c r="J324" s="388" t="s">
        <v>934</v>
      </c>
      <c r="K324" s="388"/>
      <c r="L324" s="390">
        <v>106.75672805901939</v>
      </c>
      <c r="M324" s="390">
        <v>36</v>
      </c>
      <c r="N324" s="391">
        <v>3843.2422101246984</v>
      </c>
    </row>
    <row r="325" spans="1:14" ht="14.4" customHeight="1" x14ac:dyDescent="0.3">
      <c r="A325" s="386" t="s">
        <v>457</v>
      </c>
      <c r="B325" s="387" t="s">
        <v>459</v>
      </c>
      <c r="C325" s="388" t="s">
        <v>473</v>
      </c>
      <c r="D325" s="389" t="s">
        <v>474</v>
      </c>
      <c r="E325" s="388" t="s">
        <v>460</v>
      </c>
      <c r="F325" s="389" t="s">
        <v>461</v>
      </c>
      <c r="G325" s="388" t="s">
        <v>504</v>
      </c>
      <c r="H325" s="388" t="s">
        <v>943</v>
      </c>
      <c r="I325" s="388" t="s">
        <v>944</v>
      </c>
      <c r="J325" s="388" t="s">
        <v>945</v>
      </c>
      <c r="K325" s="388" t="s">
        <v>946</v>
      </c>
      <c r="L325" s="390">
        <v>339.93944518536267</v>
      </c>
      <c r="M325" s="390">
        <v>3</v>
      </c>
      <c r="N325" s="391">
        <v>1019.818335556088</v>
      </c>
    </row>
    <row r="326" spans="1:14" ht="14.4" customHeight="1" x14ac:dyDescent="0.3">
      <c r="A326" s="386" t="s">
        <v>457</v>
      </c>
      <c r="B326" s="387" t="s">
        <v>459</v>
      </c>
      <c r="C326" s="388" t="s">
        <v>473</v>
      </c>
      <c r="D326" s="389" t="s">
        <v>474</v>
      </c>
      <c r="E326" s="388" t="s">
        <v>460</v>
      </c>
      <c r="F326" s="389" t="s">
        <v>461</v>
      </c>
      <c r="G326" s="388" t="s">
        <v>504</v>
      </c>
      <c r="H326" s="388" t="s">
        <v>947</v>
      </c>
      <c r="I326" s="388" t="s">
        <v>735</v>
      </c>
      <c r="J326" s="388" t="s">
        <v>948</v>
      </c>
      <c r="K326" s="388"/>
      <c r="L326" s="390">
        <v>50.010322214896824</v>
      </c>
      <c r="M326" s="390">
        <v>16</v>
      </c>
      <c r="N326" s="391">
        <v>800.16515543834919</v>
      </c>
    </row>
    <row r="327" spans="1:14" ht="14.4" customHeight="1" x14ac:dyDescent="0.3">
      <c r="A327" s="386" t="s">
        <v>457</v>
      </c>
      <c r="B327" s="387" t="s">
        <v>459</v>
      </c>
      <c r="C327" s="388" t="s">
        <v>473</v>
      </c>
      <c r="D327" s="389" t="s">
        <v>474</v>
      </c>
      <c r="E327" s="388" t="s">
        <v>460</v>
      </c>
      <c r="F327" s="389" t="s">
        <v>461</v>
      </c>
      <c r="G327" s="388" t="s">
        <v>504</v>
      </c>
      <c r="H327" s="388" t="s">
        <v>949</v>
      </c>
      <c r="I327" s="388" t="s">
        <v>735</v>
      </c>
      <c r="J327" s="388" t="s">
        <v>950</v>
      </c>
      <c r="K327" s="388"/>
      <c r="L327" s="390">
        <v>264.47749027490715</v>
      </c>
      <c r="M327" s="390">
        <v>7</v>
      </c>
      <c r="N327" s="391">
        <v>1851.34243192435</v>
      </c>
    </row>
    <row r="328" spans="1:14" ht="14.4" customHeight="1" x14ac:dyDescent="0.3">
      <c r="A328" s="386" t="s">
        <v>457</v>
      </c>
      <c r="B328" s="387" t="s">
        <v>459</v>
      </c>
      <c r="C328" s="388" t="s">
        <v>473</v>
      </c>
      <c r="D328" s="389" t="s">
        <v>474</v>
      </c>
      <c r="E328" s="388" t="s">
        <v>460</v>
      </c>
      <c r="F328" s="389" t="s">
        <v>461</v>
      </c>
      <c r="G328" s="388" t="s">
        <v>504</v>
      </c>
      <c r="H328" s="388" t="s">
        <v>1215</v>
      </c>
      <c r="I328" s="388" t="s">
        <v>735</v>
      </c>
      <c r="J328" s="388" t="s">
        <v>1216</v>
      </c>
      <c r="K328" s="388"/>
      <c r="L328" s="390">
        <v>109.92030121624799</v>
      </c>
      <c r="M328" s="390">
        <v>6</v>
      </c>
      <c r="N328" s="391">
        <v>659.52180729748795</v>
      </c>
    </row>
    <row r="329" spans="1:14" ht="14.4" customHeight="1" x14ac:dyDescent="0.3">
      <c r="A329" s="386" t="s">
        <v>457</v>
      </c>
      <c r="B329" s="387" t="s">
        <v>459</v>
      </c>
      <c r="C329" s="388" t="s">
        <v>473</v>
      </c>
      <c r="D329" s="389" t="s">
        <v>474</v>
      </c>
      <c r="E329" s="388" t="s">
        <v>460</v>
      </c>
      <c r="F329" s="389" t="s">
        <v>461</v>
      </c>
      <c r="G329" s="388" t="s">
        <v>504</v>
      </c>
      <c r="H329" s="388" t="s">
        <v>955</v>
      </c>
      <c r="I329" s="388" t="s">
        <v>955</v>
      </c>
      <c r="J329" s="388" t="s">
        <v>956</v>
      </c>
      <c r="K329" s="388" t="s">
        <v>957</v>
      </c>
      <c r="L329" s="390">
        <v>114.14187072660279</v>
      </c>
      <c r="M329" s="390">
        <v>105</v>
      </c>
      <c r="N329" s="391">
        <v>11984.896426293293</v>
      </c>
    </row>
    <row r="330" spans="1:14" ht="14.4" customHeight="1" x14ac:dyDescent="0.3">
      <c r="A330" s="386" t="s">
        <v>457</v>
      </c>
      <c r="B330" s="387" t="s">
        <v>459</v>
      </c>
      <c r="C330" s="388" t="s">
        <v>473</v>
      </c>
      <c r="D330" s="389" t="s">
        <v>474</v>
      </c>
      <c r="E330" s="388" t="s">
        <v>460</v>
      </c>
      <c r="F330" s="389" t="s">
        <v>461</v>
      </c>
      <c r="G330" s="388" t="s">
        <v>504</v>
      </c>
      <c r="H330" s="388" t="s">
        <v>1217</v>
      </c>
      <c r="I330" s="388" t="s">
        <v>735</v>
      </c>
      <c r="J330" s="388" t="s">
        <v>1218</v>
      </c>
      <c r="K330" s="388"/>
      <c r="L330" s="390">
        <v>121.972386564784</v>
      </c>
      <c r="M330" s="390">
        <v>1</v>
      </c>
      <c r="N330" s="391">
        <v>121.972386564784</v>
      </c>
    </row>
    <row r="331" spans="1:14" ht="14.4" customHeight="1" x14ac:dyDescent="0.3">
      <c r="A331" s="386" t="s">
        <v>457</v>
      </c>
      <c r="B331" s="387" t="s">
        <v>459</v>
      </c>
      <c r="C331" s="388" t="s">
        <v>473</v>
      </c>
      <c r="D331" s="389" t="s">
        <v>474</v>
      </c>
      <c r="E331" s="388" t="s">
        <v>460</v>
      </c>
      <c r="F331" s="389" t="s">
        <v>461</v>
      </c>
      <c r="G331" s="388" t="s">
        <v>504</v>
      </c>
      <c r="H331" s="388" t="s">
        <v>1219</v>
      </c>
      <c r="I331" s="388" t="s">
        <v>735</v>
      </c>
      <c r="J331" s="388" t="s">
        <v>1220</v>
      </c>
      <c r="K331" s="388"/>
      <c r="L331" s="390">
        <v>289.49909840930098</v>
      </c>
      <c r="M331" s="390">
        <v>10</v>
      </c>
      <c r="N331" s="391">
        <v>2894.99098409301</v>
      </c>
    </row>
    <row r="332" spans="1:14" ht="14.4" customHeight="1" x14ac:dyDescent="0.3">
      <c r="A332" s="386" t="s">
        <v>457</v>
      </c>
      <c r="B332" s="387" t="s">
        <v>459</v>
      </c>
      <c r="C332" s="388" t="s">
        <v>473</v>
      </c>
      <c r="D332" s="389" t="s">
        <v>474</v>
      </c>
      <c r="E332" s="388" t="s">
        <v>460</v>
      </c>
      <c r="F332" s="389" t="s">
        <v>461</v>
      </c>
      <c r="G332" s="388" t="s">
        <v>504</v>
      </c>
      <c r="H332" s="388" t="s">
        <v>967</v>
      </c>
      <c r="I332" s="388" t="s">
        <v>735</v>
      </c>
      <c r="J332" s="388" t="s">
        <v>968</v>
      </c>
      <c r="K332" s="388"/>
      <c r="L332" s="390">
        <v>101.464336043733</v>
      </c>
      <c r="M332" s="390">
        <v>3</v>
      </c>
      <c r="N332" s="391">
        <v>304.393008131199</v>
      </c>
    </row>
    <row r="333" spans="1:14" ht="14.4" customHeight="1" x14ac:dyDescent="0.3">
      <c r="A333" s="386" t="s">
        <v>457</v>
      </c>
      <c r="B333" s="387" t="s">
        <v>459</v>
      </c>
      <c r="C333" s="388" t="s">
        <v>473</v>
      </c>
      <c r="D333" s="389" t="s">
        <v>474</v>
      </c>
      <c r="E333" s="388" t="s">
        <v>460</v>
      </c>
      <c r="F333" s="389" t="s">
        <v>461</v>
      </c>
      <c r="G333" s="388" t="s">
        <v>504</v>
      </c>
      <c r="H333" s="388" t="s">
        <v>975</v>
      </c>
      <c r="I333" s="388" t="s">
        <v>735</v>
      </c>
      <c r="J333" s="388" t="s">
        <v>976</v>
      </c>
      <c r="K333" s="388"/>
      <c r="L333" s="390">
        <v>280.64452739750902</v>
      </c>
      <c r="M333" s="390">
        <v>1</v>
      </c>
      <c r="N333" s="391">
        <v>280.64452739750902</v>
      </c>
    </row>
    <row r="334" spans="1:14" ht="14.4" customHeight="1" x14ac:dyDescent="0.3">
      <c r="A334" s="386" t="s">
        <v>457</v>
      </c>
      <c r="B334" s="387" t="s">
        <v>459</v>
      </c>
      <c r="C334" s="388" t="s">
        <v>473</v>
      </c>
      <c r="D334" s="389" t="s">
        <v>474</v>
      </c>
      <c r="E334" s="388" t="s">
        <v>460</v>
      </c>
      <c r="F334" s="389" t="s">
        <v>461</v>
      </c>
      <c r="G334" s="388" t="s">
        <v>504</v>
      </c>
      <c r="H334" s="388" t="s">
        <v>987</v>
      </c>
      <c r="I334" s="388" t="s">
        <v>988</v>
      </c>
      <c r="J334" s="388" t="s">
        <v>989</v>
      </c>
      <c r="K334" s="388" t="s">
        <v>990</v>
      </c>
      <c r="L334" s="390">
        <v>119.47791984730611</v>
      </c>
      <c r="M334" s="390">
        <v>35</v>
      </c>
      <c r="N334" s="391">
        <v>4181.7271946557139</v>
      </c>
    </row>
    <row r="335" spans="1:14" ht="14.4" customHeight="1" x14ac:dyDescent="0.3">
      <c r="A335" s="386" t="s">
        <v>457</v>
      </c>
      <c r="B335" s="387" t="s">
        <v>459</v>
      </c>
      <c r="C335" s="388" t="s">
        <v>473</v>
      </c>
      <c r="D335" s="389" t="s">
        <v>474</v>
      </c>
      <c r="E335" s="388" t="s">
        <v>460</v>
      </c>
      <c r="F335" s="389" t="s">
        <v>461</v>
      </c>
      <c r="G335" s="388" t="s">
        <v>504</v>
      </c>
      <c r="H335" s="388" t="s">
        <v>1002</v>
      </c>
      <c r="I335" s="388" t="s">
        <v>735</v>
      </c>
      <c r="J335" s="388" t="s">
        <v>1003</v>
      </c>
      <c r="K335" s="388"/>
      <c r="L335" s="390">
        <v>52.7623004342881</v>
      </c>
      <c r="M335" s="390">
        <v>6</v>
      </c>
      <c r="N335" s="391">
        <v>316.57380260572859</v>
      </c>
    </row>
    <row r="336" spans="1:14" ht="14.4" customHeight="1" x14ac:dyDescent="0.3">
      <c r="A336" s="386" t="s">
        <v>457</v>
      </c>
      <c r="B336" s="387" t="s">
        <v>459</v>
      </c>
      <c r="C336" s="388" t="s">
        <v>473</v>
      </c>
      <c r="D336" s="389" t="s">
        <v>474</v>
      </c>
      <c r="E336" s="388" t="s">
        <v>460</v>
      </c>
      <c r="F336" s="389" t="s">
        <v>461</v>
      </c>
      <c r="G336" s="388" t="s">
        <v>504</v>
      </c>
      <c r="H336" s="388" t="s">
        <v>1221</v>
      </c>
      <c r="I336" s="388" t="s">
        <v>735</v>
      </c>
      <c r="J336" s="388" t="s">
        <v>1222</v>
      </c>
      <c r="K336" s="388"/>
      <c r="L336" s="390">
        <v>96.999562830320329</v>
      </c>
      <c r="M336" s="390">
        <v>18</v>
      </c>
      <c r="N336" s="391">
        <v>1745.9921309457659</v>
      </c>
    </row>
    <row r="337" spans="1:14" ht="14.4" customHeight="1" x14ac:dyDescent="0.3">
      <c r="A337" s="386" t="s">
        <v>457</v>
      </c>
      <c r="B337" s="387" t="s">
        <v>459</v>
      </c>
      <c r="C337" s="388" t="s">
        <v>473</v>
      </c>
      <c r="D337" s="389" t="s">
        <v>474</v>
      </c>
      <c r="E337" s="388" t="s">
        <v>460</v>
      </c>
      <c r="F337" s="389" t="s">
        <v>461</v>
      </c>
      <c r="G337" s="388" t="s">
        <v>504</v>
      </c>
      <c r="H337" s="388" t="s">
        <v>1223</v>
      </c>
      <c r="I337" s="388" t="s">
        <v>735</v>
      </c>
      <c r="J337" s="388" t="s">
        <v>1224</v>
      </c>
      <c r="K337" s="388"/>
      <c r="L337" s="390">
        <v>104.808143675224</v>
      </c>
      <c r="M337" s="390">
        <v>6</v>
      </c>
      <c r="N337" s="391">
        <v>628.84886205134399</v>
      </c>
    </row>
    <row r="338" spans="1:14" ht="14.4" customHeight="1" x14ac:dyDescent="0.3">
      <c r="A338" s="386" t="s">
        <v>457</v>
      </c>
      <c r="B338" s="387" t="s">
        <v>459</v>
      </c>
      <c r="C338" s="388" t="s">
        <v>473</v>
      </c>
      <c r="D338" s="389" t="s">
        <v>474</v>
      </c>
      <c r="E338" s="388" t="s">
        <v>460</v>
      </c>
      <c r="F338" s="389" t="s">
        <v>461</v>
      </c>
      <c r="G338" s="388" t="s">
        <v>504</v>
      </c>
      <c r="H338" s="388" t="s">
        <v>1006</v>
      </c>
      <c r="I338" s="388" t="s">
        <v>735</v>
      </c>
      <c r="J338" s="388" t="s">
        <v>1007</v>
      </c>
      <c r="K338" s="388"/>
      <c r="L338" s="390">
        <v>57.096674445064089</v>
      </c>
      <c r="M338" s="390">
        <v>12</v>
      </c>
      <c r="N338" s="391">
        <v>685.16009334076909</v>
      </c>
    </row>
    <row r="339" spans="1:14" ht="14.4" customHeight="1" x14ac:dyDescent="0.3">
      <c r="A339" s="386" t="s">
        <v>457</v>
      </c>
      <c r="B339" s="387" t="s">
        <v>459</v>
      </c>
      <c r="C339" s="388" t="s">
        <v>473</v>
      </c>
      <c r="D339" s="389" t="s">
        <v>474</v>
      </c>
      <c r="E339" s="388" t="s">
        <v>460</v>
      </c>
      <c r="F339" s="389" t="s">
        <v>461</v>
      </c>
      <c r="G339" s="388" t="s">
        <v>504</v>
      </c>
      <c r="H339" s="388" t="s">
        <v>1008</v>
      </c>
      <c r="I339" s="388" t="s">
        <v>735</v>
      </c>
      <c r="J339" s="388" t="s">
        <v>1009</v>
      </c>
      <c r="K339" s="388"/>
      <c r="L339" s="390">
        <v>121.424168681194</v>
      </c>
      <c r="M339" s="390">
        <v>7</v>
      </c>
      <c r="N339" s="391">
        <v>849.969180768358</v>
      </c>
    </row>
    <row r="340" spans="1:14" ht="14.4" customHeight="1" x14ac:dyDescent="0.3">
      <c r="A340" s="386" t="s">
        <v>457</v>
      </c>
      <c r="B340" s="387" t="s">
        <v>459</v>
      </c>
      <c r="C340" s="388" t="s">
        <v>473</v>
      </c>
      <c r="D340" s="389" t="s">
        <v>474</v>
      </c>
      <c r="E340" s="388" t="s">
        <v>460</v>
      </c>
      <c r="F340" s="389" t="s">
        <v>461</v>
      </c>
      <c r="G340" s="388" t="s">
        <v>1018</v>
      </c>
      <c r="H340" s="388" t="s">
        <v>1027</v>
      </c>
      <c r="I340" s="388" t="s">
        <v>1028</v>
      </c>
      <c r="J340" s="388" t="s">
        <v>1029</v>
      </c>
      <c r="K340" s="388" t="s">
        <v>1030</v>
      </c>
      <c r="L340" s="390">
        <v>492.2</v>
      </c>
      <c r="M340" s="390">
        <v>2</v>
      </c>
      <c r="N340" s="391">
        <v>984.4</v>
      </c>
    </row>
    <row r="341" spans="1:14" ht="14.4" customHeight="1" x14ac:dyDescent="0.3">
      <c r="A341" s="386" t="s">
        <v>457</v>
      </c>
      <c r="B341" s="387" t="s">
        <v>459</v>
      </c>
      <c r="C341" s="388" t="s">
        <v>473</v>
      </c>
      <c r="D341" s="389" t="s">
        <v>474</v>
      </c>
      <c r="E341" s="388" t="s">
        <v>460</v>
      </c>
      <c r="F341" s="389" t="s">
        <v>461</v>
      </c>
      <c r="G341" s="388" t="s">
        <v>1018</v>
      </c>
      <c r="H341" s="388" t="s">
        <v>1037</v>
      </c>
      <c r="I341" s="388" t="s">
        <v>1038</v>
      </c>
      <c r="J341" s="388" t="s">
        <v>1039</v>
      </c>
      <c r="K341" s="388" t="s">
        <v>1040</v>
      </c>
      <c r="L341" s="390">
        <v>61.3397114782857</v>
      </c>
      <c r="M341" s="390">
        <v>6</v>
      </c>
      <c r="N341" s="391">
        <v>368.03826886971422</v>
      </c>
    </row>
    <row r="342" spans="1:14" ht="14.4" customHeight="1" x14ac:dyDescent="0.3">
      <c r="A342" s="386" t="s">
        <v>457</v>
      </c>
      <c r="B342" s="387" t="s">
        <v>459</v>
      </c>
      <c r="C342" s="388" t="s">
        <v>473</v>
      </c>
      <c r="D342" s="389" t="s">
        <v>474</v>
      </c>
      <c r="E342" s="388" t="s">
        <v>460</v>
      </c>
      <c r="F342" s="389" t="s">
        <v>461</v>
      </c>
      <c r="G342" s="388" t="s">
        <v>1018</v>
      </c>
      <c r="H342" s="388" t="s">
        <v>1041</v>
      </c>
      <c r="I342" s="388" t="s">
        <v>1042</v>
      </c>
      <c r="J342" s="388" t="s">
        <v>1043</v>
      </c>
      <c r="K342" s="388" t="s">
        <v>1044</v>
      </c>
      <c r="L342" s="390">
        <v>58.77</v>
      </c>
      <c r="M342" s="390">
        <v>6</v>
      </c>
      <c r="N342" s="391">
        <v>352.62</v>
      </c>
    </row>
    <row r="343" spans="1:14" ht="14.4" customHeight="1" x14ac:dyDescent="0.3">
      <c r="A343" s="386" t="s">
        <v>457</v>
      </c>
      <c r="B343" s="387" t="s">
        <v>459</v>
      </c>
      <c r="C343" s="388" t="s">
        <v>473</v>
      </c>
      <c r="D343" s="389" t="s">
        <v>474</v>
      </c>
      <c r="E343" s="388" t="s">
        <v>460</v>
      </c>
      <c r="F343" s="389" t="s">
        <v>461</v>
      </c>
      <c r="G343" s="388" t="s">
        <v>1018</v>
      </c>
      <c r="H343" s="388" t="s">
        <v>1225</v>
      </c>
      <c r="I343" s="388" t="s">
        <v>1226</v>
      </c>
      <c r="J343" s="388" t="s">
        <v>1227</v>
      </c>
      <c r="K343" s="388" t="s">
        <v>1228</v>
      </c>
      <c r="L343" s="390">
        <v>36.32</v>
      </c>
      <c r="M343" s="390">
        <v>2</v>
      </c>
      <c r="N343" s="391">
        <v>72.64</v>
      </c>
    </row>
    <row r="344" spans="1:14" ht="14.4" customHeight="1" x14ac:dyDescent="0.3">
      <c r="A344" s="386" t="s">
        <v>457</v>
      </c>
      <c r="B344" s="387" t="s">
        <v>459</v>
      </c>
      <c r="C344" s="388" t="s">
        <v>473</v>
      </c>
      <c r="D344" s="389" t="s">
        <v>474</v>
      </c>
      <c r="E344" s="388" t="s">
        <v>460</v>
      </c>
      <c r="F344" s="389" t="s">
        <v>461</v>
      </c>
      <c r="G344" s="388" t="s">
        <v>1018</v>
      </c>
      <c r="H344" s="388" t="s">
        <v>1082</v>
      </c>
      <c r="I344" s="388" t="s">
        <v>1083</v>
      </c>
      <c r="J344" s="388" t="s">
        <v>1084</v>
      </c>
      <c r="K344" s="388" t="s">
        <v>1085</v>
      </c>
      <c r="L344" s="390">
        <v>71.05</v>
      </c>
      <c r="M344" s="390">
        <v>40</v>
      </c>
      <c r="N344" s="391">
        <v>2842</v>
      </c>
    </row>
    <row r="345" spans="1:14" ht="14.4" customHeight="1" x14ac:dyDescent="0.3">
      <c r="A345" s="386" t="s">
        <v>457</v>
      </c>
      <c r="B345" s="387" t="s">
        <v>459</v>
      </c>
      <c r="C345" s="388" t="s">
        <v>473</v>
      </c>
      <c r="D345" s="389" t="s">
        <v>474</v>
      </c>
      <c r="E345" s="388" t="s">
        <v>460</v>
      </c>
      <c r="F345" s="389" t="s">
        <v>461</v>
      </c>
      <c r="G345" s="388" t="s">
        <v>1018</v>
      </c>
      <c r="H345" s="388" t="s">
        <v>1229</v>
      </c>
      <c r="I345" s="388" t="s">
        <v>836</v>
      </c>
      <c r="J345" s="388" t="s">
        <v>1230</v>
      </c>
      <c r="K345" s="388" t="s">
        <v>1231</v>
      </c>
      <c r="L345" s="390">
        <v>103.35013722457199</v>
      </c>
      <c r="M345" s="390">
        <v>2</v>
      </c>
      <c r="N345" s="391">
        <v>206.70027444914399</v>
      </c>
    </row>
    <row r="346" spans="1:14" ht="14.4" customHeight="1" x14ac:dyDescent="0.3">
      <c r="A346" s="386" t="s">
        <v>457</v>
      </c>
      <c r="B346" s="387" t="s">
        <v>459</v>
      </c>
      <c r="C346" s="388" t="s">
        <v>473</v>
      </c>
      <c r="D346" s="389" t="s">
        <v>474</v>
      </c>
      <c r="E346" s="388" t="s">
        <v>460</v>
      </c>
      <c r="F346" s="389" t="s">
        <v>461</v>
      </c>
      <c r="G346" s="388" t="s">
        <v>1018</v>
      </c>
      <c r="H346" s="388" t="s">
        <v>1089</v>
      </c>
      <c r="I346" s="388" t="s">
        <v>1090</v>
      </c>
      <c r="J346" s="388" t="s">
        <v>1029</v>
      </c>
      <c r="K346" s="388" t="s">
        <v>1091</v>
      </c>
      <c r="L346" s="390">
        <v>414.00001058843765</v>
      </c>
      <c r="M346" s="390">
        <v>3</v>
      </c>
      <c r="N346" s="391">
        <v>1242.000031765313</v>
      </c>
    </row>
    <row r="347" spans="1:14" ht="14.4" customHeight="1" x14ac:dyDescent="0.3">
      <c r="A347" s="386" t="s">
        <v>457</v>
      </c>
      <c r="B347" s="387" t="s">
        <v>459</v>
      </c>
      <c r="C347" s="388" t="s">
        <v>473</v>
      </c>
      <c r="D347" s="389" t="s">
        <v>474</v>
      </c>
      <c r="E347" s="388" t="s">
        <v>460</v>
      </c>
      <c r="F347" s="389" t="s">
        <v>461</v>
      </c>
      <c r="G347" s="388" t="s">
        <v>1018</v>
      </c>
      <c r="H347" s="388" t="s">
        <v>1197</v>
      </c>
      <c r="I347" s="388" t="s">
        <v>1198</v>
      </c>
      <c r="J347" s="388" t="s">
        <v>1199</v>
      </c>
      <c r="K347" s="388" t="s">
        <v>827</v>
      </c>
      <c r="L347" s="390">
        <v>150.48192746535699</v>
      </c>
      <c r="M347" s="390">
        <v>1</v>
      </c>
      <c r="N347" s="391">
        <v>150.48192746535699</v>
      </c>
    </row>
    <row r="348" spans="1:14" ht="14.4" customHeight="1" x14ac:dyDescent="0.3">
      <c r="A348" s="386" t="s">
        <v>457</v>
      </c>
      <c r="B348" s="387" t="s">
        <v>459</v>
      </c>
      <c r="C348" s="388" t="s">
        <v>473</v>
      </c>
      <c r="D348" s="389" t="s">
        <v>474</v>
      </c>
      <c r="E348" s="388" t="s">
        <v>464</v>
      </c>
      <c r="F348" s="389" t="s">
        <v>465</v>
      </c>
      <c r="G348" s="388" t="s">
        <v>504</v>
      </c>
      <c r="H348" s="388" t="s">
        <v>1115</v>
      </c>
      <c r="I348" s="388" t="s">
        <v>1116</v>
      </c>
      <c r="J348" s="388" t="s">
        <v>1117</v>
      </c>
      <c r="K348" s="388" t="s">
        <v>1118</v>
      </c>
      <c r="L348" s="390">
        <v>37.729999999999997</v>
      </c>
      <c r="M348" s="390">
        <v>6</v>
      </c>
      <c r="N348" s="391">
        <v>226.38</v>
      </c>
    </row>
    <row r="349" spans="1:14" ht="14.4" customHeight="1" x14ac:dyDescent="0.3">
      <c r="A349" s="386" t="s">
        <v>457</v>
      </c>
      <c r="B349" s="387" t="s">
        <v>459</v>
      </c>
      <c r="C349" s="388" t="s">
        <v>473</v>
      </c>
      <c r="D349" s="389" t="s">
        <v>474</v>
      </c>
      <c r="E349" s="388" t="s">
        <v>464</v>
      </c>
      <c r="F349" s="389" t="s">
        <v>465</v>
      </c>
      <c r="G349" s="388" t="s">
        <v>504</v>
      </c>
      <c r="H349" s="388" t="s">
        <v>1130</v>
      </c>
      <c r="I349" s="388" t="s">
        <v>1131</v>
      </c>
      <c r="J349" s="388" t="s">
        <v>1117</v>
      </c>
      <c r="K349" s="388" t="s">
        <v>1132</v>
      </c>
      <c r="L349" s="390">
        <v>46.630119819167099</v>
      </c>
      <c r="M349" s="390">
        <v>2</v>
      </c>
      <c r="N349" s="391">
        <v>93.260239638334198</v>
      </c>
    </row>
    <row r="350" spans="1:14" ht="14.4" customHeight="1" x14ac:dyDescent="0.3">
      <c r="A350" s="386" t="s">
        <v>457</v>
      </c>
      <c r="B350" s="387" t="s">
        <v>459</v>
      </c>
      <c r="C350" s="388" t="s">
        <v>473</v>
      </c>
      <c r="D350" s="389" t="s">
        <v>474</v>
      </c>
      <c r="E350" s="388" t="s">
        <v>464</v>
      </c>
      <c r="F350" s="389" t="s">
        <v>465</v>
      </c>
      <c r="G350" s="388" t="s">
        <v>1018</v>
      </c>
      <c r="H350" s="388" t="s">
        <v>1149</v>
      </c>
      <c r="I350" s="388" t="s">
        <v>1150</v>
      </c>
      <c r="J350" s="388" t="s">
        <v>1151</v>
      </c>
      <c r="K350" s="388" t="s">
        <v>1152</v>
      </c>
      <c r="L350" s="390">
        <v>45.85</v>
      </c>
      <c r="M350" s="390">
        <v>2</v>
      </c>
      <c r="N350" s="391">
        <v>91.7</v>
      </c>
    </row>
    <row r="351" spans="1:14" ht="14.4" customHeight="1" x14ac:dyDescent="0.3">
      <c r="A351" s="386" t="s">
        <v>457</v>
      </c>
      <c r="B351" s="387" t="s">
        <v>459</v>
      </c>
      <c r="C351" s="388" t="s">
        <v>475</v>
      </c>
      <c r="D351" s="389" t="s">
        <v>476</v>
      </c>
      <c r="E351" s="388" t="s">
        <v>460</v>
      </c>
      <c r="F351" s="389" t="s">
        <v>461</v>
      </c>
      <c r="G351" s="388"/>
      <c r="H351" s="388" t="s">
        <v>477</v>
      </c>
      <c r="I351" s="388" t="s">
        <v>478</v>
      </c>
      <c r="J351" s="388" t="s">
        <v>479</v>
      </c>
      <c r="K351" s="388" t="s">
        <v>480</v>
      </c>
      <c r="L351" s="390">
        <v>195.19512773196001</v>
      </c>
      <c r="M351" s="390">
        <v>6</v>
      </c>
      <c r="N351" s="391">
        <v>1171.17076639176</v>
      </c>
    </row>
    <row r="352" spans="1:14" ht="14.4" customHeight="1" x14ac:dyDescent="0.3">
      <c r="A352" s="386" t="s">
        <v>457</v>
      </c>
      <c r="B352" s="387" t="s">
        <v>459</v>
      </c>
      <c r="C352" s="388" t="s">
        <v>475</v>
      </c>
      <c r="D352" s="389" t="s">
        <v>476</v>
      </c>
      <c r="E352" s="388" t="s">
        <v>460</v>
      </c>
      <c r="F352" s="389" t="s">
        <v>461</v>
      </c>
      <c r="G352" s="388"/>
      <c r="H352" s="388" t="s">
        <v>481</v>
      </c>
      <c r="I352" s="388" t="s">
        <v>482</v>
      </c>
      <c r="J352" s="388" t="s">
        <v>483</v>
      </c>
      <c r="K352" s="388"/>
      <c r="L352" s="390">
        <v>78.502766939801745</v>
      </c>
      <c r="M352" s="390">
        <v>82</v>
      </c>
      <c r="N352" s="391">
        <v>6437.2268890637433</v>
      </c>
    </row>
    <row r="353" spans="1:14" ht="14.4" customHeight="1" x14ac:dyDescent="0.3">
      <c r="A353" s="386" t="s">
        <v>457</v>
      </c>
      <c r="B353" s="387" t="s">
        <v>459</v>
      </c>
      <c r="C353" s="388" t="s">
        <v>475</v>
      </c>
      <c r="D353" s="389" t="s">
        <v>476</v>
      </c>
      <c r="E353" s="388" t="s">
        <v>460</v>
      </c>
      <c r="F353" s="389" t="s">
        <v>461</v>
      </c>
      <c r="G353" s="388"/>
      <c r="H353" s="388" t="s">
        <v>1232</v>
      </c>
      <c r="I353" s="388" t="s">
        <v>1233</v>
      </c>
      <c r="J353" s="388" t="s">
        <v>1234</v>
      </c>
      <c r="K353" s="388" t="s">
        <v>1235</v>
      </c>
      <c r="L353" s="390">
        <v>122.879574097676</v>
      </c>
      <c r="M353" s="390">
        <v>5</v>
      </c>
      <c r="N353" s="391">
        <v>614.39787048838002</v>
      </c>
    </row>
    <row r="354" spans="1:14" ht="14.4" customHeight="1" x14ac:dyDescent="0.3">
      <c r="A354" s="386" t="s">
        <v>457</v>
      </c>
      <c r="B354" s="387" t="s">
        <v>459</v>
      </c>
      <c r="C354" s="388" t="s">
        <v>475</v>
      </c>
      <c r="D354" s="389" t="s">
        <v>476</v>
      </c>
      <c r="E354" s="388" t="s">
        <v>460</v>
      </c>
      <c r="F354" s="389" t="s">
        <v>461</v>
      </c>
      <c r="G354" s="388"/>
      <c r="H354" s="388" t="s">
        <v>1236</v>
      </c>
      <c r="I354" s="388" t="s">
        <v>1237</v>
      </c>
      <c r="J354" s="388" t="s">
        <v>486</v>
      </c>
      <c r="K354" s="388" t="s">
        <v>1238</v>
      </c>
      <c r="L354" s="390">
        <v>218.72499999999999</v>
      </c>
      <c r="M354" s="390">
        <v>2</v>
      </c>
      <c r="N354" s="391">
        <v>437.45</v>
      </c>
    </row>
    <row r="355" spans="1:14" ht="14.4" customHeight="1" x14ac:dyDescent="0.3">
      <c r="A355" s="386" t="s">
        <v>457</v>
      </c>
      <c r="B355" s="387" t="s">
        <v>459</v>
      </c>
      <c r="C355" s="388" t="s">
        <v>475</v>
      </c>
      <c r="D355" s="389" t="s">
        <v>476</v>
      </c>
      <c r="E355" s="388" t="s">
        <v>460</v>
      </c>
      <c r="F355" s="389" t="s">
        <v>461</v>
      </c>
      <c r="G355" s="388"/>
      <c r="H355" s="388" t="s">
        <v>1239</v>
      </c>
      <c r="I355" s="388" t="s">
        <v>1240</v>
      </c>
      <c r="J355" s="388" t="s">
        <v>1241</v>
      </c>
      <c r="K355" s="388" t="s">
        <v>1242</v>
      </c>
      <c r="L355" s="390">
        <v>260.72859630797473</v>
      </c>
      <c r="M355" s="390">
        <v>116</v>
      </c>
      <c r="N355" s="391">
        <v>30244.517171725071</v>
      </c>
    </row>
    <row r="356" spans="1:14" ht="14.4" customHeight="1" x14ac:dyDescent="0.3">
      <c r="A356" s="386" t="s">
        <v>457</v>
      </c>
      <c r="B356" s="387" t="s">
        <v>459</v>
      </c>
      <c r="C356" s="388" t="s">
        <v>475</v>
      </c>
      <c r="D356" s="389" t="s">
        <v>476</v>
      </c>
      <c r="E356" s="388" t="s">
        <v>460</v>
      </c>
      <c r="F356" s="389" t="s">
        <v>461</v>
      </c>
      <c r="G356" s="388"/>
      <c r="H356" s="388" t="s">
        <v>1243</v>
      </c>
      <c r="I356" s="388" t="s">
        <v>1244</v>
      </c>
      <c r="J356" s="388" t="s">
        <v>1245</v>
      </c>
      <c r="K356" s="388" t="s">
        <v>1231</v>
      </c>
      <c r="L356" s="390">
        <v>125.19</v>
      </c>
      <c r="M356" s="390">
        <v>2</v>
      </c>
      <c r="N356" s="391">
        <v>250.38</v>
      </c>
    </row>
    <row r="357" spans="1:14" ht="14.4" customHeight="1" x14ac:dyDescent="0.3">
      <c r="A357" s="386" t="s">
        <v>457</v>
      </c>
      <c r="B357" s="387" t="s">
        <v>459</v>
      </c>
      <c r="C357" s="388" t="s">
        <v>475</v>
      </c>
      <c r="D357" s="389" t="s">
        <v>476</v>
      </c>
      <c r="E357" s="388" t="s">
        <v>460</v>
      </c>
      <c r="F357" s="389" t="s">
        <v>461</v>
      </c>
      <c r="G357" s="388" t="s">
        <v>504</v>
      </c>
      <c r="H357" s="388" t="s">
        <v>505</v>
      </c>
      <c r="I357" s="388" t="s">
        <v>505</v>
      </c>
      <c r="J357" s="388" t="s">
        <v>506</v>
      </c>
      <c r="K357" s="388" t="s">
        <v>507</v>
      </c>
      <c r="L357" s="390">
        <v>249.46145110044228</v>
      </c>
      <c r="M357" s="390">
        <v>4</v>
      </c>
      <c r="N357" s="391">
        <v>997.8458044017691</v>
      </c>
    </row>
    <row r="358" spans="1:14" ht="14.4" customHeight="1" x14ac:dyDescent="0.3">
      <c r="A358" s="386" t="s">
        <v>457</v>
      </c>
      <c r="B358" s="387" t="s">
        <v>459</v>
      </c>
      <c r="C358" s="388" t="s">
        <v>475</v>
      </c>
      <c r="D358" s="389" t="s">
        <v>476</v>
      </c>
      <c r="E358" s="388" t="s">
        <v>460</v>
      </c>
      <c r="F358" s="389" t="s">
        <v>461</v>
      </c>
      <c r="G358" s="388" t="s">
        <v>504</v>
      </c>
      <c r="H358" s="388" t="s">
        <v>508</v>
      </c>
      <c r="I358" s="388" t="s">
        <v>508</v>
      </c>
      <c r="J358" s="388" t="s">
        <v>509</v>
      </c>
      <c r="K358" s="388" t="s">
        <v>510</v>
      </c>
      <c r="L358" s="390">
        <v>181.58999703839399</v>
      </c>
      <c r="M358" s="390">
        <v>3</v>
      </c>
      <c r="N358" s="391">
        <v>544.76999111518194</v>
      </c>
    </row>
    <row r="359" spans="1:14" ht="14.4" customHeight="1" x14ac:dyDescent="0.3">
      <c r="A359" s="386" t="s">
        <v>457</v>
      </c>
      <c r="B359" s="387" t="s">
        <v>459</v>
      </c>
      <c r="C359" s="388" t="s">
        <v>475</v>
      </c>
      <c r="D359" s="389" t="s">
        <v>476</v>
      </c>
      <c r="E359" s="388" t="s">
        <v>460</v>
      </c>
      <c r="F359" s="389" t="s">
        <v>461</v>
      </c>
      <c r="G359" s="388" t="s">
        <v>504</v>
      </c>
      <c r="H359" s="388" t="s">
        <v>511</v>
      </c>
      <c r="I359" s="388" t="s">
        <v>511</v>
      </c>
      <c r="J359" s="388" t="s">
        <v>512</v>
      </c>
      <c r="K359" s="388" t="s">
        <v>510</v>
      </c>
      <c r="L359" s="390">
        <v>158.834</v>
      </c>
      <c r="M359" s="390">
        <v>5</v>
      </c>
      <c r="N359" s="391">
        <v>794.17000000000007</v>
      </c>
    </row>
    <row r="360" spans="1:14" ht="14.4" customHeight="1" x14ac:dyDescent="0.3">
      <c r="A360" s="386" t="s">
        <v>457</v>
      </c>
      <c r="B360" s="387" t="s">
        <v>459</v>
      </c>
      <c r="C360" s="388" t="s">
        <v>475</v>
      </c>
      <c r="D360" s="389" t="s">
        <v>476</v>
      </c>
      <c r="E360" s="388" t="s">
        <v>460</v>
      </c>
      <c r="F360" s="389" t="s">
        <v>461</v>
      </c>
      <c r="G360" s="388" t="s">
        <v>504</v>
      </c>
      <c r="H360" s="388" t="s">
        <v>517</v>
      </c>
      <c r="I360" s="388" t="s">
        <v>517</v>
      </c>
      <c r="J360" s="388" t="s">
        <v>506</v>
      </c>
      <c r="K360" s="388" t="s">
        <v>518</v>
      </c>
      <c r="L360" s="390">
        <v>150.89938606949451</v>
      </c>
      <c r="M360" s="390">
        <v>118</v>
      </c>
      <c r="N360" s="391">
        <v>17806.127556200354</v>
      </c>
    </row>
    <row r="361" spans="1:14" ht="14.4" customHeight="1" x14ac:dyDescent="0.3">
      <c r="A361" s="386" t="s">
        <v>457</v>
      </c>
      <c r="B361" s="387" t="s">
        <v>459</v>
      </c>
      <c r="C361" s="388" t="s">
        <v>475</v>
      </c>
      <c r="D361" s="389" t="s">
        <v>476</v>
      </c>
      <c r="E361" s="388" t="s">
        <v>460</v>
      </c>
      <c r="F361" s="389" t="s">
        <v>461</v>
      </c>
      <c r="G361" s="388" t="s">
        <v>504</v>
      </c>
      <c r="H361" s="388" t="s">
        <v>523</v>
      </c>
      <c r="I361" s="388" t="s">
        <v>524</v>
      </c>
      <c r="J361" s="388" t="s">
        <v>525</v>
      </c>
      <c r="K361" s="388" t="s">
        <v>526</v>
      </c>
      <c r="L361" s="390">
        <v>84.538153593108859</v>
      </c>
      <c r="M361" s="390">
        <v>100</v>
      </c>
      <c r="N361" s="391">
        <v>8453.8153593108855</v>
      </c>
    </row>
    <row r="362" spans="1:14" ht="14.4" customHeight="1" x14ac:dyDescent="0.3">
      <c r="A362" s="386" t="s">
        <v>457</v>
      </c>
      <c r="B362" s="387" t="s">
        <v>459</v>
      </c>
      <c r="C362" s="388" t="s">
        <v>475</v>
      </c>
      <c r="D362" s="389" t="s">
        <v>476</v>
      </c>
      <c r="E362" s="388" t="s">
        <v>460</v>
      </c>
      <c r="F362" s="389" t="s">
        <v>461</v>
      </c>
      <c r="G362" s="388" t="s">
        <v>504</v>
      </c>
      <c r="H362" s="388" t="s">
        <v>527</v>
      </c>
      <c r="I362" s="388" t="s">
        <v>528</v>
      </c>
      <c r="J362" s="388" t="s">
        <v>529</v>
      </c>
      <c r="K362" s="388" t="s">
        <v>530</v>
      </c>
      <c r="L362" s="390">
        <v>94.387104606310558</v>
      </c>
      <c r="M362" s="390">
        <v>32</v>
      </c>
      <c r="N362" s="391">
        <v>3020.3873474019379</v>
      </c>
    </row>
    <row r="363" spans="1:14" ht="14.4" customHeight="1" x14ac:dyDescent="0.3">
      <c r="A363" s="386" t="s">
        <v>457</v>
      </c>
      <c r="B363" s="387" t="s">
        <v>459</v>
      </c>
      <c r="C363" s="388" t="s">
        <v>475</v>
      </c>
      <c r="D363" s="389" t="s">
        <v>476</v>
      </c>
      <c r="E363" s="388" t="s">
        <v>460</v>
      </c>
      <c r="F363" s="389" t="s">
        <v>461</v>
      </c>
      <c r="G363" s="388" t="s">
        <v>504</v>
      </c>
      <c r="H363" s="388" t="s">
        <v>531</v>
      </c>
      <c r="I363" s="388" t="s">
        <v>532</v>
      </c>
      <c r="J363" s="388" t="s">
        <v>529</v>
      </c>
      <c r="K363" s="388" t="s">
        <v>533</v>
      </c>
      <c r="L363" s="390">
        <v>98.371453935840137</v>
      </c>
      <c r="M363" s="390">
        <v>41</v>
      </c>
      <c r="N363" s="391">
        <v>4033.2296113694456</v>
      </c>
    </row>
    <row r="364" spans="1:14" ht="14.4" customHeight="1" x14ac:dyDescent="0.3">
      <c r="A364" s="386" t="s">
        <v>457</v>
      </c>
      <c r="B364" s="387" t="s">
        <v>459</v>
      </c>
      <c r="C364" s="388" t="s">
        <v>475</v>
      </c>
      <c r="D364" s="389" t="s">
        <v>476</v>
      </c>
      <c r="E364" s="388" t="s">
        <v>460</v>
      </c>
      <c r="F364" s="389" t="s">
        <v>461</v>
      </c>
      <c r="G364" s="388" t="s">
        <v>504</v>
      </c>
      <c r="H364" s="388" t="s">
        <v>534</v>
      </c>
      <c r="I364" s="388" t="s">
        <v>535</v>
      </c>
      <c r="J364" s="388" t="s">
        <v>536</v>
      </c>
      <c r="K364" s="388" t="s">
        <v>537</v>
      </c>
      <c r="L364" s="390">
        <v>166.13899901346642</v>
      </c>
      <c r="M364" s="390">
        <v>28</v>
      </c>
      <c r="N364" s="391">
        <v>4651.8919723770596</v>
      </c>
    </row>
    <row r="365" spans="1:14" ht="14.4" customHeight="1" x14ac:dyDescent="0.3">
      <c r="A365" s="386" t="s">
        <v>457</v>
      </c>
      <c r="B365" s="387" t="s">
        <v>459</v>
      </c>
      <c r="C365" s="388" t="s">
        <v>475</v>
      </c>
      <c r="D365" s="389" t="s">
        <v>476</v>
      </c>
      <c r="E365" s="388" t="s">
        <v>460</v>
      </c>
      <c r="F365" s="389" t="s">
        <v>461</v>
      </c>
      <c r="G365" s="388" t="s">
        <v>504</v>
      </c>
      <c r="H365" s="388" t="s">
        <v>538</v>
      </c>
      <c r="I365" s="388" t="s">
        <v>539</v>
      </c>
      <c r="J365" s="388" t="s">
        <v>540</v>
      </c>
      <c r="K365" s="388" t="s">
        <v>541</v>
      </c>
      <c r="L365" s="390">
        <v>63.059940166455092</v>
      </c>
      <c r="M365" s="390">
        <v>10</v>
      </c>
      <c r="N365" s="391">
        <v>630.5994016645509</v>
      </c>
    </row>
    <row r="366" spans="1:14" ht="14.4" customHeight="1" x14ac:dyDescent="0.3">
      <c r="A366" s="386" t="s">
        <v>457</v>
      </c>
      <c r="B366" s="387" t="s">
        <v>459</v>
      </c>
      <c r="C366" s="388" t="s">
        <v>475</v>
      </c>
      <c r="D366" s="389" t="s">
        <v>476</v>
      </c>
      <c r="E366" s="388" t="s">
        <v>460</v>
      </c>
      <c r="F366" s="389" t="s">
        <v>461</v>
      </c>
      <c r="G366" s="388" t="s">
        <v>504</v>
      </c>
      <c r="H366" s="388" t="s">
        <v>1246</v>
      </c>
      <c r="I366" s="388" t="s">
        <v>1247</v>
      </c>
      <c r="J366" s="388" t="s">
        <v>1248</v>
      </c>
      <c r="K366" s="388" t="s">
        <v>1249</v>
      </c>
      <c r="L366" s="390">
        <v>42.48</v>
      </c>
      <c r="M366" s="390">
        <v>1</v>
      </c>
      <c r="N366" s="391">
        <v>42.48</v>
      </c>
    </row>
    <row r="367" spans="1:14" ht="14.4" customHeight="1" x14ac:dyDescent="0.3">
      <c r="A367" s="386" t="s">
        <v>457</v>
      </c>
      <c r="B367" s="387" t="s">
        <v>459</v>
      </c>
      <c r="C367" s="388" t="s">
        <v>475</v>
      </c>
      <c r="D367" s="389" t="s">
        <v>476</v>
      </c>
      <c r="E367" s="388" t="s">
        <v>460</v>
      </c>
      <c r="F367" s="389" t="s">
        <v>461</v>
      </c>
      <c r="G367" s="388" t="s">
        <v>504</v>
      </c>
      <c r="H367" s="388" t="s">
        <v>1250</v>
      </c>
      <c r="I367" s="388" t="s">
        <v>1251</v>
      </c>
      <c r="J367" s="388" t="s">
        <v>548</v>
      </c>
      <c r="K367" s="388" t="s">
        <v>1252</v>
      </c>
      <c r="L367" s="390">
        <v>65.150021106692691</v>
      </c>
      <c r="M367" s="390">
        <v>50</v>
      </c>
      <c r="N367" s="391">
        <v>3257.5010553346342</v>
      </c>
    </row>
    <row r="368" spans="1:14" ht="14.4" customHeight="1" x14ac:dyDescent="0.3">
      <c r="A368" s="386" t="s">
        <v>457</v>
      </c>
      <c r="B368" s="387" t="s">
        <v>459</v>
      </c>
      <c r="C368" s="388" t="s">
        <v>475</v>
      </c>
      <c r="D368" s="389" t="s">
        <v>476</v>
      </c>
      <c r="E368" s="388" t="s">
        <v>460</v>
      </c>
      <c r="F368" s="389" t="s">
        <v>461</v>
      </c>
      <c r="G368" s="388" t="s">
        <v>504</v>
      </c>
      <c r="H368" s="388" t="s">
        <v>1253</v>
      </c>
      <c r="I368" s="388" t="s">
        <v>1254</v>
      </c>
      <c r="J368" s="388" t="s">
        <v>1255</v>
      </c>
      <c r="K368" s="388" t="s">
        <v>1256</v>
      </c>
      <c r="L368" s="390">
        <v>78.579419771196797</v>
      </c>
      <c r="M368" s="390">
        <v>4</v>
      </c>
      <c r="N368" s="391">
        <v>314.31767908478719</v>
      </c>
    </row>
    <row r="369" spans="1:14" ht="14.4" customHeight="1" x14ac:dyDescent="0.3">
      <c r="A369" s="386" t="s">
        <v>457</v>
      </c>
      <c r="B369" s="387" t="s">
        <v>459</v>
      </c>
      <c r="C369" s="388" t="s">
        <v>475</v>
      </c>
      <c r="D369" s="389" t="s">
        <v>476</v>
      </c>
      <c r="E369" s="388" t="s">
        <v>460</v>
      </c>
      <c r="F369" s="389" t="s">
        <v>461</v>
      </c>
      <c r="G369" s="388" t="s">
        <v>504</v>
      </c>
      <c r="H369" s="388" t="s">
        <v>550</v>
      </c>
      <c r="I369" s="388" t="s">
        <v>551</v>
      </c>
      <c r="J369" s="388" t="s">
        <v>552</v>
      </c>
      <c r="K369" s="388" t="s">
        <v>553</v>
      </c>
      <c r="L369" s="390">
        <v>27.350526363622553</v>
      </c>
      <c r="M369" s="390">
        <v>42</v>
      </c>
      <c r="N369" s="391">
        <v>1148.7221072721472</v>
      </c>
    </row>
    <row r="370" spans="1:14" ht="14.4" customHeight="1" x14ac:dyDescent="0.3">
      <c r="A370" s="386" t="s">
        <v>457</v>
      </c>
      <c r="B370" s="387" t="s">
        <v>459</v>
      </c>
      <c r="C370" s="388" t="s">
        <v>475</v>
      </c>
      <c r="D370" s="389" t="s">
        <v>476</v>
      </c>
      <c r="E370" s="388" t="s">
        <v>460</v>
      </c>
      <c r="F370" s="389" t="s">
        <v>461</v>
      </c>
      <c r="G370" s="388" t="s">
        <v>504</v>
      </c>
      <c r="H370" s="388" t="s">
        <v>1257</v>
      </c>
      <c r="I370" s="388" t="s">
        <v>1258</v>
      </c>
      <c r="J370" s="388" t="s">
        <v>1259</v>
      </c>
      <c r="K370" s="388" t="s">
        <v>1260</v>
      </c>
      <c r="L370" s="390">
        <v>55.38</v>
      </c>
      <c r="M370" s="390">
        <v>2</v>
      </c>
      <c r="N370" s="391">
        <v>110.76</v>
      </c>
    </row>
    <row r="371" spans="1:14" ht="14.4" customHeight="1" x14ac:dyDescent="0.3">
      <c r="A371" s="386" t="s">
        <v>457</v>
      </c>
      <c r="B371" s="387" t="s">
        <v>459</v>
      </c>
      <c r="C371" s="388" t="s">
        <v>475</v>
      </c>
      <c r="D371" s="389" t="s">
        <v>476</v>
      </c>
      <c r="E371" s="388" t="s">
        <v>460</v>
      </c>
      <c r="F371" s="389" t="s">
        <v>461</v>
      </c>
      <c r="G371" s="388" t="s">
        <v>504</v>
      </c>
      <c r="H371" s="388" t="s">
        <v>572</v>
      </c>
      <c r="I371" s="388" t="s">
        <v>573</v>
      </c>
      <c r="J371" s="388" t="s">
        <v>574</v>
      </c>
      <c r="K371" s="388" t="s">
        <v>575</v>
      </c>
      <c r="L371" s="390">
        <v>60.34994096902556</v>
      </c>
      <c r="M371" s="390">
        <v>9</v>
      </c>
      <c r="N371" s="391">
        <v>543.14946872123005</v>
      </c>
    </row>
    <row r="372" spans="1:14" ht="14.4" customHeight="1" x14ac:dyDescent="0.3">
      <c r="A372" s="386" t="s">
        <v>457</v>
      </c>
      <c r="B372" s="387" t="s">
        <v>459</v>
      </c>
      <c r="C372" s="388" t="s">
        <v>475</v>
      </c>
      <c r="D372" s="389" t="s">
        <v>476</v>
      </c>
      <c r="E372" s="388" t="s">
        <v>460</v>
      </c>
      <c r="F372" s="389" t="s">
        <v>461</v>
      </c>
      <c r="G372" s="388" t="s">
        <v>504</v>
      </c>
      <c r="H372" s="388" t="s">
        <v>1261</v>
      </c>
      <c r="I372" s="388" t="s">
        <v>1262</v>
      </c>
      <c r="J372" s="388" t="s">
        <v>1263</v>
      </c>
      <c r="K372" s="388" t="s">
        <v>1264</v>
      </c>
      <c r="L372" s="390">
        <v>114.329594747632</v>
      </c>
      <c r="M372" s="390">
        <v>2</v>
      </c>
      <c r="N372" s="391">
        <v>228.659189495264</v>
      </c>
    </row>
    <row r="373" spans="1:14" ht="14.4" customHeight="1" x14ac:dyDescent="0.3">
      <c r="A373" s="386" t="s">
        <v>457</v>
      </c>
      <c r="B373" s="387" t="s">
        <v>459</v>
      </c>
      <c r="C373" s="388" t="s">
        <v>475</v>
      </c>
      <c r="D373" s="389" t="s">
        <v>476</v>
      </c>
      <c r="E373" s="388" t="s">
        <v>460</v>
      </c>
      <c r="F373" s="389" t="s">
        <v>461</v>
      </c>
      <c r="G373" s="388" t="s">
        <v>504</v>
      </c>
      <c r="H373" s="388" t="s">
        <v>580</v>
      </c>
      <c r="I373" s="388" t="s">
        <v>581</v>
      </c>
      <c r="J373" s="388" t="s">
        <v>582</v>
      </c>
      <c r="K373" s="388" t="s">
        <v>583</v>
      </c>
      <c r="L373" s="390">
        <v>267.48207708153086</v>
      </c>
      <c r="M373" s="390">
        <v>157</v>
      </c>
      <c r="N373" s="391">
        <v>41994.686101800347</v>
      </c>
    </row>
    <row r="374" spans="1:14" ht="14.4" customHeight="1" x14ac:dyDescent="0.3">
      <c r="A374" s="386" t="s">
        <v>457</v>
      </c>
      <c r="B374" s="387" t="s">
        <v>459</v>
      </c>
      <c r="C374" s="388" t="s">
        <v>475</v>
      </c>
      <c r="D374" s="389" t="s">
        <v>476</v>
      </c>
      <c r="E374" s="388" t="s">
        <v>460</v>
      </c>
      <c r="F374" s="389" t="s">
        <v>461</v>
      </c>
      <c r="G374" s="388" t="s">
        <v>504</v>
      </c>
      <c r="H374" s="388" t="s">
        <v>1181</v>
      </c>
      <c r="I374" s="388" t="s">
        <v>1182</v>
      </c>
      <c r="J374" s="388" t="s">
        <v>1183</v>
      </c>
      <c r="K374" s="388" t="s">
        <v>1184</v>
      </c>
      <c r="L374" s="390">
        <v>287.7299968585952</v>
      </c>
      <c r="M374" s="390">
        <v>8</v>
      </c>
      <c r="N374" s="391">
        <v>2301.8399748687616</v>
      </c>
    </row>
    <row r="375" spans="1:14" ht="14.4" customHeight="1" x14ac:dyDescent="0.3">
      <c r="A375" s="386" t="s">
        <v>457</v>
      </c>
      <c r="B375" s="387" t="s">
        <v>459</v>
      </c>
      <c r="C375" s="388" t="s">
        <v>475</v>
      </c>
      <c r="D375" s="389" t="s">
        <v>476</v>
      </c>
      <c r="E375" s="388" t="s">
        <v>460</v>
      </c>
      <c r="F375" s="389" t="s">
        <v>461</v>
      </c>
      <c r="G375" s="388" t="s">
        <v>504</v>
      </c>
      <c r="H375" s="388" t="s">
        <v>1265</v>
      </c>
      <c r="I375" s="388" t="s">
        <v>1266</v>
      </c>
      <c r="J375" s="388" t="s">
        <v>1267</v>
      </c>
      <c r="K375" s="388" t="s">
        <v>1268</v>
      </c>
      <c r="L375" s="390">
        <v>437</v>
      </c>
      <c r="M375" s="390">
        <v>5</v>
      </c>
      <c r="N375" s="391">
        <v>2185</v>
      </c>
    </row>
    <row r="376" spans="1:14" ht="14.4" customHeight="1" x14ac:dyDescent="0.3">
      <c r="A376" s="386" t="s">
        <v>457</v>
      </c>
      <c r="B376" s="387" t="s">
        <v>459</v>
      </c>
      <c r="C376" s="388" t="s">
        <v>475</v>
      </c>
      <c r="D376" s="389" t="s">
        <v>476</v>
      </c>
      <c r="E376" s="388" t="s">
        <v>460</v>
      </c>
      <c r="F376" s="389" t="s">
        <v>461</v>
      </c>
      <c r="G376" s="388" t="s">
        <v>504</v>
      </c>
      <c r="H376" s="388" t="s">
        <v>584</v>
      </c>
      <c r="I376" s="388" t="s">
        <v>585</v>
      </c>
      <c r="J376" s="388" t="s">
        <v>586</v>
      </c>
      <c r="K376" s="388" t="s">
        <v>587</v>
      </c>
      <c r="L376" s="390">
        <v>142.36000000000001</v>
      </c>
      <c r="M376" s="390">
        <v>4</v>
      </c>
      <c r="N376" s="391">
        <v>569.44000000000005</v>
      </c>
    </row>
    <row r="377" spans="1:14" ht="14.4" customHeight="1" x14ac:dyDescent="0.3">
      <c r="A377" s="386" t="s">
        <v>457</v>
      </c>
      <c r="B377" s="387" t="s">
        <v>459</v>
      </c>
      <c r="C377" s="388" t="s">
        <v>475</v>
      </c>
      <c r="D377" s="389" t="s">
        <v>476</v>
      </c>
      <c r="E377" s="388" t="s">
        <v>460</v>
      </c>
      <c r="F377" s="389" t="s">
        <v>461</v>
      </c>
      <c r="G377" s="388" t="s">
        <v>504</v>
      </c>
      <c r="H377" s="388" t="s">
        <v>1269</v>
      </c>
      <c r="I377" s="388" t="s">
        <v>1270</v>
      </c>
      <c r="J377" s="388" t="s">
        <v>1271</v>
      </c>
      <c r="K377" s="388" t="s">
        <v>1272</v>
      </c>
      <c r="L377" s="390">
        <v>193.85101129788566</v>
      </c>
      <c r="M377" s="390">
        <v>25</v>
      </c>
      <c r="N377" s="391">
        <v>4846.2752824471418</v>
      </c>
    </row>
    <row r="378" spans="1:14" ht="14.4" customHeight="1" x14ac:dyDescent="0.3">
      <c r="A378" s="386" t="s">
        <v>457</v>
      </c>
      <c r="B378" s="387" t="s">
        <v>459</v>
      </c>
      <c r="C378" s="388" t="s">
        <v>475</v>
      </c>
      <c r="D378" s="389" t="s">
        <v>476</v>
      </c>
      <c r="E378" s="388" t="s">
        <v>460</v>
      </c>
      <c r="F378" s="389" t="s">
        <v>461</v>
      </c>
      <c r="G378" s="388" t="s">
        <v>504</v>
      </c>
      <c r="H378" s="388" t="s">
        <v>1273</v>
      </c>
      <c r="I378" s="388" t="s">
        <v>1274</v>
      </c>
      <c r="J378" s="388" t="s">
        <v>1275</v>
      </c>
      <c r="K378" s="388" t="s">
        <v>1276</v>
      </c>
      <c r="L378" s="390">
        <v>102.07</v>
      </c>
      <c r="M378" s="390">
        <v>1</v>
      </c>
      <c r="N378" s="391">
        <v>102.07</v>
      </c>
    </row>
    <row r="379" spans="1:14" ht="14.4" customHeight="1" x14ac:dyDescent="0.3">
      <c r="A379" s="386" t="s">
        <v>457</v>
      </c>
      <c r="B379" s="387" t="s">
        <v>459</v>
      </c>
      <c r="C379" s="388" t="s">
        <v>475</v>
      </c>
      <c r="D379" s="389" t="s">
        <v>476</v>
      </c>
      <c r="E379" s="388" t="s">
        <v>460</v>
      </c>
      <c r="F379" s="389" t="s">
        <v>461</v>
      </c>
      <c r="G379" s="388" t="s">
        <v>504</v>
      </c>
      <c r="H379" s="388" t="s">
        <v>592</v>
      </c>
      <c r="I379" s="388" t="s">
        <v>592</v>
      </c>
      <c r="J379" s="388" t="s">
        <v>593</v>
      </c>
      <c r="K379" s="388" t="s">
        <v>594</v>
      </c>
      <c r="L379" s="390">
        <v>38.243333333333339</v>
      </c>
      <c r="M379" s="390">
        <v>90</v>
      </c>
      <c r="N379" s="391">
        <v>3441.9000000000005</v>
      </c>
    </row>
    <row r="380" spans="1:14" ht="14.4" customHeight="1" x14ac:dyDescent="0.3">
      <c r="A380" s="386" t="s">
        <v>457</v>
      </c>
      <c r="B380" s="387" t="s">
        <v>459</v>
      </c>
      <c r="C380" s="388" t="s">
        <v>475</v>
      </c>
      <c r="D380" s="389" t="s">
        <v>476</v>
      </c>
      <c r="E380" s="388" t="s">
        <v>460</v>
      </c>
      <c r="F380" s="389" t="s">
        <v>461</v>
      </c>
      <c r="G380" s="388" t="s">
        <v>504</v>
      </c>
      <c r="H380" s="388" t="s">
        <v>599</v>
      </c>
      <c r="I380" s="388" t="s">
        <v>600</v>
      </c>
      <c r="J380" s="388" t="s">
        <v>597</v>
      </c>
      <c r="K380" s="388" t="s">
        <v>601</v>
      </c>
      <c r="L380" s="390">
        <v>476.58082930207701</v>
      </c>
      <c r="M380" s="390">
        <v>1</v>
      </c>
      <c r="N380" s="391">
        <v>476.58082930207701</v>
      </c>
    </row>
    <row r="381" spans="1:14" ht="14.4" customHeight="1" x14ac:dyDescent="0.3">
      <c r="A381" s="386" t="s">
        <v>457</v>
      </c>
      <c r="B381" s="387" t="s">
        <v>459</v>
      </c>
      <c r="C381" s="388" t="s">
        <v>475</v>
      </c>
      <c r="D381" s="389" t="s">
        <v>476</v>
      </c>
      <c r="E381" s="388" t="s">
        <v>460</v>
      </c>
      <c r="F381" s="389" t="s">
        <v>461</v>
      </c>
      <c r="G381" s="388" t="s">
        <v>504</v>
      </c>
      <c r="H381" s="388" t="s">
        <v>1277</v>
      </c>
      <c r="I381" s="388" t="s">
        <v>1278</v>
      </c>
      <c r="J381" s="388" t="s">
        <v>1279</v>
      </c>
      <c r="K381" s="388" t="s">
        <v>1280</v>
      </c>
      <c r="L381" s="390">
        <v>250.44833333333349</v>
      </c>
      <c r="M381" s="390">
        <v>4</v>
      </c>
      <c r="N381" s="391">
        <v>1001.793333333334</v>
      </c>
    </row>
    <row r="382" spans="1:14" ht="14.4" customHeight="1" x14ac:dyDescent="0.3">
      <c r="A382" s="386" t="s">
        <v>457</v>
      </c>
      <c r="B382" s="387" t="s">
        <v>459</v>
      </c>
      <c r="C382" s="388" t="s">
        <v>475</v>
      </c>
      <c r="D382" s="389" t="s">
        <v>476</v>
      </c>
      <c r="E382" s="388" t="s">
        <v>460</v>
      </c>
      <c r="F382" s="389" t="s">
        <v>461</v>
      </c>
      <c r="G382" s="388" t="s">
        <v>504</v>
      </c>
      <c r="H382" s="388" t="s">
        <v>610</v>
      </c>
      <c r="I382" s="388" t="s">
        <v>611</v>
      </c>
      <c r="J382" s="388" t="s">
        <v>612</v>
      </c>
      <c r="K382" s="388" t="s">
        <v>594</v>
      </c>
      <c r="L382" s="390">
        <v>37.622</v>
      </c>
      <c r="M382" s="390">
        <v>50</v>
      </c>
      <c r="N382" s="391">
        <v>1881.1</v>
      </c>
    </row>
    <row r="383" spans="1:14" ht="14.4" customHeight="1" x14ac:dyDescent="0.3">
      <c r="A383" s="386" t="s">
        <v>457</v>
      </c>
      <c r="B383" s="387" t="s">
        <v>459</v>
      </c>
      <c r="C383" s="388" t="s">
        <v>475</v>
      </c>
      <c r="D383" s="389" t="s">
        <v>476</v>
      </c>
      <c r="E383" s="388" t="s">
        <v>460</v>
      </c>
      <c r="F383" s="389" t="s">
        <v>461</v>
      </c>
      <c r="G383" s="388" t="s">
        <v>504</v>
      </c>
      <c r="H383" s="388" t="s">
        <v>1281</v>
      </c>
      <c r="I383" s="388" t="s">
        <v>1282</v>
      </c>
      <c r="J383" s="388" t="s">
        <v>1283</v>
      </c>
      <c r="K383" s="388" t="s">
        <v>594</v>
      </c>
      <c r="L383" s="390">
        <v>56.509996656415524</v>
      </c>
      <c r="M383" s="390">
        <v>30</v>
      </c>
      <c r="N383" s="391">
        <v>1695.2998996924657</v>
      </c>
    </row>
    <row r="384" spans="1:14" ht="14.4" customHeight="1" x14ac:dyDescent="0.3">
      <c r="A384" s="386" t="s">
        <v>457</v>
      </c>
      <c r="B384" s="387" t="s">
        <v>459</v>
      </c>
      <c r="C384" s="388" t="s">
        <v>475</v>
      </c>
      <c r="D384" s="389" t="s">
        <v>476</v>
      </c>
      <c r="E384" s="388" t="s">
        <v>460</v>
      </c>
      <c r="F384" s="389" t="s">
        <v>461</v>
      </c>
      <c r="G384" s="388" t="s">
        <v>504</v>
      </c>
      <c r="H384" s="388" t="s">
        <v>613</v>
      </c>
      <c r="I384" s="388" t="s">
        <v>614</v>
      </c>
      <c r="J384" s="388" t="s">
        <v>615</v>
      </c>
      <c r="K384" s="388" t="s">
        <v>616</v>
      </c>
      <c r="L384" s="390">
        <v>342.43996883964655</v>
      </c>
      <c r="M384" s="390">
        <v>12</v>
      </c>
      <c r="N384" s="391">
        <v>4109.2796260757586</v>
      </c>
    </row>
    <row r="385" spans="1:14" ht="14.4" customHeight="1" x14ac:dyDescent="0.3">
      <c r="A385" s="386" t="s">
        <v>457</v>
      </c>
      <c r="B385" s="387" t="s">
        <v>459</v>
      </c>
      <c r="C385" s="388" t="s">
        <v>475</v>
      </c>
      <c r="D385" s="389" t="s">
        <v>476</v>
      </c>
      <c r="E385" s="388" t="s">
        <v>460</v>
      </c>
      <c r="F385" s="389" t="s">
        <v>461</v>
      </c>
      <c r="G385" s="388" t="s">
        <v>504</v>
      </c>
      <c r="H385" s="388" t="s">
        <v>635</v>
      </c>
      <c r="I385" s="388" t="s">
        <v>636</v>
      </c>
      <c r="J385" s="388" t="s">
        <v>637</v>
      </c>
      <c r="K385" s="388" t="s">
        <v>638</v>
      </c>
      <c r="L385" s="390">
        <v>60.4</v>
      </c>
      <c r="M385" s="390">
        <v>1</v>
      </c>
      <c r="N385" s="391">
        <v>60.4</v>
      </c>
    </row>
    <row r="386" spans="1:14" ht="14.4" customHeight="1" x14ac:dyDescent="0.3">
      <c r="A386" s="386" t="s">
        <v>457</v>
      </c>
      <c r="B386" s="387" t="s">
        <v>459</v>
      </c>
      <c r="C386" s="388" t="s">
        <v>475</v>
      </c>
      <c r="D386" s="389" t="s">
        <v>476</v>
      </c>
      <c r="E386" s="388" t="s">
        <v>460</v>
      </c>
      <c r="F386" s="389" t="s">
        <v>461</v>
      </c>
      <c r="G386" s="388" t="s">
        <v>504</v>
      </c>
      <c r="H386" s="388" t="s">
        <v>1284</v>
      </c>
      <c r="I386" s="388" t="s">
        <v>1285</v>
      </c>
      <c r="J386" s="388" t="s">
        <v>1286</v>
      </c>
      <c r="K386" s="388" t="s">
        <v>1287</v>
      </c>
      <c r="L386" s="390">
        <v>134.317349115708</v>
      </c>
      <c r="M386" s="390">
        <v>3</v>
      </c>
      <c r="N386" s="391">
        <v>402.95204734712399</v>
      </c>
    </row>
    <row r="387" spans="1:14" ht="14.4" customHeight="1" x14ac:dyDescent="0.3">
      <c r="A387" s="386" t="s">
        <v>457</v>
      </c>
      <c r="B387" s="387" t="s">
        <v>459</v>
      </c>
      <c r="C387" s="388" t="s">
        <v>475</v>
      </c>
      <c r="D387" s="389" t="s">
        <v>476</v>
      </c>
      <c r="E387" s="388" t="s">
        <v>460</v>
      </c>
      <c r="F387" s="389" t="s">
        <v>461</v>
      </c>
      <c r="G387" s="388" t="s">
        <v>504</v>
      </c>
      <c r="H387" s="388" t="s">
        <v>658</v>
      </c>
      <c r="I387" s="388" t="s">
        <v>659</v>
      </c>
      <c r="J387" s="388" t="s">
        <v>660</v>
      </c>
      <c r="K387" s="388" t="s">
        <v>661</v>
      </c>
      <c r="L387" s="390">
        <v>165.126827600312</v>
      </c>
      <c r="M387" s="390">
        <v>6</v>
      </c>
      <c r="N387" s="391">
        <v>990.76096560187204</v>
      </c>
    </row>
    <row r="388" spans="1:14" ht="14.4" customHeight="1" x14ac:dyDescent="0.3">
      <c r="A388" s="386" t="s">
        <v>457</v>
      </c>
      <c r="B388" s="387" t="s">
        <v>459</v>
      </c>
      <c r="C388" s="388" t="s">
        <v>475</v>
      </c>
      <c r="D388" s="389" t="s">
        <v>476</v>
      </c>
      <c r="E388" s="388" t="s">
        <v>460</v>
      </c>
      <c r="F388" s="389" t="s">
        <v>461</v>
      </c>
      <c r="G388" s="388" t="s">
        <v>504</v>
      </c>
      <c r="H388" s="388" t="s">
        <v>662</v>
      </c>
      <c r="I388" s="388" t="s">
        <v>663</v>
      </c>
      <c r="J388" s="388" t="s">
        <v>664</v>
      </c>
      <c r="K388" s="388" t="s">
        <v>665</v>
      </c>
      <c r="L388" s="390">
        <v>75.163244397795424</v>
      </c>
      <c r="M388" s="390">
        <v>15</v>
      </c>
      <c r="N388" s="391">
        <v>1127.4486659669315</v>
      </c>
    </row>
    <row r="389" spans="1:14" ht="14.4" customHeight="1" x14ac:dyDescent="0.3">
      <c r="A389" s="386" t="s">
        <v>457</v>
      </c>
      <c r="B389" s="387" t="s">
        <v>459</v>
      </c>
      <c r="C389" s="388" t="s">
        <v>475</v>
      </c>
      <c r="D389" s="389" t="s">
        <v>476</v>
      </c>
      <c r="E389" s="388" t="s">
        <v>460</v>
      </c>
      <c r="F389" s="389" t="s">
        <v>461</v>
      </c>
      <c r="G389" s="388" t="s">
        <v>504</v>
      </c>
      <c r="H389" s="388" t="s">
        <v>1288</v>
      </c>
      <c r="I389" s="388" t="s">
        <v>1289</v>
      </c>
      <c r="J389" s="388" t="s">
        <v>1290</v>
      </c>
      <c r="K389" s="388" t="s">
        <v>1291</v>
      </c>
      <c r="L389" s="390">
        <v>93.707856373801818</v>
      </c>
      <c r="M389" s="390">
        <v>4</v>
      </c>
      <c r="N389" s="391">
        <v>374.83142549520727</v>
      </c>
    </row>
    <row r="390" spans="1:14" ht="14.4" customHeight="1" x14ac:dyDescent="0.3">
      <c r="A390" s="386" t="s">
        <v>457</v>
      </c>
      <c r="B390" s="387" t="s">
        <v>459</v>
      </c>
      <c r="C390" s="388" t="s">
        <v>475</v>
      </c>
      <c r="D390" s="389" t="s">
        <v>476</v>
      </c>
      <c r="E390" s="388" t="s">
        <v>460</v>
      </c>
      <c r="F390" s="389" t="s">
        <v>461</v>
      </c>
      <c r="G390" s="388" t="s">
        <v>504</v>
      </c>
      <c r="H390" s="388" t="s">
        <v>666</v>
      </c>
      <c r="I390" s="388" t="s">
        <v>667</v>
      </c>
      <c r="J390" s="388" t="s">
        <v>668</v>
      </c>
      <c r="K390" s="388" t="s">
        <v>669</v>
      </c>
      <c r="L390" s="390">
        <v>122.86500000000001</v>
      </c>
      <c r="M390" s="390">
        <v>4</v>
      </c>
      <c r="N390" s="391">
        <v>491.46000000000004</v>
      </c>
    </row>
    <row r="391" spans="1:14" ht="14.4" customHeight="1" x14ac:dyDescent="0.3">
      <c r="A391" s="386" t="s">
        <v>457</v>
      </c>
      <c r="B391" s="387" t="s">
        <v>459</v>
      </c>
      <c r="C391" s="388" t="s">
        <v>475</v>
      </c>
      <c r="D391" s="389" t="s">
        <v>476</v>
      </c>
      <c r="E391" s="388" t="s">
        <v>460</v>
      </c>
      <c r="F391" s="389" t="s">
        <v>461</v>
      </c>
      <c r="G391" s="388" t="s">
        <v>504</v>
      </c>
      <c r="H391" s="388" t="s">
        <v>670</v>
      </c>
      <c r="I391" s="388" t="s">
        <v>671</v>
      </c>
      <c r="J391" s="388" t="s">
        <v>672</v>
      </c>
      <c r="K391" s="388" t="s">
        <v>673</v>
      </c>
      <c r="L391" s="390">
        <v>100.84399999999999</v>
      </c>
      <c r="M391" s="390">
        <v>10</v>
      </c>
      <c r="N391" s="391">
        <v>1008.4399999999999</v>
      </c>
    </row>
    <row r="392" spans="1:14" ht="14.4" customHeight="1" x14ac:dyDescent="0.3">
      <c r="A392" s="386" t="s">
        <v>457</v>
      </c>
      <c r="B392" s="387" t="s">
        <v>459</v>
      </c>
      <c r="C392" s="388" t="s">
        <v>475</v>
      </c>
      <c r="D392" s="389" t="s">
        <v>476</v>
      </c>
      <c r="E392" s="388" t="s">
        <v>460</v>
      </c>
      <c r="F392" s="389" t="s">
        <v>461</v>
      </c>
      <c r="G392" s="388" t="s">
        <v>504</v>
      </c>
      <c r="H392" s="388" t="s">
        <v>1292</v>
      </c>
      <c r="I392" s="388" t="s">
        <v>1293</v>
      </c>
      <c r="J392" s="388" t="s">
        <v>1290</v>
      </c>
      <c r="K392" s="388" t="s">
        <v>1294</v>
      </c>
      <c r="L392" s="390">
        <v>166.6242542255255</v>
      </c>
      <c r="M392" s="390">
        <v>2</v>
      </c>
      <c r="N392" s="391">
        <v>333.24850845105101</v>
      </c>
    </row>
    <row r="393" spans="1:14" ht="14.4" customHeight="1" x14ac:dyDescent="0.3">
      <c r="A393" s="386" t="s">
        <v>457</v>
      </c>
      <c r="B393" s="387" t="s">
        <v>459</v>
      </c>
      <c r="C393" s="388" t="s">
        <v>475</v>
      </c>
      <c r="D393" s="389" t="s">
        <v>476</v>
      </c>
      <c r="E393" s="388" t="s">
        <v>460</v>
      </c>
      <c r="F393" s="389" t="s">
        <v>461</v>
      </c>
      <c r="G393" s="388" t="s">
        <v>504</v>
      </c>
      <c r="H393" s="388" t="s">
        <v>1295</v>
      </c>
      <c r="I393" s="388" t="s">
        <v>1296</v>
      </c>
      <c r="J393" s="388" t="s">
        <v>1297</v>
      </c>
      <c r="K393" s="388" t="s">
        <v>1298</v>
      </c>
      <c r="L393" s="390">
        <v>375.14920493237497</v>
      </c>
      <c r="M393" s="390">
        <v>5</v>
      </c>
      <c r="N393" s="391">
        <v>1875.7460246618748</v>
      </c>
    </row>
    <row r="394" spans="1:14" ht="14.4" customHeight="1" x14ac:dyDescent="0.3">
      <c r="A394" s="386" t="s">
        <v>457</v>
      </c>
      <c r="B394" s="387" t="s">
        <v>459</v>
      </c>
      <c r="C394" s="388" t="s">
        <v>475</v>
      </c>
      <c r="D394" s="389" t="s">
        <v>476</v>
      </c>
      <c r="E394" s="388" t="s">
        <v>460</v>
      </c>
      <c r="F394" s="389" t="s">
        <v>461</v>
      </c>
      <c r="G394" s="388" t="s">
        <v>504</v>
      </c>
      <c r="H394" s="388" t="s">
        <v>674</v>
      </c>
      <c r="I394" s="388" t="s">
        <v>675</v>
      </c>
      <c r="J394" s="388" t="s">
        <v>676</v>
      </c>
      <c r="K394" s="388" t="s">
        <v>677</v>
      </c>
      <c r="L394" s="390">
        <v>63.596495569910836</v>
      </c>
      <c r="M394" s="390">
        <v>6</v>
      </c>
      <c r="N394" s="391">
        <v>381.578973419465</v>
      </c>
    </row>
    <row r="395" spans="1:14" ht="14.4" customHeight="1" x14ac:dyDescent="0.3">
      <c r="A395" s="386" t="s">
        <v>457</v>
      </c>
      <c r="B395" s="387" t="s">
        <v>459</v>
      </c>
      <c r="C395" s="388" t="s">
        <v>475</v>
      </c>
      <c r="D395" s="389" t="s">
        <v>476</v>
      </c>
      <c r="E395" s="388" t="s">
        <v>460</v>
      </c>
      <c r="F395" s="389" t="s">
        <v>461</v>
      </c>
      <c r="G395" s="388" t="s">
        <v>504</v>
      </c>
      <c r="H395" s="388" t="s">
        <v>678</v>
      </c>
      <c r="I395" s="388" t="s">
        <v>679</v>
      </c>
      <c r="J395" s="388" t="s">
        <v>680</v>
      </c>
      <c r="K395" s="388" t="s">
        <v>681</v>
      </c>
      <c r="L395" s="390">
        <v>170.26993994081872</v>
      </c>
      <c r="M395" s="390">
        <v>7</v>
      </c>
      <c r="N395" s="391">
        <v>1191.8895795857311</v>
      </c>
    </row>
    <row r="396" spans="1:14" ht="14.4" customHeight="1" x14ac:dyDescent="0.3">
      <c r="A396" s="386" t="s">
        <v>457</v>
      </c>
      <c r="B396" s="387" t="s">
        <v>459</v>
      </c>
      <c r="C396" s="388" t="s">
        <v>475</v>
      </c>
      <c r="D396" s="389" t="s">
        <v>476</v>
      </c>
      <c r="E396" s="388" t="s">
        <v>460</v>
      </c>
      <c r="F396" s="389" t="s">
        <v>461</v>
      </c>
      <c r="G396" s="388" t="s">
        <v>504</v>
      </c>
      <c r="H396" s="388" t="s">
        <v>698</v>
      </c>
      <c r="I396" s="388" t="s">
        <v>699</v>
      </c>
      <c r="J396" s="388" t="s">
        <v>700</v>
      </c>
      <c r="K396" s="388" t="s">
        <v>701</v>
      </c>
      <c r="L396" s="390">
        <v>46.93573851421413</v>
      </c>
      <c r="M396" s="390">
        <v>42</v>
      </c>
      <c r="N396" s="391">
        <v>1971.3010175969935</v>
      </c>
    </row>
    <row r="397" spans="1:14" ht="14.4" customHeight="1" x14ac:dyDescent="0.3">
      <c r="A397" s="386" t="s">
        <v>457</v>
      </c>
      <c r="B397" s="387" t="s">
        <v>459</v>
      </c>
      <c r="C397" s="388" t="s">
        <v>475</v>
      </c>
      <c r="D397" s="389" t="s">
        <v>476</v>
      </c>
      <c r="E397" s="388" t="s">
        <v>460</v>
      </c>
      <c r="F397" s="389" t="s">
        <v>461</v>
      </c>
      <c r="G397" s="388" t="s">
        <v>504</v>
      </c>
      <c r="H397" s="388" t="s">
        <v>712</v>
      </c>
      <c r="I397" s="388" t="s">
        <v>713</v>
      </c>
      <c r="J397" s="388" t="s">
        <v>710</v>
      </c>
      <c r="K397" s="388" t="s">
        <v>714</v>
      </c>
      <c r="L397" s="390">
        <v>292.47000000000003</v>
      </c>
      <c r="M397" s="390">
        <v>1</v>
      </c>
      <c r="N397" s="391">
        <v>292.47000000000003</v>
      </c>
    </row>
    <row r="398" spans="1:14" ht="14.4" customHeight="1" x14ac:dyDescent="0.3">
      <c r="A398" s="386" t="s">
        <v>457</v>
      </c>
      <c r="B398" s="387" t="s">
        <v>459</v>
      </c>
      <c r="C398" s="388" t="s">
        <v>475</v>
      </c>
      <c r="D398" s="389" t="s">
        <v>476</v>
      </c>
      <c r="E398" s="388" t="s">
        <v>460</v>
      </c>
      <c r="F398" s="389" t="s">
        <v>461</v>
      </c>
      <c r="G398" s="388" t="s">
        <v>504</v>
      </c>
      <c r="H398" s="388" t="s">
        <v>719</v>
      </c>
      <c r="I398" s="388" t="s">
        <v>720</v>
      </c>
      <c r="J398" s="388" t="s">
        <v>721</v>
      </c>
      <c r="K398" s="388" t="s">
        <v>722</v>
      </c>
      <c r="L398" s="390">
        <v>389.74978662301345</v>
      </c>
      <c r="M398" s="390">
        <v>31</v>
      </c>
      <c r="N398" s="391">
        <v>12082.243385313417</v>
      </c>
    </row>
    <row r="399" spans="1:14" ht="14.4" customHeight="1" x14ac:dyDescent="0.3">
      <c r="A399" s="386" t="s">
        <v>457</v>
      </c>
      <c r="B399" s="387" t="s">
        <v>459</v>
      </c>
      <c r="C399" s="388" t="s">
        <v>475</v>
      </c>
      <c r="D399" s="389" t="s">
        <v>476</v>
      </c>
      <c r="E399" s="388" t="s">
        <v>460</v>
      </c>
      <c r="F399" s="389" t="s">
        <v>461</v>
      </c>
      <c r="G399" s="388" t="s">
        <v>504</v>
      </c>
      <c r="H399" s="388" t="s">
        <v>727</v>
      </c>
      <c r="I399" s="388" t="s">
        <v>728</v>
      </c>
      <c r="J399" s="388" t="s">
        <v>725</v>
      </c>
      <c r="K399" s="388" t="s">
        <v>729</v>
      </c>
      <c r="L399" s="390">
        <v>91.57</v>
      </c>
      <c r="M399" s="390">
        <v>1</v>
      </c>
      <c r="N399" s="391">
        <v>91.57</v>
      </c>
    </row>
    <row r="400" spans="1:14" ht="14.4" customHeight="1" x14ac:dyDescent="0.3">
      <c r="A400" s="386" t="s">
        <v>457</v>
      </c>
      <c r="B400" s="387" t="s">
        <v>459</v>
      </c>
      <c r="C400" s="388" t="s">
        <v>475</v>
      </c>
      <c r="D400" s="389" t="s">
        <v>476</v>
      </c>
      <c r="E400" s="388" t="s">
        <v>460</v>
      </c>
      <c r="F400" s="389" t="s">
        <v>461</v>
      </c>
      <c r="G400" s="388" t="s">
        <v>504</v>
      </c>
      <c r="H400" s="388" t="s">
        <v>1299</v>
      </c>
      <c r="I400" s="388" t="s">
        <v>1300</v>
      </c>
      <c r="J400" s="388" t="s">
        <v>1301</v>
      </c>
      <c r="K400" s="388" t="s">
        <v>1302</v>
      </c>
      <c r="L400" s="390">
        <v>28.910008933419249</v>
      </c>
      <c r="M400" s="390">
        <v>6</v>
      </c>
      <c r="N400" s="391">
        <v>173.46005360051549</v>
      </c>
    </row>
    <row r="401" spans="1:14" ht="14.4" customHeight="1" x14ac:dyDescent="0.3">
      <c r="A401" s="386" t="s">
        <v>457</v>
      </c>
      <c r="B401" s="387" t="s">
        <v>459</v>
      </c>
      <c r="C401" s="388" t="s">
        <v>475</v>
      </c>
      <c r="D401" s="389" t="s">
        <v>476</v>
      </c>
      <c r="E401" s="388" t="s">
        <v>460</v>
      </c>
      <c r="F401" s="389" t="s">
        <v>461</v>
      </c>
      <c r="G401" s="388" t="s">
        <v>504</v>
      </c>
      <c r="H401" s="388" t="s">
        <v>734</v>
      </c>
      <c r="I401" s="388" t="s">
        <v>735</v>
      </c>
      <c r="J401" s="388" t="s">
        <v>736</v>
      </c>
      <c r="K401" s="388"/>
      <c r="L401" s="390">
        <v>97.669536213890083</v>
      </c>
      <c r="M401" s="390">
        <v>130</v>
      </c>
      <c r="N401" s="391">
        <v>12697.03970780571</v>
      </c>
    </row>
    <row r="402" spans="1:14" ht="14.4" customHeight="1" x14ac:dyDescent="0.3">
      <c r="A402" s="386" t="s">
        <v>457</v>
      </c>
      <c r="B402" s="387" t="s">
        <v>459</v>
      </c>
      <c r="C402" s="388" t="s">
        <v>475</v>
      </c>
      <c r="D402" s="389" t="s">
        <v>476</v>
      </c>
      <c r="E402" s="388" t="s">
        <v>460</v>
      </c>
      <c r="F402" s="389" t="s">
        <v>461</v>
      </c>
      <c r="G402" s="388" t="s">
        <v>504</v>
      </c>
      <c r="H402" s="388" t="s">
        <v>737</v>
      </c>
      <c r="I402" s="388" t="s">
        <v>735</v>
      </c>
      <c r="J402" s="388" t="s">
        <v>738</v>
      </c>
      <c r="K402" s="388" t="s">
        <v>739</v>
      </c>
      <c r="L402" s="390">
        <v>181.50882283565525</v>
      </c>
      <c r="M402" s="390">
        <v>16</v>
      </c>
      <c r="N402" s="391">
        <v>2904.141165370484</v>
      </c>
    </row>
    <row r="403" spans="1:14" ht="14.4" customHeight="1" x14ac:dyDescent="0.3">
      <c r="A403" s="386" t="s">
        <v>457</v>
      </c>
      <c r="B403" s="387" t="s">
        <v>459</v>
      </c>
      <c r="C403" s="388" t="s">
        <v>475</v>
      </c>
      <c r="D403" s="389" t="s">
        <v>476</v>
      </c>
      <c r="E403" s="388" t="s">
        <v>460</v>
      </c>
      <c r="F403" s="389" t="s">
        <v>461</v>
      </c>
      <c r="G403" s="388" t="s">
        <v>504</v>
      </c>
      <c r="H403" s="388" t="s">
        <v>1303</v>
      </c>
      <c r="I403" s="388" t="s">
        <v>1304</v>
      </c>
      <c r="J403" s="388" t="s">
        <v>1305</v>
      </c>
      <c r="K403" s="388" t="s">
        <v>1306</v>
      </c>
      <c r="L403" s="390">
        <v>69.62</v>
      </c>
      <c r="M403" s="390">
        <v>2</v>
      </c>
      <c r="N403" s="391">
        <v>139.24</v>
      </c>
    </row>
    <row r="404" spans="1:14" ht="14.4" customHeight="1" x14ac:dyDescent="0.3">
      <c r="A404" s="386" t="s">
        <v>457</v>
      </c>
      <c r="B404" s="387" t="s">
        <v>459</v>
      </c>
      <c r="C404" s="388" t="s">
        <v>475</v>
      </c>
      <c r="D404" s="389" t="s">
        <v>476</v>
      </c>
      <c r="E404" s="388" t="s">
        <v>460</v>
      </c>
      <c r="F404" s="389" t="s">
        <v>461</v>
      </c>
      <c r="G404" s="388" t="s">
        <v>504</v>
      </c>
      <c r="H404" s="388" t="s">
        <v>751</v>
      </c>
      <c r="I404" s="388" t="s">
        <v>752</v>
      </c>
      <c r="J404" s="388" t="s">
        <v>753</v>
      </c>
      <c r="K404" s="388" t="s">
        <v>754</v>
      </c>
      <c r="L404" s="390">
        <v>110.64169675616742</v>
      </c>
      <c r="M404" s="390">
        <v>14</v>
      </c>
      <c r="N404" s="391">
        <v>1548.9837545863438</v>
      </c>
    </row>
    <row r="405" spans="1:14" ht="14.4" customHeight="1" x14ac:dyDescent="0.3">
      <c r="A405" s="386" t="s">
        <v>457</v>
      </c>
      <c r="B405" s="387" t="s">
        <v>459</v>
      </c>
      <c r="C405" s="388" t="s">
        <v>475</v>
      </c>
      <c r="D405" s="389" t="s">
        <v>476</v>
      </c>
      <c r="E405" s="388" t="s">
        <v>460</v>
      </c>
      <c r="F405" s="389" t="s">
        <v>461</v>
      </c>
      <c r="G405" s="388" t="s">
        <v>504</v>
      </c>
      <c r="H405" s="388" t="s">
        <v>1307</v>
      </c>
      <c r="I405" s="388" t="s">
        <v>1308</v>
      </c>
      <c r="J405" s="388" t="s">
        <v>1309</v>
      </c>
      <c r="K405" s="388"/>
      <c r="L405" s="390">
        <v>139.535267153061</v>
      </c>
      <c r="M405" s="390">
        <v>10</v>
      </c>
      <c r="N405" s="391">
        <v>1395.35267153061</v>
      </c>
    </row>
    <row r="406" spans="1:14" ht="14.4" customHeight="1" x14ac:dyDescent="0.3">
      <c r="A406" s="386" t="s">
        <v>457</v>
      </c>
      <c r="B406" s="387" t="s">
        <v>459</v>
      </c>
      <c r="C406" s="388" t="s">
        <v>475</v>
      </c>
      <c r="D406" s="389" t="s">
        <v>476</v>
      </c>
      <c r="E406" s="388" t="s">
        <v>460</v>
      </c>
      <c r="F406" s="389" t="s">
        <v>461</v>
      </c>
      <c r="G406" s="388" t="s">
        <v>504</v>
      </c>
      <c r="H406" s="388" t="s">
        <v>1207</v>
      </c>
      <c r="I406" s="388" t="s">
        <v>1208</v>
      </c>
      <c r="J406" s="388" t="s">
        <v>1209</v>
      </c>
      <c r="K406" s="388" t="s">
        <v>1210</v>
      </c>
      <c r="L406" s="390">
        <v>667.46877399569155</v>
      </c>
      <c r="M406" s="390">
        <v>6</v>
      </c>
      <c r="N406" s="391">
        <v>4004.8126439741491</v>
      </c>
    </row>
    <row r="407" spans="1:14" ht="14.4" customHeight="1" x14ac:dyDescent="0.3">
      <c r="A407" s="386" t="s">
        <v>457</v>
      </c>
      <c r="B407" s="387" t="s">
        <v>459</v>
      </c>
      <c r="C407" s="388" t="s">
        <v>475</v>
      </c>
      <c r="D407" s="389" t="s">
        <v>476</v>
      </c>
      <c r="E407" s="388" t="s">
        <v>460</v>
      </c>
      <c r="F407" s="389" t="s">
        <v>461</v>
      </c>
      <c r="G407" s="388" t="s">
        <v>504</v>
      </c>
      <c r="H407" s="388" t="s">
        <v>1310</v>
      </c>
      <c r="I407" s="388" t="s">
        <v>1311</v>
      </c>
      <c r="J407" s="388" t="s">
        <v>1312</v>
      </c>
      <c r="K407" s="388" t="s">
        <v>1313</v>
      </c>
      <c r="L407" s="390">
        <v>198.78666666666666</v>
      </c>
      <c r="M407" s="390">
        <v>3</v>
      </c>
      <c r="N407" s="391">
        <v>596.36</v>
      </c>
    </row>
    <row r="408" spans="1:14" ht="14.4" customHeight="1" x14ac:dyDescent="0.3">
      <c r="A408" s="386" t="s">
        <v>457</v>
      </c>
      <c r="B408" s="387" t="s">
        <v>459</v>
      </c>
      <c r="C408" s="388" t="s">
        <v>475</v>
      </c>
      <c r="D408" s="389" t="s">
        <v>476</v>
      </c>
      <c r="E408" s="388" t="s">
        <v>460</v>
      </c>
      <c r="F408" s="389" t="s">
        <v>461</v>
      </c>
      <c r="G408" s="388" t="s">
        <v>504</v>
      </c>
      <c r="H408" s="388" t="s">
        <v>771</v>
      </c>
      <c r="I408" s="388" t="s">
        <v>772</v>
      </c>
      <c r="J408" s="388" t="s">
        <v>773</v>
      </c>
      <c r="K408" s="388" t="s">
        <v>774</v>
      </c>
      <c r="L408" s="390">
        <v>27.359481282092901</v>
      </c>
      <c r="M408" s="390">
        <v>3</v>
      </c>
      <c r="N408" s="391">
        <v>82.078443846278702</v>
      </c>
    </row>
    <row r="409" spans="1:14" ht="14.4" customHeight="1" x14ac:dyDescent="0.3">
      <c r="A409" s="386" t="s">
        <v>457</v>
      </c>
      <c r="B409" s="387" t="s">
        <v>459</v>
      </c>
      <c r="C409" s="388" t="s">
        <v>475</v>
      </c>
      <c r="D409" s="389" t="s">
        <v>476</v>
      </c>
      <c r="E409" s="388" t="s">
        <v>460</v>
      </c>
      <c r="F409" s="389" t="s">
        <v>461</v>
      </c>
      <c r="G409" s="388" t="s">
        <v>504</v>
      </c>
      <c r="H409" s="388" t="s">
        <v>779</v>
      </c>
      <c r="I409" s="388" t="s">
        <v>780</v>
      </c>
      <c r="J409" s="388" t="s">
        <v>781</v>
      </c>
      <c r="K409" s="388" t="s">
        <v>782</v>
      </c>
      <c r="L409" s="390">
        <v>524.4230966214825</v>
      </c>
      <c r="M409" s="390">
        <v>52</v>
      </c>
      <c r="N409" s="391">
        <v>27270.001024317087</v>
      </c>
    </row>
    <row r="410" spans="1:14" ht="14.4" customHeight="1" x14ac:dyDescent="0.3">
      <c r="A410" s="386" t="s">
        <v>457</v>
      </c>
      <c r="B410" s="387" t="s">
        <v>459</v>
      </c>
      <c r="C410" s="388" t="s">
        <v>475</v>
      </c>
      <c r="D410" s="389" t="s">
        <v>476</v>
      </c>
      <c r="E410" s="388" t="s">
        <v>460</v>
      </c>
      <c r="F410" s="389" t="s">
        <v>461</v>
      </c>
      <c r="G410" s="388" t="s">
        <v>504</v>
      </c>
      <c r="H410" s="388" t="s">
        <v>1314</v>
      </c>
      <c r="I410" s="388" t="s">
        <v>735</v>
      </c>
      <c r="J410" s="388" t="s">
        <v>1315</v>
      </c>
      <c r="K410" s="388"/>
      <c r="L410" s="390">
        <v>185.56399999999999</v>
      </c>
      <c r="M410" s="390">
        <v>4</v>
      </c>
      <c r="N410" s="391">
        <v>742.25599999999997</v>
      </c>
    </row>
    <row r="411" spans="1:14" ht="14.4" customHeight="1" x14ac:dyDescent="0.3">
      <c r="A411" s="386" t="s">
        <v>457</v>
      </c>
      <c r="B411" s="387" t="s">
        <v>459</v>
      </c>
      <c r="C411" s="388" t="s">
        <v>475</v>
      </c>
      <c r="D411" s="389" t="s">
        <v>476</v>
      </c>
      <c r="E411" s="388" t="s">
        <v>460</v>
      </c>
      <c r="F411" s="389" t="s">
        <v>461</v>
      </c>
      <c r="G411" s="388" t="s">
        <v>504</v>
      </c>
      <c r="H411" s="388" t="s">
        <v>783</v>
      </c>
      <c r="I411" s="388" t="s">
        <v>735</v>
      </c>
      <c r="J411" s="388" t="s">
        <v>784</v>
      </c>
      <c r="K411" s="388"/>
      <c r="L411" s="390">
        <v>163.71027497652</v>
      </c>
      <c r="M411" s="390">
        <v>6</v>
      </c>
      <c r="N411" s="391">
        <v>982.26164985911998</v>
      </c>
    </row>
    <row r="412" spans="1:14" ht="14.4" customHeight="1" x14ac:dyDescent="0.3">
      <c r="A412" s="386" t="s">
        <v>457</v>
      </c>
      <c r="B412" s="387" t="s">
        <v>459</v>
      </c>
      <c r="C412" s="388" t="s">
        <v>475</v>
      </c>
      <c r="D412" s="389" t="s">
        <v>476</v>
      </c>
      <c r="E412" s="388" t="s">
        <v>460</v>
      </c>
      <c r="F412" s="389" t="s">
        <v>461</v>
      </c>
      <c r="G412" s="388" t="s">
        <v>504</v>
      </c>
      <c r="H412" s="388" t="s">
        <v>1316</v>
      </c>
      <c r="I412" s="388" t="s">
        <v>1317</v>
      </c>
      <c r="J412" s="388" t="s">
        <v>1318</v>
      </c>
      <c r="K412" s="388" t="s">
        <v>1319</v>
      </c>
      <c r="L412" s="390">
        <v>64.489166666666662</v>
      </c>
      <c r="M412" s="390">
        <v>12</v>
      </c>
      <c r="N412" s="391">
        <v>773.87</v>
      </c>
    </row>
    <row r="413" spans="1:14" ht="14.4" customHeight="1" x14ac:dyDescent="0.3">
      <c r="A413" s="386" t="s">
        <v>457</v>
      </c>
      <c r="B413" s="387" t="s">
        <v>459</v>
      </c>
      <c r="C413" s="388" t="s">
        <v>475</v>
      </c>
      <c r="D413" s="389" t="s">
        <v>476</v>
      </c>
      <c r="E413" s="388" t="s">
        <v>460</v>
      </c>
      <c r="F413" s="389" t="s">
        <v>461</v>
      </c>
      <c r="G413" s="388" t="s">
        <v>504</v>
      </c>
      <c r="H413" s="388" t="s">
        <v>790</v>
      </c>
      <c r="I413" s="388" t="s">
        <v>791</v>
      </c>
      <c r="J413" s="388" t="s">
        <v>792</v>
      </c>
      <c r="K413" s="388" t="s">
        <v>530</v>
      </c>
      <c r="L413" s="390">
        <v>56.238809381712578</v>
      </c>
      <c r="M413" s="390">
        <v>18</v>
      </c>
      <c r="N413" s="391">
        <v>1012.2985688708264</v>
      </c>
    </row>
    <row r="414" spans="1:14" ht="14.4" customHeight="1" x14ac:dyDescent="0.3">
      <c r="A414" s="386" t="s">
        <v>457</v>
      </c>
      <c r="B414" s="387" t="s">
        <v>459</v>
      </c>
      <c r="C414" s="388" t="s">
        <v>475</v>
      </c>
      <c r="D414" s="389" t="s">
        <v>476</v>
      </c>
      <c r="E414" s="388" t="s">
        <v>460</v>
      </c>
      <c r="F414" s="389" t="s">
        <v>461</v>
      </c>
      <c r="G414" s="388" t="s">
        <v>504</v>
      </c>
      <c r="H414" s="388" t="s">
        <v>1320</v>
      </c>
      <c r="I414" s="388" t="s">
        <v>1321</v>
      </c>
      <c r="J414" s="388" t="s">
        <v>1322</v>
      </c>
      <c r="K414" s="388" t="s">
        <v>526</v>
      </c>
      <c r="L414" s="390">
        <v>118.66731860317253</v>
      </c>
      <c r="M414" s="390">
        <v>150</v>
      </c>
      <c r="N414" s="391">
        <v>17800.09779047588</v>
      </c>
    </row>
    <row r="415" spans="1:14" ht="14.4" customHeight="1" x14ac:dyDescent="0.3">
      <c r="A415" s="386" t="s">
        <v>457</v>
      </c>
      <c r="B415" s="387" t="s">
        <v>459</v>
      </c>
      <c r="C415" s="388" t="s">
        <v>475</v>
      </c>
      <c r="D415" s="389" t="s">
        <v>476</v>
      </c>
      <c r="E415" s="388" t="s">
        <v>460</v>
      </c>
      <c r="F415" s="389" t="s">
        <v>461</v>
      </c>
      <c r="G415" s="388" t="s">
        <v>504</v>
      </c>
      <c r="H415" s="388" t="s">
        <v>1323</v>
      </c>
      <c r="I415" s="388" t="s">
        <v>1324</v>
      </c>
      <c r="J415" s="388" t="s">
        <v>1271</v>
      </c>
      <c r="K415" s="388" t="s">
        <v>1325</v>
      </c>
      <c r="L415" s="390">
        <v>260.00108790648898</v>
      </c>
      <c r="M415" s="390">
        <v>6</v>
      </c>
      <c r="N415" s="391">
        <v>1560.006527438934</v>
      </c>
    </row>
    <row r="416" spans="1:14" ht="14.4" customHeight="1" x14ac:dyDescent="0.3">
      <c r="A416" s="386" t="s">
        <v>457</v>
      </c>
      <c r="B416" s="387" t="s">
        <v>459</v>
      </c>
      <c r="C416" s="388" t="s">
        <v>475</v>
      </c>
      <c r="D416" s="389" t="s">
        <v>476</v>
      </c>
      <c r="E416" s="388" t="s">
        <v>460</v>
      </c>
      <c r="F416" s="389" t="s">
        <v>461</v>
      </c>
      <c r="G416" s="388" t="s">
        <v>504</v>
      </c>
      <c r="H416" s="388" t="s">
        <v>801</v>
      </c>
      <c r="I416" s="388" t="s">
        <v>802</v>
      </c>
      <c r="J416" s="388" t="s">
        <v>803</v>
      </c>
      <c r="K416" s="388" t="s">
        <v>804</v>
      </c>
      <c r="L416" s="390">
        <v>126.03011100687</v>
      </c>
      <c r="M416" s="390">
        <v>1</v>
      </c>
      <c r="N416" s="391">
        <v>126.03011100687</v>
      </c>
    </row>
    <row r="417" spans="1:14" ht="14.4" customHeight="1" x14ac:dyDescent="0.3">
      <c r="A417" s="386" t="s">
        <v>457</v>
      </c>
      <c r="B417" s="387" t="s">
        <v>459</v>
      </c>
      <c r="C417" s="388" t="s">
        <v>475</v>
      </c>
      <c r="D417" s="389" t="s">
        <v>476</v>
      </c>
      <c r="E417" s="388" t="s">
        <v>460</v>
      </c>
      <c r="F417" s="389" t="s">
        <v>461</v>
      </c>
      <c r="G417" s="388" t="s">
        <v>504</v>
      </c>
      <c r="H417" s="388" t="s">
        <v>812</v>
      </c>
      <c r="I417" s="388" t="s">
        <v>813</v>
      </c>
      <c r="J417" s="388" t="s">
        <v>814</v>
      </c>
      <c r="K417" s="388" t="s">
        <v>815</v>
      </c>
      <c r="L417" s="390">
        <v>197.47</v>
      </c>
      <c r="M417" s="390">
        <v>2</v>
      </c>
      <c r="N417" s="391">
        <v>394.94</v>
      </c>
    </row>
    <row r="418" spans="1:14" ht="14.4" customHeight="1" x14ac:dyDescent="0.3">
      <c r="A418" s="386" t="s">
        <v>457</v>
      </c>
      <c r="B418" s="387" t="s">
        <v>459</v>
      </c>
      <c r="C418" s="388" t="s">
        <v>475</v>
      </c>
      <c r="D418" s="389" t="s">
        <v>476</v>
      </c>
      <c r="E418" s="388" t="s">
        <v>460</v>
      </c>
      <c r="F418" s="389" t="s">
        <v>461</v>
      </c>
      <c r="G418" s="388" t="s">
        <v>504</v>
      </c>
      <c r="H418" s="388" t="s">
        <v>816</v>
      </c>
      <c r="I418" s="388" t="s">
        <v>817</v>
      </c>
      <c r="J418" s="388" t="s">
        <v>818</v>
      </c>
      <c r="K418" s="388" t="s">
        <v>819</v>
      </c>
      <c r="L418" s="390">
        <v>592.63254979851877</v>
      </c>
      <c r="M418" s="390">
        <v>13</v>
      </c>
      <c r="N418" s="391">
        <v>7704.2231473807442</v>
      </c>
    </row>
    <row r="419" spans="1:14" ht="14.4" customHeight="1" x14ac:dyDescent="0.3">
      <c r="A419" s="386" t="s">
        <v>457</v>
      </c>
      <c r="B419" s="387" t="s">
        <v>459</v>
      </c>
      <c r="C419" s="388" t="s">
        <v>475</v>
      </c>
      <c r="D419" s="389" t="s">
        <v>476</v>
      </c>
      <c r="E419" s="388" t="s">
        <v>460</v>
      </c>
      <c r="F419" s="389" t="s">
        <v>461</v>
      </c>
      <c r="G419" s="388" t="s">
        <v>504</v>
      </c>
      <c r="H419" s="388" t="s">
        <v>1326</v>
      </c>
      <c r="I419" s="388" t="s">
        <v>1327</v>
      </c>
      <c r="J419" s="388" t="s">
        <v>1328</v>
      </c>
      <c r="K419" s="388" t="s">
        <v>1329</v>
      </c>
      <c r="L419" s="390">
        <v>98.76</v>
      </c>
      <c r="M419" s="390">
        <v>1</v>
      </c>
      <c r="N419" s="391">
        <v>98.76</v>
      </c>
    </row>
    <row r="420" spans="1:14" ht="14.4" customHeight="1" x14ac:dyDescent="0.3">
      <c r="A420" s="386" t="s">
        <v>457</v>
      </c>
      <c r="B420" s="387" t="s">
        <v>459</v>
      </c>
      <c r="C420" s="388" t="s">
        <v>475</v>
      </c>
      <c r="D420" s="389" t="s">
        <v>476</v>
      </c>
      <c r="E420" s="388" t="s">
        <v>460</v>
      </c>
      <c r="F420" s="389" t="s">
        <v>461</v>
      </c>
      <c r="G420" s="388" t="s">
        <v>504</v>
      </c>
      <c r="H420" s="388" t="s">
        <v>1330</v>
      </c>
      <c r="I420" s="388" t="s">
        <v>1331</v>
      </c>
      <c r="J420" s="388" t="s">
        <v>1332</v>
      </c>
      <c r="K420" s="388" t="s">
        <v>1333</v>
      </c>
      <c r="L420" s="390">
        <v>47.28</v>
      </c>
      <c r="M420" s="390">
        <v>1</v>
      </c>
      <c r="N420" s="391">
        <v>47.28</v>
      </c>
    </row>
    <row r="421" spans="1:14" ht="14.4" customHeight="1" x14ac:dyDescent="0.3">
      <c r="A421" s="386" t="s">
        <v>457</v>
      </c>
      <c r="B421" s="387" t="s">
        <v>459</v>
      </c>
      <c r="C421" s="388" t="s">
        <v>475</v>
      </c>
      <c r="D421" s="389" t="s">
        <v>476</v>
      </c>
      <c r="E421" s="388" t="s">
        <v>460</v>
      </c>
      <c r="F421" s="389" t="s">
        <v>461</v>
      </c>
      <c r="G421" s="388" t="s">
        <v>504</v>
      </c>
      <c r="H421" s="388" t="s">
        <v>824</v>
      </c>
      <c r="I421" s="388" t="s">
        <v>825</v>
      </c>
      <c r="J421" s="388" t="s">
        <v>826</v>
      </c>
      <c r="K421" s="388" t="s">
        <v>827</v>
      </c>
      <c r="L421" s="390">
        <v>54.65</v>
      </c>
      <c r="M421" s="390">
        <v>5</v>
      </c>
      <c r="N421" s="391">
        <v>273.25</v>
      </c>
    </row>
    <row r="422" spans="1:14" ht="14.4" customHeight="1" x14ac:dyDescent="0.3">
      <c r="A422" s="386" t="s">
        <v>457</v>
      </c>
      <c r="B422" s="387" t="s">
        <v>459</v>
      </c>
      <c r="C422" s="388" t="s">
        <v>475</v>
      </c>
      <c r="D422" s="389" t="s">
        <v>476</v>
      </c>
      <c r="E422" s="388" t="s">
        <v>460</v>
      </c>
      <c r="F422" s="389" t="s">
        <v>461</v>
      </c>
      <c r="G422" s="388" t="s">
        <v>504</v>
      </c>
      <c r="H422" s="388" t="s">
        <v>1334</v>
      </c>
      <c r="I422" s="388" t="s">
        <v>1335</v>
      </c>
      <c r="J422" s="388" t="s">
        <v>1336</v>
      </c>
      <c r="K422" s="388" t="s">
        <v>1337</v>
      </c>
      <c r="L422" s="390">
        <v>195.04000000000002</v>
      </c>
      <c r="M422" s="390">
        <v>5</v>
      </c>
      <c r="N422" s="391">
        <v>975.2</v>
      </c>
    </row>
    <row r="423" spans="1:14" ht="14.4" customHeight="1" x14ac:dyDescent="0.3">
      <c r="A423" s="386" t="s">
        <v>457</v>
      </c>
      <c r="B423" s="387" t="s">
        <v>459</v>
      </c>
      <c r="C423" s="388" t="s">
        <v>475</v>
      </c>
      <c r="D423" s="389" t="s">
        <v>476</v>
      </c>
      <c r="E423" s="388" t="s">
        <v>460</v>
      </c>
      <c r="F423" s="389" t="s">
        <v>461</v>
      </c>
      <c r="G423" s="388" t="s">
        <v>504</v>
      </c>
      <c r="H423" s="388" t="s">
        <v>1338</v>
      </c>
      <c r="I423" s="388" t="s">
        <v>1339</v>
      </c>
      <c r="J423" s="388" t="s">
        <v>1340</v>
      </c>
      <c r="K423" s="388" t="s">
        <v>1341</v>
      </c>
      <c r="L423" s="390">
        <v>106.16</v>
      </c>
      <c r="M423" s="390">
        <v>1</v>
      </c>
      <c r="N423" s="391">
        <v>106.16</v>
      </c>
    </row>
    <row r="424" spans="1:14" ht="14.4" customHeight="1" x14ac:dyDescent="0.3">
      <c r="A424" s="386" t="s">
        <v>457</v>
      </c>
      <c r="B424" s="387" t="s">
        <v>459</v>
      </c>
      <c r="C424" s="388" t="s">
        <v>475</v>
      </c>
      <c r="D424" s="389" t="s">
        <v>476</v>
      </c>
      <c r="E424" s="388" t="s">
        <v>460</v>
      </c>
      <c r="F424" s="389" t="s">
        <v>461</v>
      </c>
      <c r="G424" s="388" t="s">
        <v>504</v>
      </c>
      <c r="H424" s="388" t="s">
        <v>836</v>
      </c>
      <c r="I424" s="388" t="s">
        <v>837</v>
      </c>
      <c r="J424" s="388" t="s">
        <v>536</v>
      </c>
      <c r="K424" s="388" t="s">
        <v>838</v>
      </c>
      <c r="L424" s="390">
        <v>46.528795747168125</v>
      </c>
      <c r="M424" s="390">
        <v>146</v>
      </c>
      <c r="N424" s="391">
        <v>6793.204179086546</v>
      </c>
    </row>
    <row r="425" spans="1:14" ht="14.4" customHeight="1" x14ac:dyDescent="0.3">
      <c r="A425" s="386" t="s">
        <v>457</v>
      </c>
      <c r="B425" s="387" t="s">
        <v>459</v>
      </c>
      <c r="C425" s="388" t="s">
        <v>475</v>
      </c>
      <c r="D425" s="389" t="s">
        <v>476</v>
      </c>
      <c r="E425" s="388" t="s">
        <v>460</v>
      </c>
      <c r="F425" s="389" t="s">
        <v>461</v>
      </c>
      <c r="G425" s="388" t="s">
        <v>504</v>
      </c>
      <c r="H425" s="388" t="s">
        <v>839</v>
      </c>
      <c r="I425" s="388" t="s">
        <v>840</v>
      </c>
      <c r="J425" s="388" t="s">
        <v>562</v>
      </c>
      <c r="K425" s="388" t="s">
        <v>841</v>
      </c>
      <c r="L425" s="390">
        <v>148.09399999999999</v>
      </c>
      <c r="M425" s="390">
        <v>5</v>
      </c>
      <c r="N425" s="391">
        <v>740.47</v>
      </c>
    </row>
    <row r="426" spans="1:14" ht="14.4" customHeight="1" x14ac:dyDescent="0.3">
      <c r="A426" s="386" t="s">
        <v>457</v>
      </c>
      <c r="B426" s="387" t="s">
        <v>459</v>
      </c>
      <c r="C426" s="388" t="s">
        <v>475</v>
      </c>
      <c r="D426" s="389" t="s">
        <v>476</v>
      </c>
      <c r="E426" s="388" t="s">
        <v>460</v>
      </c>
      <c r="F426" s="389" t="s">
        <v>461</v>
      </c>
      <c r="G426" s="388" t="s">
        <v>504</v>
      </c>
      <c r="H426" s="388" t="s">
        <v>1342</v>
      </c>
      <c r="I426" s="388" t="s">
        <v>1343</v>
      </c>
      <c r="J426" s="388" t="s">
        <v>1344</v>
      </c>
      <c r="K426" s="388" t="s">
        <v>1345</v>
      </c>
      <c r="L426" s="390">
        <v>178.1595858533388</v>
      </c>
      <c r="M426" s="390">
        <v>5</v>
      </c>
      <c r="N426" s="391">
        <v>890.79792926669404</v>
      </c>
    </row>
    <row r="427" spans="1:14" ht="14.4" customHeight="1" x14ac:dyDescent="0.3">
      <c r="A427" s="386" t="s">
        <v>457</v>
      </c>
      <c r="B427" s="387" t="s">
        <v>459</v>
      </c>
      <c r="C427" s="388" t="s">
        <v>475</v>
      </c>
      <c r="D427" s="389" t="s">
        <v>476</v>
      </c>
      <c r="E427" s="388" t="s">
        <v>460</v>
      </c>
      <c r="F427" s="389" t="s">
        <v>461</v>
      </c>
      <c r="G427" s="388" t="s">
        <v>504</v>
      </c>
      <c r="H427" s="388" t="s">
        <v>846</v>
      </c>
      <c r="I427" s="388" t="s">
        <v>847</v>
      </c>
      <c r="J427" s="388" t="s">
        <v>848</v>
      </c>
      <c r="K427" s="388" t="s">
        <v>849</v>
      </c>
      <c r="L427" s="390">
        <v>63.51</v>
      </c>
      <c r="M427" s="390">
        <v>6</v>
      </c>
      <c r="N427" s="391">
        <v>381.06</v>
      </c>
    </row>
    <row r="428" spans="1:14" ht="14.4" customHeight="1" x14ac:dyDescent="0.3">
      <c r="A428" s="386" t="s">
        <v>457</v>
      </c>
      <c r="B428" s="387" t="s">
        <v>459</v>
      </c>
      <c r="C428" s="388" t="s">
        <v>475</v>
      </c>
      <c r="D428" s="389" t="s">
        <v>476</v>
      </c>
      <c r="E428" s="388" t="s">
        <v>460</v>
      </c>
      <c r="F428" s="389" t="s">
        <v>461</v>
      </c>
      <c r="G428" s="388" t="s">
        <v>504</v>
      </c>
      <c r="H428" s="388" t="s">
        <v>1346</v>
      </c>
      <c r="I428" s="388" t="s">
        <v>1347</v>
      </c>
      <c r="J428" s="388" t="s">
        <v>1348</v>
      </c>
      <c r="K428" s="388" t="s">
        <v>1349</v>
      </c>
      <c r="L428" s="390">
        <v>65.879974563134851</v>
      </c>
      <c r="M428" s="390">
        <v>4</v>
      </c>
      <c r="N428" s="391">
        <v>263.51989825253941</v>
      </c>
    </row>
    <row r="429" spans="1:14" ht="14.4" customHeight="1" x14ac:dyDescent="0.3">
      <c r="A429" s="386" t="s">
        <v>457</v>
      </c>
      <c r="B429" s="387" t="s">
        <v>459</v>
      </c>
      <c r="C429" s="388" t="s">
        <v>475</v>
      </c>
      <c r="D429" s="389" t="s">
        <v>476</v>
      </c>
      <c r="E429" s="388" t="s">
        <v>460</v>
      </c>
      <c r="F429" s="389" t="s">
        <v>461</v>
      </c>
      <c r="G429" s="388" t="s">
        <v>504</v>
      </c>
      <c r="H429" s="388" t="s">
        <v>1350</v>
      </c>
      <c r="I429" s="388" t="s">
        <v>1351</v>
      </c>
      <c r="J429" s="388" t="s">
        <v>1352</v>
      </c>
      <c r="K429" s="388" t="s">
        <v>1353</v>
      </c>
      <c r="L429" s="390">
        <v>98.760545610321813</v>
      </c>
      <c r="M429" s="390">
        <v>9</v>
      </c>
      <c r="N429" s="391">
        <v>888.84491049289636</v>
      </c>
    </row>
    <row r="430" spans="1:14" ht="14.4" customHeight="1" x14ac:dyDescent="0.3">
      <c r="A430" s="386" t="s">
        <v>457</v>
      </c>
      <c r="B430" s="387" t="s">
        <v>459</v>
      </c>
      <c r="C430" s="388" t="s">
        <v>475</v>
      </c>
      <c r="D430" s="389" t="s">
        <v>476</v>
      </c>
      <c r="E430" s="388" t="s">
        <v>460</v>
      </c>
      <c r="F430" s="389" t="s">
        <v>461</v>
      </c>
      <c r="G430" s="388" t="s">
        <v>504</v>
      </c>
      <c r="H430" s="388" t="s">
        <v>1354</v>
      </c>
      <c r="I430" s="388" t="s">
        <v>1354</v>
      </c>
      <c r="J430" s="388" t="s">
        <v>1355</v>
      </c>
      <c r="K430" s="388" t="s">
        <v>594</v>
      </c>
      <c r="L430" s="390">
        <v>56.874966780043067</v>
      </c>
      <c r="M430" s="390">
        <v>60</v>
      </c>
      <c r="N430" s="391">
        <v>3412.4980068025839</v>
      </c>
    </row>
    <row r="431" spans="1:14" ht="14.4" customHeight="1" x14ac:dyDescent="0.3">
      <c r="A431" s="386" t="s">
        <v>457</v>
      </c>
      <c r="B431" s="387" t="s">
        <v>459</v>
      </c>
      <c r="C431" s="388" t="s">
        <v>475</v>
      </c>
      <c r="D431" s="389" t="s">
        <v>476</v>
      </c>
      <c r="E431" s="388" t="s">
        <v>460</v>
      </c>
      <c r="F431" s="389" t="s">
        <v>461</v>
      </c>
      <c r="G431" s="388" t="s">
        <v>504</v>
      </c>
      <c r="H431" s="388" t="s">
        <v>1356</v>
      </c>
      <c r="I431" s="388" t="s">
        <v>1357</v>
      </c>
      <c r="J431" s="388" t="s">
        <v>1358</v>
      </c>
      <c r="K431" s="388" t="s">
        <v>1359</v>
      </c>
      <c r="L431" s="390">
        <v>1104.2698294731101</v>
      </c>
      <c r="M431" s="390">
        <v>13</v>
      </c>
      <c r="N431" s="391">
        <v>14355.507783150431</v>
      </c>
    </row>
    <row r="432" spans="1:14" ht="14.4" customHeight="1" x14ac:dyDescent="0.3">
      <c r="A432" s="386" t="s">
        <v>457</v>
      </c>
      <c r="B432" s="387" t="s">
        <v>459</v>
      </c>
      <c r="C432" s="388" t="s">
        <v>475</v>
      </c>
      <c r="D432" s="389" t="s">
        <v>476</v>
      </c>
      <c r="E432" s="388" t="s">
        <v>460</v>
      </c>
      <c r="F432" s="389" t="s">
        <v>461</v>
      </c>
      <c r="G432" s="388" t="s">
        <v>504</v>
      </c>
      <c r="H432" s="388" t="s">
        <v>857</v>
      </c>
      <c r="I432" s="388" t="s">
        <v>858</v>
      </c>
      <c r="J432" s="388" t="s">
        <v>859</v>
      </c>
      <c r="K432" s="388" t="s">
        <v>860</v>
      </c>
      <c r="L432" s="390">
        <v>412.4453450501619</v>
      </c>
      <c r="M432" s="390">
        <v>65</v>
      </c>
      <c r="N432" s="391">
        <v>26808.947428260522</v>
      </c>
    </row>
    <row r="433" spans="1:14" ht="14.4" customHeight="1" x14ac:dyDescent="0.3">
      <c r="A433" s="386" t="s">
        <v>457</v>
      </c>
      <c r="B433" s="387" t="s">
        <v>459</v>
      </c>
      <c r="C433" s="388" t="s">
        <v>475</v>
      </c>
      <c r="D433" s="389" t="s">
        <v>476</v>
      </c>
      <c r="E433" s="388" t="s">
        <v>460</v>
      </c>
      <c r="F433" s="389" t="s">
        <v>461</v>
      </c>
      <c r="G433" s="388" t="s">
        <v>504</v>
      </c>
      <c r="H433" s="388" t="s">
        <v>1360</v>
      </c>
      <c r="I433" s="388" t="s">
        <v>1361</v>
      </c>
      <c r="J433" s="388" t="s">
        <v>1362</v>
      </c>
      <c r="K433" s="388" t="s">
        <v>1363</v>
      </c>
      <c r="L433" s="390">
        <v>561.14</v>
      </c>
      <c r="M433" s="390">
        <v>3</v>
      </c>
      <c r="N433" s="391">
        <v>1683.42</v>
      </c>
    </row>
    <row r="434" spans="1:14" ht="14.4" customHeight="1" x14ac:dyDescent="0.3">
      <c r="A434" s="386" t="s">
        <v>457</v>
      </c>
      <c r="B434" s="387" t="s">
        <v>459</v>
      </c>
      <c r="C434" s="388" t="s">
        <v>475</v>
      </c>
      <c r="D434" s="389" t="s">
        <v>476</v>
      </c>
      <c r="E434" s="388" t="s">
        <v>460</v>
      </c>
      <c r="F434" s="389" t="s">
        <v>461</v>
      </c>
      <c r="G434" s="388" t="s">
        <v>504</v>
      </c>
      <c r="H434" s="388" t="s">
        <v>861</v>
      </c>
      <c r="I434" s="388" t="s">
        <v>862</v>
      </c>
      <c r="J434" s="388" t="s">
        <v>863</v>
      </c>
      <c r="K434" s="388" t="s">
        <v>864</v>
      </c>
      <c r="L434" s="390">
        <v>90.457086079480234</v>
      </c>
      <c r="M434" s="390">
        <v>9</v>
      </c>
      <c r="N434" s="391">
        <v>814.11377471532217</v>
      </c>
    </row>
    <row r="435" spans="1:14" ht="14.4" customHeight="1" x14ac:dyDescent="0.3">
      <c r="A435" s="386" t="s">
        <v>457</v>
      </c>
      <c r="B435" s="387" t="s">
        <v>459</v>
      </c>
      <c r="C435" s="388" t="s">
        <v>475</v>
      </c>
      <c r="D435" s="389" t="s">
        <v>476</v>
      </c>
      <c r="E435" s="388" t="s">
        <v>460</v>
      </c>
      <c r="F435" s="389" t="s">
        <v>461</v>
      </c>
      <c r="G435" s="388" t="s">
        <v>504</v>
      </c>
      <c r="H435" s="388" t="s">
        <v>1364</v>
      </c>
      <c r="I435" s="388" t="s">
        <v>1365</v>
      </c>
      <c r="J435" s="388" t="s">
        <v>1366</v>
      </c>
      <c r="K435" s="388" t="s">
        <v>1367</v>
      </c>
      <c r="L435" s="390">
        <v>52.510000000000005</v>
      </c>
      <c r="M435" s="390">
        <v>5</v>
      </c>
      <c r="N435" s="391">
        <v>262.55</v>
      </c>
    </row>
    <row r="436" spans="1:14" ht="14.4" customHeight="1" x14ac:dyDescent="0.3">
      <c r="A436" s="386" t="s">
        <v>457</v>
      </c>
      <c r="B436" s="387" t="s">
        <v>459</v>
      </c>
      <c r="C436" s="388" t="s">
        <v>475</v>
      </c>
      <c r="D436" s="389" t="s">
        <v>476</v>
      </c>
      <c r="E436" s="388" t="s">
        <v>460</v>
      </c>
      <c r="F436" s="389" t="s">
        <v>461</v>
      </c>
      <c r="G436" s="388" t="s">
        <v>504</v>
      </c>
      <c r="H436" s="388" t="s">
        <v>1368</v>
      </c>
      <c r="I436" s="388" t="s">
        <v>1369</v>
      </c>
      <c r="J436" s="388" t="s">
        <v>1370</v>
      </c>
      <c r="K436" s="388" t="s">
        <v>1371</v>
      </c>
      <c r="L436" s="390">
        <v>56.800118884463501</v>
      </c>
      <c r="M436" s="390">
        <v>2</v>
      </c>
      <c r="N436" s="391">
        <v>113.600237768927</v>
      </c>
    </row>
    <row r="437" spans="1:14" ht="14.4" customHeight="1" x14ac:dyDescent="0.3">
      <c r="A437" s="386" t="s">
        <v>457</v>
      </c>
      <c r="B437" s="387" t="s">
        <v>459</v>
      </c>
      <c r="C437" s="388" t="s">
        <v>475</v>
      </c>
      <c r="D437" s="389" t="s">
        <v>476</v>
      </c>
      <c r="E437" s="388" t="s">
        <v>460</v>
      </c>
      <c r="F437" s="389" t="s">
        <v>461</v>
      </c>
      <c r="G437" s="388" t="s">
        <v>504</v>
      </c>
      <c r="H437" s="388" t="s">
        <v>1372</v>
      </c>
      <c r="I437" s="388" t="s">
        <v>1373</v>
      </c>
      <c r="J437" s="388" t="s">
        <v>1374</v>
      </c>
      <c r="K437" s="388" t="s">
        <v>1375</v>
      </c>
      <c r="L437" s="390">
        <v>61.514524239989086</v>
      </c>
      <c r="M437" s="390">
        <v>55</v>
      </c>
      <c r="N437" s="391">
        <v>3383.2988331993997</v>
      </c>
    </row>
    <row r="438" spans="1:14" ht="14.4" customHeight="1" x14ac:dyDescent="0.3">
      <c r="A438" s="386" t="s">
        <v>457</v>
      </c>
      <c r="B438" s="387" t="s">
        <v>459</v>
      </c>
      <c r="C438" s="388" t="s">
        <v>475</v>
      </c>
      <c r="D438" s="389" t="s">
        <v>476</v>
      </c>
      <c r="E438" s="388" t="s">
        <v>460</v>
      </c>
      <c r="F438" s="389" t="s">
        <v>461</v>
      </c>
      <c r="G438" s="388" t="s">
        <v>504</v>
      </c>
      <c r="H438" s="388" t="s">
        <v>867</v>
      </c>
      <c r="I438" s="388" t="s">
        <v>868</v>
      </c>
      <c r="J438" s="388" t="s">
        <v>869</v>
      </c>
      <c r="K438" s="388" t="s">
        <v>870</v>
      </c>
      <c r="L438" s="390">
        <v>183</v>
      </c>
      <c r="M438" s="390">
        <v>3</v>
      </c>
      <c r="N438" s="391">
        <v>549</v>
      </c>
    </row>
    <row r="439" spans="1:14" ht="14.4" customHeight="1" x14ac:dyDescent="0.3">
      <c r="A439" s="386" t="s">
        <v>457</v>
      </c>
      <c r="B439" s="387" t="s">
        <v>459</v>
      </c>
      <c r="C439" s="388" t="s">
        <v>475</v>
      </c>
      <c r="D439" s="389" t="s">
        <v>476</v>
      </c>
      <c r="E439" s="388" t="s">
        <v>460</v>
      </c>
      <c r="F439" s="389" t="s">
        <v>461</v>
      </c>
      <c r="G439" s="388" t="s">
        <v>504</v>
      </c>
      <c r="H439" s="388" t="s">
        <v>1376</v>
      </c>
      <c r="I439" s="388" t="s">
        <v>1377</v>
      </c>
      <c r="J439" s="388" t="s">
        <v>1378</v>
      </c>
      <c r="K439" s="388" t="s">
        <v>1379</v>
      </c>
      <c r="L439" s="390">
        <v>1401.33</v>
      </c>
      <c r="M439" s="390">
        <v>1</v>
      </c>
      <c r="N439" s="391">
        <v>1401.33</v>
      </c>
    </row>
    <row r="440" spans="1:14" ht="14.4" customHeight="1" x14ac:dyDescent="0.3">
      <c r="A440" s="386" t="s">
        <v>457</v>
      </c>
      <c r="B440" s="387" t="s">
        <v>459</v>
      </c>
      <c r="C440" s="388" t="s">
        <v>475</v>
      </c>
      <c r="D440" s="389" t="s">
        <v>476</v>
      </c>
      <c r="E440" s="388" t="s">
        <v>460</v>
      </c>
      <c r="F440" s="389" t="s">
        <v>461</v>
      </c>
      <c r="G440" s="388" t="s">
        <v>504</v>
      </c>
      <c r="H440" s="388" t="s">
        <v>879</v>
      </c>
      <c r="I440" s="388" t="s">
        <v>735</v>
      </c>
      <c r="J440" s="388" t="s">
        <v>880</v>
      </c>
      <c r="K440" s="388"/>
      <c r="L440" s="390">
        <v>285.35062139224101</v>
      </c>
      <c r="M440" s="390">
        <v>2</v>
      </c>
      <c r="N440" s="391">
        <v>570.70124278448202</v>
      </c>
    </row>
    <row r="441" spans="1:14" ht="14.4" customHeight="1" x14ac:dyDescent="0.3">
      <c r="A441" s="386" t="s">
        <v>457</v>
      </c>
      <c r="B441" s="387" t="s">
        <v>459</v>
      </c>
      <c r="C441" s="388" t="s">
        <v>475</v>
      </c>
      <c r="D441" s="389" t="s">
        <v>476</v>
      </c>
      <c r="E441" s="388" t="s">
        <v>460</v>
      </c>
      <c r="F441" s="389" t="s">
        <v>461</v>
      </c>
      <c r="G441" s="388" t="s">
        <v>504</v>
      </c>
      <c r="H441" s="388" t="s">
        <v>884</v>
      </c>
      <c r="I441" s="388" t="s">
        <v>885</v>
      </c>
      <c r="J441" s="388" t="s">
        <v>886</v>
      </c>
      <c r="K441" s="388" t="s">
        <v>887</v>
      </c>
      <c r="L441" s="390">
        <v>111.18969958459699</v>
      </c>
      <c r="M441" s="390">
        <v>6</v>
      </c>
      <c r="N441" s="391">
        <v>667.13819750758194</v>
      </c>
    </row>
    <row r="442" spans="1:14" ht="14.4" customHeight="1" x14ac:dyDescent="0.3">
      <c r="A442" s="386" t="s">
        <v>457</v>
      </c>
      <c r="B442" s="387" t="s">
        <v>459</v>
      </c>
      <c r="C442" s="388" t="s">
        <v>475</v>
      </c>
      <c r="D442" s="389" t="s">
        <v>476</v>
      </c>
      <c r="E442" s="388" t="s">
        <v>460</v>
      </c>
      <c r="F442" s="389" t="s">
        <v>461</v>
      </c>
      <c r="G442" s="388" t="s">
        <v>504</v>
      </c>
      <c r="H442" s="388" t="s">
        <v>888</v>
      </c>
      <c r="I442" s="388" t="s">
        <v>889</v>
      </c>
      <c r="J442" s="388" t="s">
        <v>890</v>
      </c>
      <c r="K442" s="388" t="s">
        <v>891</v>
      </c>
      <c r="L442" s="390">
        <v>571.05043573821172</v>
      </c>
      <c r="M442" s="390">
        <v>5</v>
      </c>
      <c r="N442" s="391">
        <v>2855.2521786910588</v>
      </c>
    </row>
    <row r="443" spans="1:14" ht="14.4" customHeight="1" x14ac:dyDescent="0.3">
      <c r="A443" s="386" t="s">
        <v>457</v>
      </c>
      <c r="B443" s="387" t="s">
        <v>459</v>
      </c>
      <c r="C443" s="388" t="s">
        <v>475</v>
      </c>
      <c r="D443" s="389" t="s">
        <v>476</v>
      </c>
      <c r="E443" s="388" t="s">
        <v>460</v>
      </c>
      <c r="F443" s="389" t="s">
        <v>461</v>
      </c>
      <c r="G443" s="388" t="s">
        <v>504</v>
      </c>
      <c r="H443" s="388" t="s">
        <v>1380</v>
      </c>
      <c r="I443" s="388" t="s">
        <v>1381</v>
      </c>
      <c r="J443" s="388" t="s">
        <v>1382</v>
      </c>
      <c r="K443" s="388" t="s">
        <v>1383</v>
      </c>
      <c r="L443" s="390">
        <v>3786.72</v>
      </c>
      <c r="M443" s="390">
        <v>4</v>
      </c>
      <c r="N443" s="391">
        <v>15146.88</v>
      </c>
    </row>
    <row r="444" spans="1:14" ht="14.4" customHeight="1" x14ac:dyDescent="0.3">
      <c r="A444" s="386" t="s">
        <v>457</v>
      </c>
      <c r="B444" s="387" t="s">
        <v>459</v>
      </c>
      <c r="C444" s="388" t="s">
        <v>475</v>
      </c>
      <c r="D444" s="389" t="s">
        <v>476</v>
      </c>
      <c r="E444" s="388" t="s">
        <v>460</v>
      </c>
      <c r="F444" s="389" t="s">
        <v>461</v>
      </c>
      <c r="G444" s="388" t="s">
        <v>504</v>
      </c>
      <c r="H444" s="388" t="s">
        <v>899</v>
      </c>
      <c r="I444" s="388" t="s">
        <v>900</v>
      </c>
      <c r="J444" s="388" t="s">
        <v>901</v>
      </c>
      <c r="K444" s="388" t="s">
        <v>902</v>
      </c>
      <c r="L444" s="390">
        <v>49.70000000000001</v>
      </c>
      <c r="M444" s="390">
        <v>6</v>
      </c>
      <c r="N444" s="391">
        <v>298.20000000000005</v>
      </c>
    </row>
    <row r="445" spans="1:14" ht="14.4" customHeight="1" x14ac:dyDescent="0.3">
      <c r="A445" s="386" t="s">
        <v>457</v>
      </c>
      <c r="B445" s="387" t="s">
        <v>459</v>
      </c>
      <c r="C445" s="388" t="s">
        <v>475</v>
      </c>
      <c r="D445" s="389" t="s">
        <v>476</v>
      </c>
      <c r="E445" s="388" t="s">
        <v>460</v>
      </c>
      <c r="F445" s="389" t="s">
        <v>461</v>
      </c>
      <c r="G445" s="388" t="s">
        <v>504</v>
      </c>
      <c r="H445" s="388" t="s">
        <v>1384</v>
      </c>
      <c r="I445" s="388" t="s">
        <v>735</v>
      </c>
      <c r="J445" s="388" t="s">
        <v>1385</v>
      </c>
      <c r="K445" s="388" t="s">
        <v>1386</v>
      </c>
      <c r="L445" s="390">
        <v>23.701500000000003</v>
      </c>
      <c r="M445" s="390">
        <v>29</v>
      </c>
      <c r="N445" s="391">
        <v>687.34350000000006</v>
      </c>
    </row>
    <row r="446" spans="1:14" ht="14.4" customHeight="1" x14ac:dyDescent="0.3">
      <c r="A446" s="386" t="s">
        <v>457</v>
      </c>
      <c r="B446" s="387" t="s">
        <v>459</v>
      </c>
      <c r="C446" s="388" t="s">
        <v>475</v>
      </c>
      <c r="D446" s="389" t="s">
        <v>476</v>
      </c>
      <c r="E446" s="388" t="s">
        <v>460</v>
      </c>
      <c r="F446" s="389" t="s">
        <v>461</v>
      </c>
      <c r="G446" s="388" t="s">
        <v>504</v>
      </c>
      <c r="H446" s="388" t="s">
        <v>1387</v>
      </c>
      <c r="I446" s="388" t="s">
        <v>735</v>
      </c>
      <c r="J446" s="388" t="s">
        <v>1388</v>
      </c>
      <c r="K446" s="388" t="s">
        <v>1386</v>
      </c>
      <c r="L446" s="390">
        <v>24.038816383434099</v>
      </c>
      <c r="M446" s="390">
        <v>6</v>
      </c>
      <c r="N446" s="391">
        <v>144.2328983006046</v>
      </c>
    </row>
    <row r="447" spans="1:14" ht="14.4" customHeight="1" x14ac:dyDescent="0.3">
      <c r="A447" s="386" t="s">
        <v>457</v>
      </c>
      <c r="B447" s="387" t="s">
        <v>459</v>
      </c>
      <c r="C447" s="388" t="s">
        <v>475</v>
      </c>
      <c r="D447" s="389" t="s">
        <v>476</v>
      </c>
      <c r="E447" s="388" t="s">
        <v>460</v>
      </c>
      <c r="F447" s="389" t="s">
        <v>461</v>
      </c>
      <c r="G447" s="388" t="s">
        <v>504</v>
      </c>
      <c r="H447" s="388" t="s">
        <v>1389</v>
      </c>
      <c r="I447" s="388" t="s">
        <v>735</v>
      </c>
      <c r="J447" s="388" t="s">
        <v>1390</v>
      </c>
      <c r="K447" s="388"/>
      <c r="L447" s="390">
        <v>57.779579128444936</v>
      </c>
      <c r="M447" s="390">
        <v>35</v>
      </c>
      <c r="N447" s="391">
        <v>2022.2852694955727</v>
      </c>
    </row>
    <row r="448" spans="1:14" ht="14.4" customHeight="1" x14ac:dyDescent="0.3">
      <c r="A448" s="386" t="s">
        <v>457</v>
      </c>
      <c r="B448" s="387" t="s">
        <v>459</v>
      </c>
      <c r="C448" s="388" t="s">
        <v>475</v>
      </c>
      <c r="D448" s="389" t="s">
        <v>476</v>
      </c>
      <c r="E448" s="388" t="s">
        <v>460</v>
      </c>
      <c r="F448" s="389" t="s">
        <v>461</v>
      </c>
      <c r="G448" s="388" t="s">
        <v>504</v>
      </c>
      <c r="H448" s="388" t="s">
        <v>1391</v>
      </c>
      <c r="I448" s="388" t="s">
        <v>1392</v>
      </c>
      <c r="J448" s="388" t="s">
        <v>1393</v>
      </c>
      <c r="K448" s="388" t="s">
        <v>1394</v>
      </c>
      <c r="L448" s="390">
        <v>117.73973913043477</v>
      </c>
      <c r="M448" s="390">
        <v>46</v>
      </c>
      <c r="N448" s="391">
        <v>5416.0279999999993</v>
      </c>
    </row>
    <row r="449" spans="1:14" ht="14.4" customHeight="1" x14ac:dyDescent="0.3">
      <c r="A449" s="386" t="s">
        <v>457</v>
      </c>
      <c r="B449" s="387" t="s">
        <v>459</v>
      </c>
      <c r="C449" s="388" t="s">
        <v>475</v>
      </c>
      <c r="D449" s="389" t="s">
        <v>476</v>
      </c>
      <c r="E449" s="388" t="s">
        <v>460</v>
      </c>
      <c r="F449" s="389" t="s">
        <v>461</v>
      </c>
      <c r="G449" s="388" t="s">
        <v>504</v>
      </c>
      <c r="H449" s="388" t="s">
        <v>914</v>
      </c>
      <c r="I449" s="388" t="s">
        <v>915</v>
      </c>
      <c r="J449" s="388" t="s">
        <v>916</v>
      </c>
      <c r="K449" s="388" t="s">
        <v>917</v>
      </c>
      <c r="L449" s="390">
        <v>38.937674476295463</v>
      </c>
      <c r="M449" s="390">
        <v>15</v>
      </c>
      <c r="N449" s="391">
        <v>584.06511714443195</v>
      </c>
    </row>
    <row r="450" spans="1:14" ht="14.4" customHeight="1" x14ac:dyDescent="0.3">
      <c r="A450" s="386" t="s">
        <v>457</v>
      </c>
      <c r="B450" s="387" t="s">
        <v>459</v>
      </c>
      <c r="C450" s="388" t="s">
        <v>475</v>
      </c>
      <c r="D450" s="389" t="s">
        <v>476</v>
      </c>
      <c r="E450" s="388" t="s">
        <v>460</v>
      </c>
      <c r="F450" s="389" t="s">
        <v>461</v>
      </c>
      <c r="G450" s="388" t="s">
        <v>504</v>
      </c>
      <c r="H450" s="388" t="s">
        <v>918</v>
      </c>
      <c r="I450" s="388" t="s">
        <v>919</v>
      </c>
      <c r="J450" s="388" t="s">
        <v>920</v>
      </c>
      <c r="K450" s="388" t="s">
        <v>921</v>
      </c>
      <c r="L450" s="390">
        <v>399.48</v>
      </c>
      <c r="M450" s="390">
        <v>6</v>
      </c>
      <c r="N450" s="391">
        <v>2396.88</v>
      </c>
    </row>
    <row r="451" spans="1:14" ht="14.4" customHeight="1" x14ac:dyDescent="0.3">
      <c r="A451" s="386" t="s">
        <v>457</v>
      </c>
      <c r="B451" s="387" t="s">
        <v>459</v>
      </c>
      <c r="C451" s="388" t="s">
        <v>475</v>
      </c>
      <c r="D451" s="389" t="s">
        <v>476</v>
      </c>
      <c r="E451" s="388" t="s">
        <v>460</v>
      </c>
      <c r="F451" s="389" t="s">
        <v>461</v>
      </c>
      <c r="G451" s="388" t="s">
        <v>504</v>
      </c>
      <c r="H451" s="388" t="s">
        <v>1395</v>
      </c>
      <c r="I451" s="388" t="s">
        <v>1396</v>
      </c>
      <c r="J451" s="388" t="s">
        <v>1397</v>
      </c>
      <c r="K451" s="388" t="s">
        <v>1398</v>
      </c>
      <c r="L451" s="390">
        <v>100.9</v>
      </c>
      <c r="M451" s="390">
        <v>2</v>
      </c>
      <c r="N451" s="391">
        <v>201.8</v>
      </c>
    </row>
    <row r="452" spans="1:14" ht="14.4" customHeight="1" x14ac:dyDescent="0.3">
      <c r="A452" s="386" t="s">
        <v>457</v>
      </c>
      <c r="B452" s="387" t="s">
        <v>459</v>
      </c>
      <c r="C452" s="388" t="s">
        <v>475</v>
      </c>
      <c r="D452" s="389" t="s">
        <v>476</v>
      </c>
      <c r="E452" s="388" t="s">
        <v>460</v>
      </c>
      <c r="F452" s="389" t="s">
        <v>461</v>
      </c>
      <c r="G452" s="388" t="s">
        <v>504</v>
      </c>
      <c r="H452" s="388" t="s">
        <v>1399</v>
      </c>
      <c r="I452" s="388" t="s">
        <v>1400</v>
      </c>
      <c r="J452" s="388" t="s">
        <v>1312</v>
      </c>
      <c r="K452" s="388" t="s">
        <v>1401</v>
      </c>
      <c r="L452" s="390">
        <v>597.54</v>
      </c>
      <c r="M452" s="390">
        <v>2</v>
      </c>
      <c r="N452" s="391">
        <v>1195.08</v>
      </c>
    </row>
    <row r="453" spans="1:14" ht="14.4" customHeight="1" x14ac:dyDescent="0.3">
      <c r="A453" s="386" t="s">
        <v>457</v>
      </c>
      <c r="B453" s="387" t="s">
        <v>459</v>
      </c>
      <c r="C453" s="388" t="s">
        <v>475</v>
      </c>
      <c r="D453" s="389" t="s">
        <v>476</v>
      </c>
      <c r="E453" s="388" t="s">
        <v>460</v>
      </c>
      <c r="F453" s="389" t="s">
        <v>461</v>
      </c>
      <c r="G453" s="388" t="s">
        <v>504</v>
      </c>
      <c r="H453" s="388" t="s">
        <v>1402</v>
      </c>
      <c r="I453" s="388" t="s">
        <v>1402</v>
      </c>
      <c r="J453" s="388" t="s">
        <v>1403</v>
      </c>
      <c r="K453" s="388" t="s">
        <v>1404</v>
      </c>
      <c r="L453" s="390">
        <v>48.779811160820202</v>
      </c>
      <c r="M453" s="390">
        <v>1</v>
      </c>
      <c r="N453" s="391">
        <v>48.779811160820202</v>
      </c>
    </row>
    <row r="454" spans="1:14" ht="14.4" customHeight="1" x14ac:dyDescent="0.3">
      <c r="A454" s="386" t="s">
        <v>457</v>
      </c>
      <c r="B454" s="387" t="s">
        <v>459</v>
      </c>
      <c r="C454" s="388" t="s">
        <v>475</v>
      </c>
      <c r="D454" s="389" t="s">
        <v>476</v>
      </c>
      <c r="E454" s="388" t="s">
        <v>460</v>
      </c>
      <c r="F454" s="389" t="s">
        <v>461</v>
      </c>
      <c r="G454" s="388" t="s">
        <v>504</v>
      </c>
      <c r="H454" s="388" t="s">
        <v>1185</v>
      </c>
      <c r="I454" s="388" t="s">
        <v>1186</v>
      </c>
      <c r="J454" s="388" t="s">
        <v>1187</v>
      </c>
      <c r="K454" s="388" t="s">
        <v>1188</v>
      </c>
      <c r="L454" s="390">
        <v>108.049891423822</v>
      </c>
      <c r="M454" s="390">
        <v>1</v>
      </c>
      <c r="N454" s="391">
        <v>108.049891423822</v>
      </c>
    </row>
    <row r="455" spans="1:14" ht="14.4" customHeight="1" x14ac:dyDescent="0.3">
      <c r="A455" s="386" t="s">
        <v>457</v>
      </c>
      <c r="B455" s="387" t="s">
        <v>459</v>
      </c>
      <c r="C455" s="388" t="s">
        <v>475</v>
      </c>
      <c r="D455" s="389" t="s">
        <v>476</v>
      </c>
      <c r="E455" s="388" t="s">
        <v>460</v>
      </c>
      <c r="F455" s="389" t="s">
        <v>461</v>
      </c>
      <c r="G455" s="388" t="s">
        <v>504</v>
      </c>
      <c r="H455" s="388" t="s">
        <v>1405</v>
      </c>
      <c r="I455" s="388" t="s">
        <v>1406</v>
      </c>
      <c r="J455" s="388" t="s">
        <v>1407</v>
      </c>
      <c r="K455" s="388" t="s">
        <v>1408</v>
      </c>
      <c r="L455" s="390">
        <v>134.15999878568149</v>
      </c>
      <c r="M455" s="390">
        <v>4</v>
      </c>
      <c r="N455" s="391">
        <v>536.63999514272598</v>
      </c>
    </row>
    <row r="456" spans="1:14" ht="14.4" customHeight="1" x14ac:dyDescent="0.3">
      <c r="A456" s="386" t="s">
        <v>457</v>
      </c>
      <c r="B456" s="387" t="s">
        <v>459</v>
      </c>
      <c r="C456" s="388" t="s">
        <v>475</v>
      </c>
      <c r="D456" s="389" t="s">
        <v>476</v>
      </c>
      <c r="E456" s="388" t="s">
        <v>460</v>
      </c>
      <c r="F456" s="389" t="s">
        <v>461</v>
      </c>
      <c r="G456" s="388" t="s">
        <v>504</v>
      </c>
      <c r="H456" s="388" t="s">
        <v>1409</v>
      </c>
      <c r="I456" s="388" t="s">
        <v>1409</v>
      </c>
      <c r="J456" s="388" t="s">
        <v>1410</v>
      </c>
      <c r="K456" s="388" t="s">
        <v>1411</v>
      </c>
      <c r="L456" s="390">
        <v>67.230059215995198</v>
      </c>
      <c r="M456" s="390">
        <v>1</v>
      </c>
      <c r="N456" s="391">
        <v>67.230059215995198</v>
      </c>
    </row>
    <row r="457" spans="1:14" ht="14.4" customHeight="1" x14ac:dyDescent="0.3">
      <c r="A457" s="386" t="s">
        <v>457</v>
      </c>
      <c r="B457" s="387" t="s">
        <v>459</v>
      </c>
      <c r="C457" s="388" t="s">
        <v>475</v>
      </c>
      <c r="D457" s="389" t="s">
        <v>476</v>
      </c>
      <c r="E457" s="388" t="s">
        <v>460</v>
      </c>
      <c r="F457" s="389" t="s">
        <v>461</v>
      </c>
      <c r="G457" s="388" t="s">
        <v>504</v>
      </c>
      <c r="H457" s="388" t="s">
        <v>1412</v>
      </c>
      <c r="I457" s="388" t="s">
        <v>1413</v>
      </c>
      <c r="J457" s="388" t="s">
        <v>1414</v>
      </c>
      <c r="K457" s="388" t="s">
        <v>1415</v>
      </c>
      <c r="L457" s="390">
        <v>73.400000000000006</v>
      </c>
      <c r="M457" s="390">
        <v>20</v>
      </c>
      <c r="N457" s="391">
        <v>1468</v>
      </c>
    </row>
    <row r="458" spans="1:14" ht="14.4" customHeight="1" x14ac:dyDescent="0.3">
      <c r="A458" s="386" t="s">
        <v>457</v>
      </c>
      <c r="B458" s="387" t="s">
        <v>459</v>
      </c>
      <c r="C458" s="388" t="s">
        <v>475</v>
      </c>
      <c r="D458" s="389" t="s">
        <v>476</v>
      </c>
      <c r="E458" s="388" t="s">
        <v>460</v>
      </c>
      <c r="F458" s="389" t="s">
        <v>461</v>
      </c>
      <c r="G458" s="388" t="s">
        <v>504</v>
      </c>
      <c r="H458" s="388" t="s">
        <v>1416</v>
      </c>
      <c r="I458" s="388" t="s">
        <v>1417</v>
      </c>
      <c r="J458" s="388" t="s">
        <v>1418</v>
      </c>
      <c r="K458" s="388" t="s">
        <v>1419</v>
      </c>
      <c r="L458" s="390">
        <v>96.349049353054582</v>
      </c>
      <c r="M458" s="390">
        <v>120</v>
      </c>
      <c r="N458" s="391">
        <v>11561.885922366549</v>
      </c>
    </row>
    <row r="459" spans="1:14" ht="14.4" customHeight="1" x14ac:dyDescent="0.3">
      <c r="A459" s="386" t="s">
        <v>457</v>
      </c>
      <c r="B459" s="387" t="s">
        <v>459</v>
      </c>
      <c r="C459" s="388" t="s">
        <v>475</v>
      </c>
      <c r="D459" s="389" t="s">
        <v>476</v>
      </c>
      <c r="E459" s="388" t="s">
        <v>460</v>
      </c>
      <c r="F459" s="389" t="s">
        <v>461</v>
      </c>
      <c r="G459" s="388" t="s">
        <v>504</v>
      </c>
      <c r="H459" s="388" t="s">
        <v>955</v>
      </c>
      <c r="I459" s="388" t="s">
        <v>955</v>
      </c>
      <c r="J459" s="388" t="s">
        <v>956</v>
      </c>
      <c r="K459" s="388" t="s">
        <v>957</v>
      </c>
      <c r="L459" s="390">
        <v>113.81300228525552</v>
      </c>
      <c r="M459" s="390">
        <v>113</v>
      </c>
      <c r="N459" s="391">
        <v>12860.869258233874</v>
      </c>
    </row>
    <row r="460" spans="1:14" ht="14.4" customHeight="1" x14ac:dyDescent="0.3">
      <c r="A460" s="386" t="s">
        <v>457</v>
      </c>
      <c r="B460" s="387" t="s">
        <v>459</v>
      </c>
      <c r="C460" s="388" t="s">
        <v>475</v>
      </c>
      <c r="D460" s="389" t="s">
        <v>476</v>
      </c>
      <c r="E460" s="388" t="s">
        <v>460</v>
      </c>
      <c r="F460" s="389" t="s">
        <v>461</v>
      </c>
      <c r="G460" s="388" t="s">
        <v>504</v>
      </c>
      <c r="H460" s="388" t="s">
        <v>971</v>
      </c>
      <c r="I460" s="388" t="s">
        <v>972</v>
      </c>
      <c r="J460" s="388" t="s">
        <v>973</v>
      </c>
      <c r="K460" s="388" t="s">
        <v>974</v>
      </c>
      <c r="L460" s="390">
        <v>119.27314752488867</v>
      </c>
      <c r="M460" s="390">
        <v>3</v>
      </c>
      <c r="N460" s="391">
        <v>357.81944257466603</v>
      </c>
    </row>
    <row r="461" spans="1:14" ht="14.4" customHeight="1" x14ac:dyDescent="0.3">
      <c r="A461" s="386" t="s">
        <v>457</v>
      </c>
      <c r="B461" s="387" t="s">
        <v>459</v>
      </c>
      <c r="C461" s="388" t="s">
        <v>475</v>
      </c>
      <c r="D461" s="389" t="s">
        <v>476</v>
      </c>
      <c r="E461" s="388" t="s">
        <v>460</v>
      </c>
      <c r="F461" s="389" t="s">
        <v>461</v>
      </c>
      <c r="G461" s="388" t="s">
        <v>504</v>
      </c>
      <c r="H461" s="388" t="s">
        <v>1420</v>
      </c>
      <c r="I461" s="388" t="s">
        <v>1421</v>
      </c>
      <c r="J461" s="388" t="s">
        <v>1422</v>
      </c>
      <c r="K461" s="388" t="s">
        <v>1423</v>
      </c>
      <c r="L461" s="390">
        <v>3818</v>
      </c>
      <c r="M461" s="390">
        <v>2</v>
      </c>
      <c r="N461" s="391">
        <v>7636</v>
      </c>
    </row>
    <row r="462" spans="1:14" ht="14.4" customHeight="1" x14ac:dyDescent="0.3">
      <c r="A462" s="386" t="s">
        <v>457</v>
      </c>
      <c r="B462" s="387" t="s">
        <v>459</v>
      </c>
      <c r="C462" s="388" t="s">
        <v>475</v>
      </c>
      <c r="D462" s="389" t="s">
        <v>476</v>
      </c>
      <c r="E462" s="388" t="s">
        <v>460</v>
      </c>
      <c r="F462" s="389" t="s">
        <v>461</v>
      </c>
      <c r="G462" s="388" t="s">
        <v>504</v>
      </c>
      <c r="H462" s="388" t="s">
        <v>1424</v>
      </c>
      <c r="I462" s="388" t="s">
        <v>735</v>
      </c>
      <c r="J462" s="388" t="s">
        <v>1425</v>
      </c>
      <c r="K462" s="388"/>
      <c r="L462" s="390">
        <v>74.029135454220793</v>
      </c>
      <c r="M462" s="390">
        <v>10</v>
      </c>
      <c r="N462" s="391">
        <v>740.29135454220796</v>
      </c>
    </row>
    <row r="463" spans="1:14" ht="14.4" customHeight="1" x14ac:dyDescent="0.3">
      <c r="A463" s="386" t="s">
        <v>457</v>
      </c>
      <c r="B463" s="387" t="s">
        <v>459</v>
      </c>
      <c r="C463" s="388" t="s">
        <v>475</v>
      </c>
      <c r="D463" s="389" t="s">
        <v>476</v>
      </c>
      <c r="E463" s="388" t="s">
        <v>460</v>
      </c>
      <c r="F463" s="389" t="s">
        <v>461</v>
      </c>
      <c r="G463" s="388" t="s">
        <v>504</v>
      </c>
      <c r="H463" s="388" t="s">
        <v>1426</v>
      </c>
      <c r="I463" s="388" t="s">
        <v>1426</v>
      </c>
      <c r="J463" s="388" t="s">
        <v>1427</v>
      </c>
      <c r="K463" s="388" t="s">
        <v>1428</v>
      </c>
      <c r="L463" s="390">
        <v>174.39</v>
      </c>
      <c r="M463" s="390">
        <v>3</v>
      </c>
      <c r="N463" s="391">
        <v>523.16999999999996</v>
      </c>
    </row>
    <row r="464" spans="1:14" ht="14.4" customHeight="1" x14ac:dyDescent="0.3">
      <c r="A464" s="386" t="s">
        <v>457</v>
      </c>
      <c r="B464" s="387" t="s">
        <v>459</v>
      </c>
      <c r="C464" s="388" t="s">
        <v>475</v>
      </c>
      <c r="D464" s="389" t="s">
        <v>476</v>
      </c>
      <c r="E464" s="388" t="s">
        <v>460</v>
      </c>
      <c r="F464" s="389" t="s">
        <v>461</v>
      </c>
      <c r="G464" s="388" t="s">
        <v>504</v>
      </c>
      <c r="H464" s="388" t="s">
        <v>1429</v>
      </c>
      <c r="I464" s="388" t="s">
        <v>1430</v>
      </c>
      <c r="J464" s="388" t="s">
        <v>1431</v>
      </c>
      <c r="K464" s="388" t="s">
        <v>1432</v>
      </c>
      <c r="L464" s="390">
        <v>36.64</v>
      </c>
      <c r="M464" s="390">
        <v>20</v>
      </c>
      <c r="N464" s="391">
        <v>732.8</v>
      </c>
    </row>
    <row r="465" spans="1:14" ht="14.4" customHeight="1" x14ac:dyDescent="0.3">
      <c r="A465" s="386" t="s">
        <v>457</v>
      </c>
      <c r="B465" s="387" t="s">
        <v>459</v>
      </c>
      <c r="C465" s="388" t="s">
        <v>475</v>
      </c>
      <c r="D465" s="389" t="s">
        <v>476</v>
      </c>
      <c r="E465" s="388" t="s">
        <v>460</v>
      </c>
      <c r="F465" s="389" t="s">
        <v>461</v>
      </c>
      <c r="G465" s="388" t="s">
        <v>504</v>
      </c>
      <c r="H465" s="388" t="s">
        <v>1433</v>
      </c>
      <c r="I465" s="388" t="s">
        <v>1434</v>
      </c>
      <c r="J465" s="388" t="s">
        <v>1431</v>
      </c>
      <c r="K465" s="388" t="s">
        <v>1435</v>
      </c>
      <c r="L465" s="390">
        <v>31.57</v>
      </c>
      <c r="M465" s="390">
        <v>20</v>
      </c>
      <c r="N465" s="391">
        <v>631.4</v>
      </c>
    </row>
    <row r="466" spans="1:14" ht="14.4" customHeight="1" x14ac:dyDescent="0.3">
      <c r="A466" s="386" t="s">
        <v>457</v>
      </c>
      <c r="B466" s="387" t="s">
        <v>459</v>
      </c>
      <c r="C466" s="388" t="s">
        <v>475</v>
      </c>
      <c r="D466" s="389" t="s">
        <v>476</v>
      </c>
      <c r="E466" s="388" t="s">
        <v>460</v>
      </c>
      <c r="F466" s="389" t="s">
        <v>461</v>
      </c>
      <c r="G466" s="388" t="s">
        <v>504</v>
      </c>
      <c r="H466" s="388" t="s">
        <v>1436</v>
      </c>
      <c r="I466" s="388" t="s">
        <v>1437</v>
      </c>
      <c r="J466" s="388" t="s">
        <v>1438</v>
      </c>
      <c r="K466" s="388" t="s">
        <v>1439</v>
      </c>
      <c r="L466" s="390">
        <v>2967</v>
      </c>
      <c r="M466" s="390">
        <v>4</v>
      </c>
      <c r="N466" s="391">
        <v>11868</v>
      </c>
    </row>
    <row r="467" spans="1:14" ht="14.4" customHeight="1" x14ac:dyDescent="0.3">
      <c r="A467" s="386" t="s">
        <v>457</v>
      </c>
      <c r="B467" s="387" t="s">
        <v>459</v>
      </c>
      <c r="C467" s="388" t="s">
        <v>475</v>
      </c>
      <c r="D467" s="389" t="s">
        <v>476</v>
      </c>
      <c r="E467" s="388" t="s">
        <v>460</v>
      </c>
      <c r="F467" s="389" t="s">
        <v>461</v>
      </c>
      <c r="G467" s="388" t="s">
        <v>504</v>
      </c>
      <c r="H467" s="388" t="s">
        <v>1440</v>
      </c>
      <c r="I467" s="388" t="s">
        <v>1441</v>
      </c>
      <c r="J467" s="388" t="s">
        <v>1442</v>
      </c>
      <c r="K467" s="388" t="s">
        <v>1443</v>
      </c>
      <c r="L467" s="390">
        <v>197.96</v>
      </c>
      <c r="M467" s="390">
        <v>2</v>
      </c>
      <c r="N467" s="391">
        <v>395.92</v>
      </c>
    </row>
    <row r="468" spans="1:14" ht="14.4" customHeight="1" x14ac:dyDescent="0.3">
      <c r="A468" s="386" t="s">
        <v>457</v>
      </c>
      <c r="B468" s="387" t="s">
        <v>459</v>
      </c>
      <c r="C468" s="388" t="s">
        <v>475</v>
      </c>
      <c r="D468" s="389" t="s">
        <v>476</v>
      </c>
      <c r="E468" s="388" t="s">
        <v>460</v>
      </c>
      <c r="F468" s="389" t="s">
        <v>461</v>
      </c>
      <c r="G468" s="388" t="s">
        <v>504</v>
      </c>
      <c r="H468" s="388" t="s">
        <v>1444</v>
      </c>
      <c r="I468" s="388" t="s">
        <v>1444</v>
      </c>
      <c r="J468" s="388" t="s">
        <v>1445</v>
      </c>
      <c r="K468" s="388" t="s">
        <v>1446</v>
      </c>
      <c r="L468" s="390">
        <v>710.01</v>
      </c>
      <c r="M468" s="390">
        <v>4</v>
      </c>
      <c r="N468" s="391">
        <v>2840.04</v>
      </c>
    </row>
    <row r="469" spans="1:14" ht="14.4" customHeight="1" x14ac:dyDescent="0.3">
      <c r="A469" s="386" t="s">
        <v>457</v>
      </c>
      <c r="B469" s="387" t="s">
        <v>459</v>
      </c>
      <c r="C469" s="388" t="s">
        <v>475</v>
      </c>
      <c r="D469" s="389" t="s">
        <v>476</v>
      </c>
      <c r="E469" s="388" t="s">
        <v>460</v>
      </c>
      <c r="F469" s="389" t="s">
        <v>461</v>
      </c>
      <c r="G469" s="388" t="s">
        <v>504</v>
      </c>
      <c r="H469" s="388" t="s">
        <v>1447</v>
      </c>
      <c r="I469" s="388" t="s">
        <v>735</v>
      </c>
      <c r="J469" s="388" t="s">
        <v>1448</v>
      </c>
      <c r="K469" s="388" t="s">
        <v>1449</v>
      </c>
      <c r="L469" s="390">
        <v>998.25</v>
      </c>
      <c r="M469" s="390">
        <v>1</v>
      </c>
      <c r="N469" s="391">
        <v>998.25</v>
      </c>
    </row>
    <row r="470" spans="1:14" ht="14.4" customHeight="1" x14ac:dyDescent="0.3">
      <c r="A470" s="386" t="s">
        <v>457</v>
      </c>
      <c r="B470" s="387" t="s">
        <v>459</v>
      </c>
      <c r="C470" s="388" t="s">
        <v>475</v>
      </c>
      <c r="D470" s="389" t="s">
        <v>476</v>
      </c>
      <c r="E470" s="388" t="s">
        <v>460</v>
      </c>
      <c r="F470" s="389" t="s">
        <v>461</v>
      </c>
      <c r="G470" s="388" t="s">
        <v>504</v>
      </c>
      <c r="H470" s="388" t="s">
        <v>1450</v>
      </c>
      <c r="I470" s="388" t="s">
        <v>1451</v>
      </c>
      <c r="J470" s="388" t="s">
        <v>1452</v>
      </c>
      <c r="K470" s="388" t="s">
        <v>1453</v>
      </c>
      <c r="L470" s="390">
        <v>565.01</v>
      </c>
      <c r="M470" s="390">
        <v>5</v>
      </c>
      <c r="N470" s="391">
        <v>2825.05</v>
      </c>
    </row>
    <row r="471" spans="1:14" ht="14.4" customHeight="1" x14ac:dyDescent="0.3">
      <c r="A471" s="386" t="s">
        <v>457</v>
      </c>
      <c r="B471" s="387" t="s">
        <v>459</v>
      </c>
      <c r="C471" s="388" t="s">
        <v>475</v>
      </c>
      <c r="D471" s="389" t="s">
        <v>476</v>
      </c>
      <c r="E471" s="388" t="s">
        <v>460</v>
      </c>
      <c r="F471" s="389" t="s">
        <v>461</v>
      </c>
      <c r="G471" s="388" t="s">
        <v>504</v>
      </c>
      <c r="H471" s="388" t="s">
        <v>1454</v>
      </c>
      <c r="I471" s="388" t="s">
        <v>1455</v>
      </c>
      <c r="J471" s="388" t="s">
        <v>1456</v>
      </c>
      <c r="K471" s="388" t="s">
        <v>1457</v>
      </c>
      <c r="L471" s="390">
        <v>79.069999999999993</v>
      </c>
      <c r="M471" s="390">
        <v>2</v>
      </c>
      <c r="N471" s="391">
        <v>158.13999999999999</v>
      </c>
    </row>
    <row r="472" spans="1:14" ht="14.4" customHeight="1" x14ac:dyDescent="0.3">
      <c r="A472" s="386" t="s">
        <v>457</v>
      </c>
      <c r="B472" s="387" t="s">
        <v>459</v>
      </c>
      <c r="C472" s="388" t="s">
        <v>475</v>
      </c>
      <c r="D472" s="389" t="s">
        <v>476</v>
      </c>
      <c r="E472" s="388" t="s">
        <v>460</v>
      </c>
      <c r="F472" s="389" t="s">
        <v>461</v>
      </c>
      <c r="G472" s="388" t="s">
        <v>504</v>
      </c>
      <c r="H472" s="388" t="s">
        <v>977</v>
      </c>
      <c r="I472" s="388" t="s">
        <v>978</v>
      </c>
      <c r="J472" s="388" t="s">
        <v>979</v>
      </c>
      <c r="K472" s="388" t="s">
        <v>980</v>
      </c>
      <c r="L472" s="390">
        <v>78.729991813737144</v>
      </c>
      <c r="M472" s="390">
        <v>9</v>
      </c>
      <c r="N472" s="391">
        <v>708.56992632363426</v>
      </c>
    </row>
    <row r="473" spans="1:14" ht="14.4" customHeight="1" x14ac:dyDescent="0.3">
      <c r="A473" s="386" t="s">
        <v>457</v>
      </c>
      <c r="B473" s="387" t="s">
        <v>459</v>
      </c>
      <c r="C473" s="388" t="s">
        <v>475</v>
      </c>
      <c r="D473" s="389" t="s">
        <v>476</v>
      </c>
      <c r="E473" s="388" t="s">
        <v>460</v>
      </c>
      <c r="F473" s="389" t="s">
        <v>461</v>
      </c>
      <c r="G473" s="388" t="s">
        <v>504</v>
      </c>
      <c r="H473" s="388" t="s">
        <v>1458</v>
      </c>
      <c r="I473" s="388" t="s">
        <v>735</v>
      </c>
      <c r="J473" s="388" t="s">
        <v>1459</v>
      </c>
      <c r="K473" s="388" t="s">
        <v>1460</v>
      </c>
      <c r="L473" s="390">
        <v>410.27496611556802</v>
      </c>
      <c r="M473" s="390">
        <v>6</v>
      </c>
      <c r="N473" s="391">
        <v>2461.649796693408</v>
      </c>
    </row>
    <row r="474" spans="1:14" ht="14.4" customHeight="1" x14ac:dyDescent="0.3">
      <c r="A474" s="386" t="s">
        <v>457</v>
      </c>
      <c r="B474" s="387" t="s">
        <v>459</v>
      </c>
      <c r="C474" s="388" t="s">
        <v>475</v>
      </c>
      <c r="D474" s="389" t="s">
        <v>476</v>
      </c>
      <c r="E474" s="388" t="s">
        <v>460</v>
      </c>
      <c r="F474" s="389" t="s">
        <v>461</v>
      </c>
      <c r="G474" s="388" t="s">
        <v>504</v>
      </c>
      <c r="H474" s="388" t="s">
        <v>987</v>
      </c>
      <c r="I474" s="388" t="s">
        <v>988</v>
      </c>
      <c r="J474" s="388" t="s">
        <v>989</v>
      </c>
      <c r="K474" s="388" t="s">
        <v>990</v>
      </c>
      <c r="L474" s="390">
        <v>119.38600000000001</v>
      </c>
      <c r="M474" s="390">
        <v>10</v>
      </c>
      <c r="N474" s="391">
        <v>1193.8600000000001</v>
      </c>
    </row>
    <row r="475" spans="1:14" ht="14.4" customHeight="1" x14ac:dyDescent="0.3">
      <c r="A475" s="386" t="s">
        <v>457</v>
      </c>
      <c r="B475" s="387" t="s">
        <v>459</v>
      </c>
      <c r="C475" s="388" t="s">
        <v>475</v>
      </c>
      <c r="D475" s="389" t="s">
        <v>476</v>
      </c>
      <c r="E475" s="388" t="s">
        <v>460</v>
      </c>
      <c r="F475" s="389" t="s">
        <v>461</v>
      </c>
      <c r="G475" s="388" t="s">
        <v>504</v>
      </c>
      <c r="H475" s="388" t="s">
        <v>991</v>
      </c>
      <c r="I475" s="388" t="s">
        <v>992</v>
      </c>
      <c r="J475" s="388" t="s">
        <v>993</v>
      </c>
      <c r="K475" s="388" t="s">
        <v>994</v>
      </c>
      <c r="L475" s="390">
        <v>91.14</v>
      </c>
      <c r="M475" s="390">
        <v>2</v>
      </c>
      <c r="N475" s="391">
        <v>182.28</v>
      </c>
    </row>
    <row r="476" spans="1:14" ht="14.4" customHeight="1" x14ac:dyDescent="0.3">
      <c r="A476" s="386" t="s">
        <v>457</v>
      </c>
      <c r="B476" s="387" t="s">
        <v>459</v>
      </c>
      <c r="C476" s="388" t="s">
        <v>475</v>
      </c>
      <c r="D476" s="389" t="s">
        <v>476</v>
      </c>
      <c r="E476" s="388" t="s">
        <v>460</v>
      </c>
      <c r="F476" s="389" t="s">
        <v>461</v>
      </c>
      <c r="G476" s="388" t="s">
        <v>504</v>
      </c>
      <c r="H476" s="388" t="s">
        <v>1461</v>
      </c>
      <c r="I476" s="388" t="s">
        <v>735</v>
      </c>
      <c r="J476" s="388" t="s">
        <v>1462</v>
      </c>
      <c r="K476" s="388" t="s">
        <v>1463</v>
      </c>
      <c r="L476" s="390">
        <v>82.656572370646145</v>
      </c>
      <c r="M476" s="390">
        <v>6</v>
      </c>
      <c r="N476" s="391">
        <v>495.9394342238769</v>
      </c>
    </row>
    <row r="477" spans="1:14" ht="14.4" customHeight="1" x14ac:dyDescent="0.3">
      <c r="A477" s="386" t="s">
        <v>457</v>
      </c>
      <c r="B477" s="387" t="s">
        <v>459</v>
      </c>
      <c r="C477" s="388" t="s">
        <v>475</v>
      </c>
      <c r="D477" s="389" t="s">
        <v>476</v>
      </c>
      <c r="E477" s="388" t="s">
        <v>460</v>
      </c>
      <c r="F477" s="389" t="s">
        <v>461</v>
      </c>
      <c r="G477" s="388" t="s">
        <v>504</v>
      </c>
      <c r="H477" s="388" t="s">
        <v>1464</v>
      </c>
      <c r="I477" s="388" t="s">
        <v>735</v>
      </c>
      <c r="J477" s="388" t="s">
        <v>1465</v>
      </c>
      <c r="K477" s="388" t="s">
        <v>1466</v>
      </c>
      <c r="L477" s="390">
        <v>209.14981832306898</v>
      </c>
      <c r="M477" s="390">
        <v>20</v>
      </c>
      <c r="N477" s="391">
        <v>4182.9963664613797</v>
      </c>
    </row>
    <row r="478" spans="1:14" ht="14.4" customHeight="1" x14ac:dyDescent="0.3">
      <c r="A478" s="386" t="s">
        <v>457</v>
      </c>
      <c r="B478" s="387" t="s">
        <v>459</v>
      </c>
      <c r="C478" s="388" t="s">
        <v>475</v>
      </c>
      <c r="D478" s="389" t="s">
        <v>476</v>
      </c>
      <c r="E478" s="388" t="s">
        <v>460</v>
      </c>
      <c r="F478" s="389" t="s">
        <v>461</v>
      </c>
      <c r="G478" s="388" t="s">
        <v>504</v>
      </c>
      <c r="H478" s="388" t="s">
        <v>1467</v>
      </c>
      <c r="I478" s="388" t="s">
        <v>1468</v>
      </c>
      <c r="J478" s="388" t="s">
        <v>1469</v>
      </c>
      <c r="K478" s="388" t="s">
        <v>1470</v>
      </c>
      <c r="L478" s="390">
        <v>185.41</v>
      </c>
      <c r="M478" s="390">
        <v>2</v>
      </c>
      <c r="N478" s="391">
        <v>370.82</v>
      </c>
    </row>
    <row r="479" spans="1:14" ht="14.4" customHeight="1" x14ac:dyDescent="0.3">
      <c r="A479" s="386" t="s">
        <v>457</v>
      </c>
      <c r="B479" s="387" t="s">
        <v>459</v>
      </c>
      <c r="C479" s="388" t="s">
        <v>475</v>
      </c>
      <c r="D479" s="389" t="s">
        <v>476</v>
      </c>
      <c r="E479" s="388" t="s">
        <v>460</v>
      </c>
      <c r="F479" s="389" t="s">
        <v>461</v>
      </c>
      <c r="G479" s="388" t="s">
        <v>504</v>
      </c>
      <c r="H479" s="388" t="s">
        <v>1002</v>
      </c>
      <c r="I479" s="388" t="s">
        <v>735</v>
      </c>
      <c r="J479" s="388" t="s">
        <v>1003</v>
      </c>
      <c r="K479" s="388"/>
      <c r="L479" s="390">
        <v>58.034777197587502</v>
      </c>
      <c r="M479" s="390">
        <v>13</v>
      </c>
      <c r="N479" s="391">
        <v>754.45210356863754</v>
      </c>
    </row>
    <row r="480" spans="1:14" ht="14.4" customHeight="1" x14ac:dyDescent="0.3">
      <c r="A480" s="386" t="s">
        <v>457</v>
      </c>
      <c r="B480" s="387" t="s">
        <v>459</v>
      </c>
      <c r="C480" s="388" t="s">
        <v>475</v>
      </c>
      <c r="D480" s="389" t="s">
        <v>476</v>
      </c>
      <c r="E480" s="388" t="s">
        <v>460</v>
      </c>
      <c r="F480" s="389" t="s">
        <v>461</v>
      </c>
      <c r="G480" s="388" t="s">
        <v>504</v>
      </c>
      <c r="H480" s="388" t="s">
        <v>1471</v>
      </c>
      <c r="I480" s="388" t="s">
        <v>735</v>
      </c>
      <c r="J480" s="388" t="s">
        <v>1472</v>
      </c>
      <c r="K480" s="388"/>
      <c r="L480" s="390">
        <v>61.752768217368299</v>
      </c>
      <c r="M480" s="390">
        <v>6</v>
      </c>
      <c r="N480" s="391">
        <v>370.51660930420979</v>
      </c>
    </row>
    <row r="481" spans="1:14" ht="14.4" customHeight="1" x14ac:dyDescent="0.3">
      <c r="A481" s="386" t="s">
        <v>457</v>
      </c>
      <c r="B481" s="387" t="s">
        <v>459</v>
      </c>
      <c r="C481" s="388" t="s">
        <v>475</v>
      </c>
      <c r="D481" s="389" t="s">
        <v>476</v>
      </c>
      <c r="E481" s="388" t="s">
        <v>460</v>
      </c>
      <c r="F481" s="389" t="s">
        <v>461</v>
      </c>
      <c r="G481" s="388" t="s">
        <v>504</v>
      </c>
      <c r="H481" s="388" t="s">
        <v>1189</v>
      </c>
      <c r="I481" s="388" t="s">
        <v>1190</v>
      </c>
      <c r="J481" s="388" t="s">
        <v>1191</v>
      </c>
      <c r="K481" s="388" t="s">
        <v>1192</v>
      </c>
      <c r="L481" s="390">
        <v>191.22925970241201</v>
      </c>
      <c r="M481" s="390">
        <v>2</v>
      </c>
      <c r="N481" s="391">
        <v>382.45851940482402</v>
      </c>
    </row>
    <row r="482" spans="1:14" ht="14.4" customHeight="1" x14ac:dyDescent="0.3">
      <c r="A482" s="386" t="s">
        <v>457</v>
      </c>
      <c r="B482" s="387" t="s">
        <v>459</v>
      </c>
      <c r="C482" s="388" t="s">
        <v>475</v>
      </c>
      <c r="D482" s="389" t="s">
        <v>476</v>
      </c>
      <c r="E482" s="388" t="s">
        <v>460</v>
      </c>
      <c r="F482" s="389" t="s">
        <v>461</v>
      </c>
      <c r="G482" s="388" t="s">
        <v>504</v>
      </c>
      <c r="H482" s="388" t="s">
        <v>1473</v>
      </c>
      <c r="I482" s="388" t="s">
        <v>735</v>
      </c>
      <c r="J482" s="388" t="s">
        <v>1474</v>
      </c>
      <c r="K482" s="388" t="s">
        <v>1463</v>
      </c>
      <c r="L482" s="390">
        <v>55.889409487207601</v>
      </c>
      <c r="M482" s="390">
        <v>5</v>
      </c>
      <c r="N482" s="391">
        <v>279.44704743603802</v>
      </c>
    </row>
    <row r="483" spans="1:14" ht="14.4" customHeight="1" x14ac:dyDescent="0.3">
      <c r="A483" s="386" t="s">
        <v>457</v>
      </c>
      <c r="B483" s="387" t="s">
        <v>459</v>
      </c>
      <c r="C483" s="388" t="s">
        <v>475</v>
      </c>
      <c r="D483" s="389" t="s">
        <v>476</v>
      </c>
      <c r="E483" s="388" t="s">
        <v>460</v>
      </c>
      <c r="F483" s="389" t="s">
        <v>461</v>
      </c>
      <c r="G483" s="388" t="s">
        <v>504</v>
      </c>
      <c r="H483" s="388" t="s">
        <v>1221</v>
      </c>
      <c r="I483" s="388" t="s">
        <v>735</v>
      </c>
      <c r="J483" s="388" t="s">
        <v>1222</v>
      </c>
      <c r="K483" s="388"/>
      <c r="L483" s="390">
        <v>143.95141735653149</v>
      </c>
      <c r="M483" s="390">
        <v>8</v>
      </c>
      <c r="N483" s="391">
        <v>1151.6113388522519</v>
      </c>
    </row>
    <row r="484" spans="1:14" ht="14.4" customHeight="1" x14ac:dyDescent="0.3">
      <c r="A484" s="386" t="s">
        <v>457</v>
      </c>
      <c r="B484" s="387" t="s">
        <v>459</v>
      </c>
      <c r="C484" s="388" t="s">
        <v>475</v>
      </c>
      <c r="D484" s="389" t="s">
        <v>476</v>
      </c>
      <c r="E484" s="388" t="s">
        <v>460</v>
      </c>
      <c r="F484" s="389" t="s">
        <v>461</v>
      </c>
      <c r="G484" s="388" t="s">
        <v>504</v>
      </c>
      <c r="H484" s="388" t="s">
        <v>1006</v>
      </c>
      <c r="I484" s="388" t="s">
        <v>735</v>
      </c>
      <c r="J484" s="388" t="s">
        <v>1007</v>
      </c>
      <c r="K484" s="388"/>
      <c r="L484" s="390">
        <v>53.392335339931257</v>
      </c>
      <c r="M484" s="390">
        <v>6</v>
      </c>
      <c r="N484" s="391">
        <v>320.35401203958753</v>
      </c>
    </row>
    <row r="485" spans="1:14" ht="14.4" customHeight="1" x14ac:dyDescent="0.3">
      <c r="A485" s="386" t="s">
        <v>457</v>
      </c>
      <c r="B485" s="387" t="s">
        <v>459</v>
      </c>
      <c r="C485" s="388" t="s">
        <v>475</v>
      </c>
      <c r="D485" s="389" t="s">
        <v>476</v>
      </c>
      <c r="E485" s="388" t="s">
        <v>460</v>
      </c>
      <c r="F485" s="389" t="s">
        <v>461</v>
      </c>
      <c r="G485" s="388" t="s">
        <v>504</v>
      </c>
      <c r="H485" s="388" t="s">
        <v>1475</v>
      </c>
      <c r="I485" s="388" t="s">
        <v>1476</v>
      </c>
      <c r="J485" s="388" t="s">
        <v>586</v>
      </c>
      <c r="K485" s="388" t="s">
        <v>1477</v>
      </c>
      <c r="L485" s="390">
        <v>426.98</v>
      </c>
      <c r="M485" s="390">
        <v>1</v>
      </c>
      <c r="N485" s="391">
        <v>426.98</v>
      </c>
    </row>
    <row r="486" spans="1:14" ht="14.4" customHeight="1" x14ac:dyDescent="0.3">
      <c r="A486" s="386" t="s">
        <v>457</v>
      </c>
      <c r="B486" s="387" t="s">
        <v>459</v>
      </c>
      <c r="C486" s="388" t="s">
        <v>475</v>
      </c>
      <c r="D486" s="389" t="s">
        <v>476</v>
      </c>
      <c r="E486" s="388" t="s">
        <v>460</v>
      </c>
      <c r="F486" s="389" t="s">
        <v>461</v>
      </c>
      <c r="G486" s="388" t="s">
        <v>504</v>
      </c>
      <c r="H486" s="388" t="s">
        <v>1478</v>
      </c>
      <c r="I486" s="388" t="s">
        <v>1479</v>
      </c>
      <c r="J486" s="388" t="s">
        <v>1480</v>
      </c>
      <c r="K486" s="388" t="s">
        <v>1481</v>
      </c>
      <c r="L486" s="390">
        <v>181.06</v>
      </c>
      <c r="M486" s="390">
        <v>5</v>
      </c>
      <c r="N486" s="391">
        <v>905.3</v>
      </c>
    </row>
    <row r="487" spans="1:14" ht="14.4" customHeight="1" x14ac:dyDescent="0.3">
      <c r="A487" s="386" t="s">
        <v>457</v>
      </c>
      <c r="B487" s="387" t="s">
        <v>459</v>
      </c>
      <c r="C487" s="388" t="s">
        <v>475</v>
      </c>
      <c r="D487" s="389" t="s">
        <v>476</v>
      </c>
      <c r="E487" s="388" t="s">
        <v>460</v>
      </c>
      <c r="F487" s="389" t="s">
        <v>461</v>
      </c>
      <c r="G487" s="388" t="s">
        <v>1018</v>
      </c>
      <c r="H487" s="388" t="s">
        <v>1019</v>
      </c>
      <c r="I487" s="388" t="s">
        <v>1020</v>
      </c>
      <c r="J487" s="388" t="s">
        <v>1021</v>
      </c>
      <c r="K487" s="388" t="s">
        <v>1022</v>
      </c>
      <c r="L487" s="390">
        <v>37.202499906019945</v>
      </c>
      <c r="M487" s="390">
        <v>40</v>
      </c>
      <c r="N487" s="391">
        <v>1488.0999962407977</v>
      </c>
    </row>
    <row r="488" spans="1:14" ht="14.4" customHeight="1" x14ac:dyDescent="0.3">
      <c r="A488" s="386" t="s">
        <v>457</v>
      </c>
      <c r="B488" s="387" t="s">
        <v>459</v>
      </c>
      <c r="C488" s="388" t="s">
        <v>475</v>
      </c>
      <c r="D488" s="389" t="s">
        <v>476</v>
      </c>
      <c r="E488" s="388" t="s">
        <v>460</v>
      </c>
      <c r="F488" s="389" t="s">
        <v>461</v>
      </c>
      <c r="G488" s="388" t="s">
        <v>1018</v>
      </c>
      <c r="H488" s="388" t="s">
        <v>1023</v>
      </c>
      <c r="I488" s="388" t="s">
        <v>1024</v>
      </c>
      <c r="J488" s="388" t="s">
        <v>1025</v>
      </c>
      <c r="K488" s="388" t="s">
        <v>1026</v>
      </c>
      <c r="L488" s="390">
        <v>144.52996298832971</v>
      </c>
      <c r="M488" s="390">
        <v>85</v>
      </c>
      <c r="N488" s="391">
        <v>12285.046854008026</v>
      </c>
    </row>
    <row r="489" spans="1:14" ht="14.4" customHeight="1" x14ac:dyDescent="0.3">
      <c r="A489" s="386" t="s">
        <v>457</v>
      </c>
      <c r="B489" s="387" t="s">
        <v>459</v>
      </c>
      <c r="C489" s="388" t="s">
        <v>475</v>
      </c>
      <c r="D489" s="389" t="s">
        <v>476</v>
      </c>
      <c r="E489" s="388" t="s">
        <v>460</v>
      </c>
      <c r="F489" s="389" t="s">
        <v>461</v>
      </c>
      <c r="G489" s="388" t="s">
        <v>1018</v>
      </c>
      <c r="H489" s="388" t="s">
        <v>1027</v>
      </c>
      <c r="I489" s="388" t="s">
        <v>1028</v>
      </c>
      <c r="J489" s="388" t="s">
        <v>1029</v>
      </c>
      <c r="K489" s="388" t="s">
        <v>1030</v>
      </c>
      <c r="L489" s="390">
        <v>492.2</v>
      </c>
      <c r="M489" s="390">
        <v>1</v>
      </c>
      <c r="N489" s="391">
        <v>492.2</v>
      </c>
    </row>
    <row r="490" spans="1:14" ht="14.4" customHeight="1" x14ac:dyDescent="0.3">
      <c r="A490" s="386" t="s">
        <v>457</v>
      </c>
      <c r="B490" s="387" t="s">
        <v>459</v>
      </c>
      <c r="C490" s="388" t="s">
        <v>475</v>
      </c>
      <c r="D490" s="389" t="s">
        <v>476</v>
      </c>
      <c r="E490" s="388" t="s">
        <v>460</v>
      </c>
      <c r="F490" s="389" t="s">
        <v>461</v>
      </c>
      <c r="G490" s="388" t="s">
        <v>1018</v>
      </c>
      <c r="H490" s="388" t="s">
        <v>1037</v>
      </c>
      <c r="I490" s="388" t="s">
        <v>1038</v>
      </c>
      <c r="J490" s="388" t="s">
        <v>1039</v>
      </c>
      <c r="K490" s="388" t="s">
        <v>1040</v>
      </c>
      <c r="L490" s="390">
        <v>61.47</v>
      </c>
      <c r="M490" s="390">
        <v>3</v>
      </c>
      <c r="N490" s="391">
        <v>184.41</v>
      </c>
    </row>
    <row r="491" spans="1:14" ht="14.4" customHeight="1" x14ac:dyDescent="0.3">
      <c r="A491" s="386" t="s">
        <v>457</v>
      </c>
      <c r="B491" s="387" t="s">
        <v>459</v>
      </c>
      <c r="C491" s="388" t="s">
        <v>475</v>
      </c>
      <c r="D491" s="389" t="s">
        <v>476</v>
      </c>
      <c r="E491" s="388" t="s">
        <v>460</v>
      </c>
      <c r="F491" s="389" t="s">
        <v>461</v>
      </c>
      <c r="G491" s="388" t="s">
        <v>1018</v>
      </c>
      <c r="H491" s="388" t="s">
        <v>1045</v>
      </c>
      <c r="I491" s="388" t="s">
        <v>1046</v>
      </c>
      <c r="J491" s="388" t="s">
        <v>1047</v>
      </c>
      <c r="K491" s="388" t="s">
        <v>1048</v>
      </c>
      <c r="L491" s="390">
        <v>48.989999999999995</v>
      </c>
      <c r="M491" s="390">
        <v>2</v>
      </c>
      <c r="N491" s="391">
        <v>97.97999999999999</v>
      </c>
    </row>
    <row r="492" spans="1:14" ht="14.4" customHeight="1" x14ac:dyDescent="0.3">
      <c r="A492" s="386" t="s">
        <v>457</v>
      </c>
      <c r="B492" s="387" t="s">
        <v>459</v>
      </c>
      <c r="C492" s="388" t="s">
        <v>475</v>
      </c>
      <c r="D492" s="389" t="s">
        <v>476</v>
      </c>
      <c r="E492" s="388" t="s">
        <v>460</v>
      </c>
      <c r="F492" s="389" t="s">
        <v>461</v>
      </c>
      <c r="G492" s="388" t="s">
        <v>1018</v>
      </c>
      <c r="H492" s="388" t="s">
        <v>1053</v>
      </c>
      <c r="I492" s="388" t="s">
        <v>1054</v>
      </c>
      <c r="J492" s="388" t="s">
        <v>1055</v>
      </c>
      <c r="K492" s="388" t="s">
        <v>1056</v>
      </c>
      <c r="L492" s="390">
        <v>85.528582756693027</v>
      </c>
      <c r="M492" s="390">
        <v>14</v>
      </c>
      <c r="N492" s="391">
        <v>1197.4001585937024</v>
      </c>
    </row>
    <row r="493" spans="1:14" ht="14.4" customHeight="1" x14ac:dyDescent="0.3">
      <c r="A493" s="386" t="s">
        <v>457</v>
      </c>
      <c r="B493" s="387" t="s">
        <v>459</v>
      </c>
      <c r="C493" s="388" t="s">
        <v>475</v>
      </c>
      <c r="D493" s="389" t="s">
        <v>476</v>
      </c>
      <c r="E493" s="388" t="s">
        <v>460</v>
      </c>
      <c r="F493" s="389" t="s">
        <v>461</v>
      </c>
      <c r="G493" s="388" t="s">
        <v>1018</v>
      </c>
      <c r="H493" s="388" t="s">
        <v>1070</v>
      </c>
      <c r="I493" s="388" t="s">
        <v>1071</v>
      </c>
      <c r="J493" s="388" t="s">
        <v>1072</v>
      </c>
      <c r="K493" s="388" t="s">
        <v>1073</v>
      </c>
      <c r="L493" s="390">
        <v>135.28428571428572</v>
      </c>
      <c r="M493" s="390">
        <v>14</v>
      </c>
      <c r="N493" s="391">
        <v>1893.98</v>
      </c>
    </row>
    <row r="494" spans="1:14" ht="14.4" customHeight="1" x14ac:dyDescent="0.3">
      <c r="A494" s="386" t="s">
        <v>457</v>
      </c>
      <c r="B494" s="387" t="s">
        <v>459</v>
      </c>
      <c r="C494" s="388" t="s">
        <v>475</v>
      </c>
      <c r="D494" s="389" t="s">
        <v>476</v>
      </c>
      <c r="E494" s="388" t="s">
        <v>460</v>
      </c>
      <c r="F494" s="389" t="s">
        <v>461</v>
      </c>
      <c r="G494" s="388" t="s">
        <v>1018</v>
      </c>
      <c r="H494" s="388" t="s">
        <v>1482</v>
      </c>
      <c r="I494" s="388" t="s">
        <v>1483</v>
      </c>
      <c r="J494" s="388" t="s">
        <v>1227</v>
      </c>
      <c r="K494" s="388" t="s">
        <v>1484</v>
      </c>
      <c r="L494" s="390">
        <v>152.32666666666668</v>
      </c>
      <c r="M494" s="390">
        <v>3</v>
      </c>
      <c r="N494" s="391">
        <v>456.98</v>
      </c>
    </row>
    <row r="495" spans="1:14" ht="14.4" customHeight="1" x14ac:dyDescent="0.3">
      <c r="A495" s="386" t="s">
        <v>457</v>
      </c>
      <c r="B495" s="387" t="s">
        <v>459</v>
      </c>
      <c r="C495" s="388" t="s">
        <v>475</v>
      </c>
      <c r="D495" s="389" t="s">
        <v>476</v>
      </c>
      <c r="E495" s="388" t="s">
        <v>460</v>
      </c>
      <c r="F495" s="389" t="s">
        <v>461</v>
      </c>
      <c r="G495" s="388" t="s">
        <v>1018</v>
      </c>
      <c r="H495" s="388" t="s">
        <v>1074</v>
      </c>
      <c r="I495" s="388" t="s">
        <v>1075</v>
      </c>
      <c r="J495" s="388" t="s">
        <v>1076</v>
      </c>
      <c r="K495" s="388" t="s">
        <v>1077</v>
      </c>
      <c r="L495" s="390">
        <v>315.64</v>
      </c>
      <c r="M495" s="390">
        <v>4</v>
      </c>
      <c r="N495" s="391">
        <v>1262.56</v>
      </c>
    </row>
    <row r="496" spans="1:14" ht="14.4" customHeight="1" x14ac:dyDescent="0.3">
      <c r="A496" s="386" t="s">
        <v>457</v>
      </c>
      <c r="B496" s="387" t="s">
        <v>459</v>
      </c>
      <c r="C496" s="388" t="s">
        <v>475</v>
      </c>
      <c r="D496" s="389" t="s">
        <v>476</v>
      </c>
      <c r="E496" s="388" t="s">
        <v>460</v>
      </c>
      <c r="F496" s="389" t="s">
        <v>461</v>
      </c>
      <c r="G496" s="388" t="s">
        <v>1018</v>
      </c>
      <c r="H496" s="388" t="s">
        <v>1078</v>
      </c>
      <c r="I496" s="388" t="s">
        <v>1079</v>
      </c>
      <c r="J496" s="388" t="s">
        <v>1080</v>
      </c>
      <c r="K496" s="388" t="s">
        <v>1081</v>
      </c>
      <c r="L496" s="390">
        <v>61.472500000000004</v>
      </c>
      <c r="M496" s="390">
        <v>8</v>
      </c>
      <c r="N496" s="391">
        <v>491.78000000000003</v>
      </c>
    </row>
    <row r="497" spans="1:14" ht="14.4" customHeight="1" x14ac:dyDescent="0.3">
      <c r="A497" s="386" t="s">
        <v>457</v>
      </c>
      <c r="B497" s="387" t="s">
        <v>459</v>
      </c>
      <c r="C497" s="388" t="s">
        <v>475</v>
      </c>
      <c r="D497" s="389" t="s">
        <v>476</v>
      </c>
      <c r="E497" s="388" t="s">
        <v>460</v>
      </c>
      <c r="F497" s="389" t="s">
        <v>461</v>
      </c>
      <c r="G497" s="388" t="s">
        <v>1018</v>
      </c>
      <c r="H497" s="388" t="s">
        <v>1082</v>
      </c>
      <c r="I497" s="388" t="s">
        <v>1083</v>
      </c>
      <c r="J497" s="388" t="s">
        <v>1084</v>
      </c>
      <c r="K497" s="388" t="s">
        <v>1085</v>
      </c>
      <c r="L497" s="390">
        <v>71.049886855677627</v>
      </c>
      <c r="M497" s="390">
        <v>70</v>
      </c>
      <c r="N497" s="391">
        <v>4973.4920798974335</v>
      </c>
    </row>
    <row r="498" spans="1:14" ht="14.4" customHeight="1" x14ac:dyDescent="0.3">
      <c r="A498" s="386" t="s">
        <v>457</v>
      </c>
      <c r="B498" s="387" t="s">
        <v>459</v>
      </c>
      <c r="C498" s="388" t="s">
        <v>475</v>
      </c>
      <c r="D498" s="389" t="s">
        <v>476</v>
      </c>
      <c r="E498" s="388" t="s">
        <v>460</v>
      </c>
      <c r="F498" s="389" t="s">
        <v>461</v>
      </c>
      <c r="G498" s="388" t="s">
        <v>1018</v>
      </c>
      <c r="H498" s="388" t="s">
        <v>1485</v>
      </c>
      <c r="I498" s="388" t="s">
        <v>1485</v>
      </c>
      <c r="J498" s="388" t="s">
        <v>1486</v>
      </c>
      <c r="K498" s="388" t="s">
        <v>1487</v>
      </c>
      <c r="L498" s="390">
        <v>107.71985208714834</v>
      </c>
      <c r="M498" s="390">
        <v>3</v>
      </c>
      <c r="N498" s="391">
        <v>323.159556261445</v>
      </c>
    </row>
    <row r="499" spans="1:14" ht="14.4" customHeight="1" x14ac:dyDescent="0.3">
      <c r="A499" s="386" t="s">
        <v>457</v>
      </c>
      <c r="B499" s="387" t="s">
        <v>459</v>
      </c>
      <c r="C499" s="388" t="s">
        <v>475</v>
      </c>
      <c r="D499" s="389" t="s">
        <v>476</v>
      </c>
      <c r="E499" s="388" t="s">
        <v>460</v>
      </c>
      <c r="F499" s="389" t="s">
        <v>461</v>
      </c>
      <c r="G499" s="388" t="s">
        <v>1018</v>
      </c>
      <c r="H499" s="388" t="s">
        <v>1488</v>
      </c>
      <c r="I499" s="388" t="s">
        <v>1489</v>
      </c>
      <c r="J499" s="388" t="s">
        <v>1490</v>
      </c>
      <c r="K499" s="388" t="s">
        <v>1491</v>
      </c>
      <c r="L499" s="390">
        <v>229.84999999999997</v>
      </c>
      <c r="M499" s="390">
        <v>36</v>
      </c>
      <c r="N499" s="391">
        <v>8274.5999999999985</v>
      </c>
    </row>
    <row r="500" spans="1:14" ht="14.4" customHeight="1" x14ac:dyDescent="0.3">
      <c r="A500" s="386" t="s">
        <v>457</v>
      </c>
      <c r="B500" s="387" t="s">
        <v>459</v>
      </c>
      <c r="C500" s="388" t="s">
        <v>475</v>
      </c>
      <c r="D500" s="389" t="s">
        <v>476</v>
      </c>
      <c r="E500" s="388" t="s">
        <v>460</v>
      </c>
      <c r="F500" s="389" t="s">
        <v>461</v>
      </c>
      <c r="G500" s="388" t="s">
        <v>1018</v>
      </c>
      <c r="H500" s="388" t="s">
        <v>1492</v>
      </c>
      <c r="I500" s="388" t="s">
        <v>1493</v>
      </c>
      <c r="J500" s="388" t="s">
        <v>1494</v>
      </c>
      <c r="K500" s="388" t="s">
        <v>1495</v>
      </c>
      <c r="L500" s="390">
        <v>82.099999999999895</v>
      </c>
      <c r="M500" s="390">
        <v>4</v>
      </c>
      <c r="N500" s="391">
        <v>328.39999999999958</v>
      </c>
    </row>
    <row r="501" spans="1:14" ht="14.4" customHeight="1" x14ac:dyDescent="0.3">
      <c r="A501" s="386" t="s">
        <v>457</v>
      </c>
      <c r="B501" s="387" t="s">
        <v>459</v>
      </c>
      <c r="C501" s="388" t="s">
        <v>475</v>
      </c>
      <c r="D501" s="389" t="s">
        <v>476</v>
      </c>
      <c r="E501" s="388" t="s">
        <v>460</v>
      </c>
      <c r="F501" s="389" t="s">
        <v>461</v>
      </c>
      <c r="G501" s="388" t="s">
        <v>1018</v>
      </c>
      <c r="H501" s="388" t="s">
        <v>1496</v>
      </c>
      <c r="I501" s="388" t="s">
        <v>1497</v>
      </c>
      <c r="J501" s="388" t="s">
        <v>1025</v>
      </c>
      <c r="K501" s="388" t="s">
        <v>1498</v>
      </c>
      <c r="L501" s="390">
        <v>147.42992802334555</v>
      </c>
      <c r="M501" s="390">
        <v>53</v>
      </c>
      <c r="N501" s="391">
        <v>7813.7861852373144</v>
      </c>
    </row>
    <row r="502" spans="1:14" ht="14.4" customHeight="1" x14ac:dyDescent="0.3">
      <c r="A502" s="386" t="s">
        <v>457</v>
      </c>
      <c r="B502" s="387" t="s">
        <v>459</v>
      </c>
      <c r="C502" s="388" t="s">
        <v>475</v>
      </c>
      <c r="D502" s="389" t="s">
        <v>476</v>
      </c>
      <c r="E502" s="388" t="s">
        <v>460</v>
      </c>
      <c r="F502" s="389" t="s">
        <v>461</v>
      </c>
      <c r="G502" s="388" t="s">
        <v>1018</v>
      </c>
      <c r="H502" s="388" t="s">
        <v>1499</v>
      </c>
      <c r="I502" s="388" t="s">
        <v>1500</v>
      </c>
      <c r="J502" s="388" t="s">
        <v>1021</v>
      </c>
      <c r="K502" s="388" t="s">
        <v>1501</v>
      </c>
      <c r="L502" s="390">
        <v>224.74666666666664</v>
      </c>
      <c r="M502" s="390">
        <v>18</v>
      </c>
      <c r="N502" s="391">
        <v>4045.4399999999996</v>
      </c>
    </row>
    <row r="503" spans="1:14" ht="14.4" customHeight="1" x14ac:dyDescent="0.3">
      <c r="A503" s="386" t="s">
        <v>457</v>
      </c>
      <c r="B503" s="387" t="s">
        <v>459</v>
      </c>
      <c r="C503" s="388" t="s">
        <v>475</v>
      </c>
      <c r="D503" s="389" t="s">
        <v>476</v>
      </c>
      <c r="E503" s="388" t="s">
        <v>460</v>
      </c>
      <c r="F503" s="389" t="s">
        <v>461</v>
      </c>
      <c r="G503" s="388" t="s">
        <v>1018</v>
      </c>
      <c r="H503" s="388" t="s">
        <v>1086</v>
      </c>
      <c r="I503" s="388" t="s">
        <v>1087</v>
      </c>
      <c r="J503" s="388" t="s">
        <v>1029</v>
      </c>
      <c r="K503" s="388" t="s">
        <v>1088</v>
      </c>
      <c r="L503" s="390">
        <v>356.5</v>
      </c>
      <c r="M503" s="390">
        <v>1</v>
      </c>
      <c r="N503" s="391">
        <v>356.5</v>
      </c>
    </row>
    <row r="504" spans="1:14" ht="14.4" customHeight="1" x14ac:dyDescent="0.3">
      <c r="A504" s="386" t="s">
        <v>457</v>
      </c>
      <c r="B504" s="387" t="s">
        <v>459</v>
      </c>
      <c r="C504" s="388" t="s">
        <v>475</v>
      </c>
      <c r="D504" s="389" t="s">
        <v>476</v>
      </c>
      <c r="E504" s="388" t="s">
        <v>460</v>
      </c>
      <c r="F504" s="389" t="s">
        <v>461</v>
      </c>
      <c r="G504" s="388" t="s">
        <v>1018</v>
      </c>
      <c r="H504" s="388" t="s">
        <v>1502</v>
      </c>
      <c r="I504" s="388" t="s">
        <v>1503</v>
      </c>
      <c r="J504" s="388" t="s">
        <v>1021</v>
      </c>
      <c r="K504" s="388" t="s">
        <v>1504</v>
      </c>
      <c r="L504" s="390">
        <v>371.51020337882102</v>
      </c>
      <c r="M504" s="390">
        <v>7</v>
      </c>
      <c r="N504" s="391">
        <v>2600.571423651747</v>
      </c>
    </row>
    <row r="505" spans="1:14" ht="14.4" customHeight="1" x14ac:dyDescent="0.3">
      <c r="A505" s="386" t="s">
        <v>457</v>
      </c>
      <c r="B505" s="387" t="s">
        <v>459</v>
      </c>
      <c r="C505" s="388" t="s">
        <v>475</v>
      </c>
      <c r="D505" s="389" t="s">
        <v>476</v>
      </c>
      <c r="E505" s="388" t="s">
        <v>460</v>
      </c>
      <c r="F505" s="389" t="s">
        <v>461</v>
      </c>
      <c r="G505" s="388" t="s">
        <v>1018</v>
      </c>
      <c r="H505" s="388" t="s">
        <v>1505</v>
      </c>
      <c r="I505" s="388" t="s">
        <v>1506</v>
      </c>
      <c r="J505" s="388" t="s">
        <v>1507</v>
      </c>
      <c r="K505" s="388" t="s">
        <v>1508</v>
      </c>
      <c r="L505" s="390">
        <v>83.880258213918864</v>
      </c>
      <c r="M505" s="390">
        <v>16</v>
      </c>
      <c r="N505" s="391">
        <v>1342.0841314227018</v>
      </c>
    </row>
    <row r="506" spans="1:14" ht="14.4" customHeight="1" x14ac:dyDescent="0.3">
      <c r="A506" s="386" t="s">
        <v>457</v>
      </c>
      <c r="B506" s="387" t="s">
        <v>459</v>
      </c>
      <c r="C506" s="388" t="s">
        <v>475</v>
      </c>
      <c r="D506" s="389" t="s">
        <v>476</v>
      </c>
      <c r="E506" s="388" t="s">
        <v>460</v>
      </c>
      <c r="F506" s="389" t="s">
        <v>461</v>
      </c>
      <c r="G506" s="388" t="s">
        <v>1018</v>
      </c>
      <c r="H506" s="388" t="s">
        <v>1197</v>
      </c>
      <c r="I506" s="388" t="s">
        <v>1198</v>
      </c>
      <c r="J506" s="388" t="s">
        <v>1199</v>
      </c>
      <c r="K506" s="388" t="s">
        <v>827</v>
      </c>
      <c r="L506" s="390">
        <v>150.94</v>
      </c>
      <c r="M506" s="390">
        <v>1</v>
      </c>
      <c r="N506" s="391">
        <v>150.94</v>
      </c>
    </row>
    <row r="507" spans="1:14" ht="14.4" customHeight="1" x14ac:dyDescent="0.3">
      <c r="A507" s="386" t="s">
        <v>457</v>
      </c>
      <c r="B507" s="387" t="s">
        <v>459</v>
      </c>
      <c r="C507" s="388" t="s">
        <v>475</v>
      </c>
      <c r="D507" s="389" t="s">
        <v>476</v>
      </c>
      <c r="E507" s="388" t="s">
        <v>460</v>
      </c>
      <c r="F507" s="389" t="s">
        <v>461</v>
      </c>
      <c r="G507" s="388" t="s">
        <v>1018</v>
      </c>
      <c r="H507" s="388" t="s">
        <v>1509</v>
      </c>
      <c r="I507" s="388" t="s">
        <v>1509</v>
      </c>
      <c r="J507" s="388" t="s">
        <v>1486</v>
      </c>
      <c r="K507" s="388" t="s">
        <v>1510</v>
      </c>
      <c r="L507" s="390">
        <v>365.31995467688898</v>
      </c>
      <c r="M507" s="390">
        <v>3</v>
      </c>
      <c r="N507" s="391">
        <v>1095.9598640306669</v>
      </c>
    </row>
    <row r="508" spans="1:14" ht="14.4" customHeight="1" x14ac:dyDescent="0.3">
      <c r="A508" s="386" t="s">
        <v>457</v>
      </c>
      <c r="B508" s="387" t="s">
        <v>459</v>
      </c>
      <c r="C508" s="388" t="s">
        <v>475</v>
      </c>
      <c r="D508" s="389" t="s">
        <v>476</v>
      </c>
      <c r="E508" s="388" t="s">
        <v>464</v>
      </c>
      <c r="F508" s="389" t="s">
        <v>465</v>
      </c>
      <c r="G508" s="388" t="s">
        <v>504</v>
      </c>
      <c r="H508" s="388" t="s">
        <v>1511</v>
      </c>
      <c r="I508" s="388" t="s">
        <v>1512</v>
      </c>
      <c r="J508" s="388" t="s">
        <v>1513</v>
      </c>
      <c r="K508" s="388" t="s">
        <v>1514</v>
      </c>
      <c r="L508" s="390">
        <v>26.85</v>
      </c>
      <c r="M508" s="390">
        <v>2</v>
      </c>
      <c r="N508" s="391">
        <v>53.7</v>
      </c>
    </row>
    <row r="509" spans="1:14" ht="14.4" customHeight="1" x14ac:dyDescent="0.3">
      <c r="A509" s="386" t="s">
        <v>457</v>
      </c>
      <c r="B509" s="387" t="s">
        <v>459</v>
      </c>
      <c r="C509" s="388" t="s">
        <v>475</v>
      </c>
      <c r="D509" s="389" t="s">
        <v>476</v>
      </c>
      <c r="E509" s="388" t="s">
        <v>464</v>
      </c>
      <c r="F509" s="389" t="s">
        <v>465</v>
      </c>
      <c r="G509" s="388" t="s">
        <v>504</v>
      </c>
      <c r="H509" s="388" t="s">
        <v>1123</v>
      </c>
      <c r="I509" s="388" t="s">
        <v>1124</v>
      </c>
      <c r="J509" s="388" t="s">
        <v>1125</v>
      </c>
      <c r="K509" s="388" t="s">
        <v>1122</v>
      </c>
      <c r="L509" s="390">
        <v>33.409999999999997</v>
      </c>
      <c r="M509" s="390">
        <v>3</v>
      </c>
      <c r="N509" s="391">
        <v>100.22999999999999</v>
      </c>
    </row>
    <row r="510" spans="1:14" ht="14.4" customHeight="1" x14ac:dyDescent="0.3">
      <c r="A510" s="386" t="s">
        <v>457</v>
      </c>
      <c r="B510" s="387" t="s">
        <v>459</v>
      </c>
      <c r="C510" s="388" t="s">
        <v>475</v>
      </c>
      <c r="D510" s="389" t="s">
        <v>476</v>
      </c>
      <c r="E510" s="388" t="s">
        <v>464</v>
      </c>
      <c r="F510" s="389" t="s">
        <v>465</v>
      </c>
      <c r="G510" s="388" t="s">
        <v>504</v>
      </c>
      <c r="H510" s="388" t="s">
        <v>1137</v>
      </c>
      <c r="I510" s="388" t="s">
        <v>1138</v>
      </c>
      <c r="J510" s="388" t="s">
        <v>1139</v>
      </c>
      <c r="K510" s="388" t="s">
        <v>1140</v>
      </c>
      <c r="L510" s="390">
        <v>257.81112307672691</v>
      </c>
      <c r="M510" s="390">
        <v>9</v>
      </c>
      <c r="N510" s="391">
        <v>2320.3001076905421</v>
      </c>
    </row>
    <row r="511" spans="1:14" ht="14.4" customHeight="1" x14ac:dyDescent="0.3">
      <c r="A511" s="386" t="s">
        <v>457</v>
      </c>
      <c r="B511" s="387" t="s">
        <v>459</v>
      </c>
      <c r="C511" s="388" t="s">
        <v>475</v>
      </c>
      <c r="D511" s="389" t="s">
        <v>476</v>
      </c>
      <c r="E511" s="388" t="s">
        <v>464</v>
      </c>
      <c r="F511" s="389" t="s">
        <v>465</v>
      </c>
      <c r="G511" s="388" t="s">
        <v>1018</v>
      </c>
      <c r="H511" s="388" t="s">
        <v>1145</v>
      </c>
      <c r="I511" s="388" t="s">
        <v>1146</v>
      </c>
      <c r="J511" s="388" t="s">
        <v>1147</v>
      </c>
      <c r="K511" s="388" t="s">
        <v>1148</v>
      </c>
      <c r="L511" s="390">
        <v>252.54</v>
      </c>
      <c r="M511" s="390">
        <v>1</v>
      </c>
      <c r="N511" s="391">
        <v>252.54</v>
      </c>
    </row>
    <row r="512" spans="1:14" ht="14.4" customHeight="1" x14ac:dyDescent="0.3">
      <c r="A512" s="386" t="s">
        <v>457</v>
      </c>
      <c r="B512" s="387" t="s">
        <v>459</v>
      </c>
      <c r="C512" s="388" t="s">
        <v>475</v>
      </c>
      <c r="D512" s="389" t="s">
        <v>476</v>
      </c>
      <c r="E512" s="388" t="s">
        <v>464</v>
      </c>
      <c r="F512" s="389" t="s">
        <v>465</v>
      </c>
      <c r="G512" s="388" t="s">
        <v>1018</v>
      </c>
      <c r="H512" s="388" t="s">
        <v>1149</v>
      </c>
      <c r="I512" s="388" t="s">
        <v>1150</v>
      </c>
      <c r="J512" s="388" t="s">
        <v>1151</v>
      </c>
      <c r="K512" s="388" t="s">
        <v>1152</v>
      </c>
      <c r="L512" s="390">
        <v>49.850399089893912</v>
      </c>
      <c r="M512" s="390">
        <v>134</v>
      </c>
      <c r="N512" s="391">
        <v>6679.9534780457843</v>
      </c>
    </row>
    <row r="513" spans="1:14" ht="14.4" customHeight="1" x14ac:dyDescent="0.3">
      <c r="A513" s="386" t="s">
        <v>457</v>
      </c>
      <c r="B513" s="387" t="s">
        <v>459</v>
      </c>
      <c r="C513" s="388" t="s">
        <v>475</v>
      </c>
      <c r="D513" s="389" t="s">
        <v>476</v>
      </c>
      <c r="E513" s="388" t="s">
        <v>464</v>
      </c>
      <c r="F513" s="389" t="s">
        <v>465</v>
      </c>
      <c r="G513" s="388" t="s">
        <v>1018</v>
      </c>
      <c r="H513" s="388" t="s">
        <v>1157</v>
      </c>
      <c r="I513" s="388" t="s">
        <v>1158</v>
      </c>
      <c r="J513" s="388" t="s">
        <v>1159</v>
      </c>
      <c r="K513" s="388" t="s">
        <v>1160</v>
      </c>
      <c r="L513" s="390">
        <v>225.68159648131933</v>
      </c>
      <c r="M513" s="390">
        <v>12.999999999999998</v>
      </c>
      <c r="N513" s="391">
        <v>2933.8607542571508</v>
      </c>
    </row>
    <row r="514" spans="1:14" ht="14.4" customHeight="1" x14ac:dyDescent="0.3">
      <c r="A514" s="386" t="s">
        <v>457</v>
      </c>
      <c r="B514" s="387" t="s">
        <v>459</v>
      </c>
      <c r="C514" s="388" t="s">
        <v>475</v>
      </c>
      <c r="D514" s="389" t="s">
        <v>476</v>
      </c>
      <c r="E514" s="388" t="s">
        <v>462</v>
      </c>
      <c r="F514" s="389" t="s">
        <v>463</v>
      </c>
      <c r="G514" s="388"/>
      <c r="H514" s="388"/>
      <c r="I514" s="388" t="s">
        <v>1169</v>
      </c>
      <c r="J514" s="388" t="s">
        <v>1170</v>
      </c>
      <c r="K514" s="388"/>
      <c r="L514" s="390">
        <v>295.54153846153844</v>
      </c>
      <c r="M514" s="390">
        <v>26</v>
      </c>
      <c r="N514" s="391">
        <v>7684.079999999999</v>
      </c>
    </row>
    <row r="515" spans="1:14" ht="14.4" customHeight="1" x14ac:dyDescent="0.3">
      <c r="A515" s="386" t="s">
        <v>457</v>
      </c>
      <c r="B515" s="387" t="s">
        <v>459</v>
      </c>
      <c r="C515" s="388" t="s">
        <v>475</v>
      </c>
      <c r="D515" s="389" t="s">
        <v>476</v>
      </c>
      <c r="E515" s="388" t="s">
        <v>462</v>
      </c>
      <c r="F515" s="389" t="s">
        <v>463</v>
      </c>
      <c r="G515" s="388"/>
      <c r="H515" s="388"/>
      <c r="I515" s="388" t="s">
        <v>1515</v>
      </c>
      <c r="J515" s="388" t="s">
        <v>1516</v>
      </c>
      <c r="K515" s="388"/>
      <c r="L515" s="390">
        <v>2.0210993372731737E-13</v>
      </c>
      <c r="M515" s="390">
        <v>18</v>
      </c>
      <c r="N515" s="391">
        <v>3.637978807091713E-12</v>
      </c>
    </row>
    <row r="516" spans="1:14" ht="14.4" customHeight="1" x14ac:dyDescent="0.3">
      <c r="A516" s="386" t="s">
        <v>457</v>
      </c>
      <c r="B516" s="387" t="s">
        <v>459</v>
      </c>
      <c r="C516" s="388" t="s">
        <v>475</v>
      </c>
      <c r="D516" s="389" t="s">
        <v>476</v>
      </c>
      <c r="E516" s="388" t="s">
        <v>462</v>
      </c>
      <c r="F516" s="389" t="s">
        <v>463</v>
      </c>
      <c r="G516" s="388"/>
      <c r="H516" s="388"/>
      <c r="I516" s="388" t="s">
        <v>1517</v>
      </c>
      <c r="J516" s="388" t="s">
        <v>1518</v>
      </c>
      <c r="K516" s="388"/>
      <c r="L516" s="390">
        <v>0</v>
      </c>
      <c r="M516" s="390">
        <v>2</v>
      </c>
      <c r="N516" s="391">
        <v>0</v>
      </c>
    </row>
    <row r="517" spans="1:14" ht="14.4" customHeight="1" x14ac:dyDescent="0.3">
      <c r="A517" s="386" t="s">
        <v>457</v>
      </c>
      <c r="B517" s="387" t="s">
        <v>459</v>
      </c>
      <c r="C517" s="388" t="s">
        <v>475</v>
      </c>
      <c r="D517" s="389" t="s">
        <v>476</v>
      </c>
      <c r="E517" s="388" t="s">
        <v>462</v>
      </c>
      <c r="F517" s="389" t="s">
        <v>463</v>
      </c>
      <c r="G517" s="388"/>
      <c r="H517" s="388"/>
      <c r="I517" s="388" t="s">
        <v>1519</v>
      </c>
      <c r="J517" s="388" t="s">
        <v>1520</v>
      </c>
      <c r="K517" s="388"/>
      <c r="L517" s="390">
        <v>0</v>
      </c>
      <c r="M517" s="390">
        <v>6</v>
      </c>
      <c r="N517" s="391">
        <v>0</v>
      </c>
    </row>
    <row r="518" spans="1:14" ht="14.4" customHeight="1" thickBot="1" x14ac:dyDescent="0.35">
      <c r="A518" s="392" t="s">
        <v>457</v>
      </c>
      <c r="B518" s="393" t="s">
        <v>459</v>
      </c>
      <c r="C518" s="394" t="s">
        <v>475</v>
      </c>
      <c r="D518" s="395" t="s">
        <v>476</v>
      </c>
      <c r="E518" s="394" t="s">
        <v>462</v>
      </c>
      <c r="F518" s="395" t="s">
        <v>463</v>
      </c>
      <c r="G518" s="394"/>
      <c r="H518" s="394"/>
      <c r="I518" s="394" t="s">
        <v>1521</v>
      </c>
      <c r="J518" s="394" t="s">
        <v>1522</v>
      </c>
      <c r="K518" s="394"/>
      <c r="L518" s="396">
        <v>0</v>
      </c>
      <c r="M518" s="396">
        <v>10</v>
      </c>
      <c r="N518" s="397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303" t="s">
        <v>1527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398" t="s">
        <v>219</v>
      </c>
      <c r="B4" s="399" t="s">
        <v>17</v>
      </c>
      <c r="C4" s="400" t="s">
        <v>5</v>
      </c>
      <c r="D4" s="399" t="s">
        <v>17</v>
      </c>
      <c r="E4" s="400" t="s">
        <v>5</v>
      </c>
      <c r="F4" s="401" t="s">
        <v>17</v>
      </c>
    </row>
    <row r="5" spans="1:6" ht="14.4" customHeight="1" x14ac:dyDescent="0.3">
      <c r="A5" s="412" t="s">
        <v>1523</v>
      </c>
      <c r="B5" s="384">
        <v>36051.28944261076</v>
      </c>
      <c r="C5" s="402">
        <v>0.33812533183281196</v>
      </c>
      <c r="D5" s="384">
        <v>70569.794660122265</v>
      </c>
      <c r="E5" s="402">
        <v>0.66187466816718799</v>
      </c>
      <c r="F5" s="385">
        <v>106621.08410273303</v>
      </c>
    </row>
    <row r="6" spans="1:6" ht="14.4" customHeight="1" x14ac:dyDescent="0.3">
      <c r="A6" s="413" t="s">
        <v>1524</v>
      </c>
      <c r="B6" s="390">
        <v>2597.8367452365692</v>
      </c>
      <c r="C6" s="403">
        <v>1.6956133510624864E-2</v>
      </c>
      <c r="D6" s="390">
        <v>150611.42783201754</v>
      </c>
      <c r="E6" s="403">
        <v>0.98304386648937514</v>
      </c>
      <c r="F6" s="391">
        <v>153209.2645772541</v>
      </c>
    </row>
    <row r="7" spans="1:6" ht="14.4" customHeight="1" x14ac:dyDescent="0.3">
      <c r="A7" s="413" t="s">
        <v>1525</v>
      </c>
      <c r="B7" s="390">
        <v>668.64986503551609</v>
      </c>
      <c r="C7" s="403">
        <v>3.9503619499061518E-2</v>
      </c>
      <c r="D7" s="390">
        <v>16257.643814241164</v>
      </c>
      <c r="E7" s="403">
        <v>0.96049638050093844</v>
      </c>
      <c r="F7" s="391">
        <v>16926.293679276681</v>
      </c>
    </row>
    <row r="8" spans="1:6" ht="14.4" customHeight="1" thickBot="1" x14ac:dyDescent="0.35">
      <c r="A8" s="414" t="s">
        <v>1526</v>
      </c>
      <c r="B8" s="405">
        <v>342.55939082934498</v>
      </c>
      <c r="C8" s="406">
        <v>3.764662889474691E-2</v>
      </c>
      <c r="D8" s="405">
        <v>8756.7783423599503</v>
      </c>
      <c r="E8" s="406">
        <v>0.9623533711052531</v>
      </c>
      <c r="F8" s="407">
        <v>9099.3377331892952</v>
      </c>
    </row>
    <row r="9" spans="1:6" ht="14.4" customHeight="1" thickBot="1" x14ac:dyDescent="0.35">
      <c r="A9" s="408" t="s">
        <v>6</v>
      </c>
      <c r="B9" s="409">
        <v>39660.335443712189</v>
      </c>
      <c r="C9" s="410">
        <v>0.13874236750578048</v>
      </c>
      <c r="D9" s="409">
        <v>246195.64464874094</v>
      </c>
      <c r="E9" s="410">
        <v>0.86125763249421972</v>
      </c>
      <c r="F9" s="411">
        <v>285855.98009245307</v>
      </c>
    </row>
    <row r="10" spans="1:6" ht="14.4" customHeight="1" thickBot="1" x14ac:dyDescent="0.35"/>
    <row r="11" spans="1:6" ht="14.4" customHeight="1" x14ac:dyDescent="0.3">
      <c r="A11" s="412" t="s">
        <v>1528</v>
      </c>
      <c r="B11" s="384">
        <v>31634.790802777141</v>
      </c>
      <c r="C11" s="402">
        <v>0.95930226456871315</v>
      </c>
      <c r="D11" s="384">
        <v>1342.0841314227018</v>
      </c>
      <c r="E11" s="402">
        <v>4.0697735431286901E-2</v>
      </c>
      <c r="F11" s="385">
        <v>32976.874934199841</v>
      </c>
    </row>
    <row r="12" spans="1:6" ht="14.4" customHeight="1" x14ac:dyDescent="0.3">
      <c r="A12" s="413" t="s">
        <v>1529</v>
      </c>
      <c r="B12" s="390">
        <v>1791.44</v>
      </c>
      <c r="C12" s="403">
        <v>1</v>
      </c>
      <c r="D12" s="390"/>
      <c r="E12" s="403">
        <v>0</v>
      </c>
      <c r="F12" s="391">
        <v>1791.44</v>
      </c>
    </row>
    <row r="13" spans="1:6" ht="14.4" customHeight="1" x14ac:dyDescent="0.3">
      <c r="A13" s="413" t="s">
        <v>1530</v>
      </c>
      <c r="B13" s="390">
        <v>1756.7381798432962</v>
      </c>
      <c r="C13" s="403">
        <v>0.55315395116216626</v>
      </c>
      <c r="D13" s="390">
        <v>1419.119420292112</v>
      </c>
      <c r="E13" s="403">
        <v>0.44684604883783374</v>
      </c>
      <c r="F13" s="391">
        <v>3175.8576001354081</v>
      </c>
    </row>
    <row r="14" spans="1:6" ht="14.4" customHeight="1" x14ac:dyDescent="0.3">
      <c r="A14" s="413" t="s">
        <v>1531</v>
      </c>
      <c r="B14" s="390">
        <v>968.28</v>
      </c>
      <c r="C14" s="403">
        <v>0.77773501416686708</v>
      </c>
      <c r="D14" s="390">
        <v>276.719880887773</v>
      </c>
      <c r="E14" s="403">
        <v>0.22226498583313287</v>
      </c>
      <c r="F14" s="391">
        <v>1244.9998808877731</v>
      </c>
    </row>
    <row r="15" spans="1:6" ht="14.4" customHeight="1" x14ac:dyDescent="0.3">
      <c r="A15" s="413" t="s">
        <v>1532</v>
      </c>
      <c r="B15" s="390">
        <v>894.08933178503321</v>
      </c>
      <c r="C15" s="403">
        <v>0.87237640002501182</v>
      </c>
      <c r="D15" s="390">
        <v>130.800075768173</v>
      </c>
      <c r="E15" s="403">
        <v>0.12762359997498818</v>
      </c>
      <c r="F15" s="391">
        <v>1024.8894075532062</v>
      </c>
    </row>
    <row r="16" spans="1:6" ht="14.4" customHeight="1" x14ac:dyDescent="0.3">
      <c r="A16" s="413" t="s">
        <v>1533</v>
      </c>
      <c r="B16" s="390">
        <v>657.55986503551605</v>
      </c>
      <c r="C16" s="403">
        <v>0.29723023903280954</v>
      </c>
      <c r="D16" s="390">
        <v>1554.731411838678</v>
      </c>
      <c r="E16" s="403">
        <v>0.70276976096719057</v>
      </c>
      <c r="F16" s="391">
        <v>2212.291276874194</v>
      </c>
    </row>
    <row r="17" spans="1:6" ht="14.4" customHeight="1" x14ac:dyDescent="0.3">
      <c r="A17" s="413" t="s">
        <v>1534</v>
      </c>
      <c r="B17" s="390">
        <v>614.39787048838002</v>
      </c>
      <c r="C17" s="403">
        <v>1</v>
      </c>
      <c r="D17" s="390"/>
      <c r="E17" s="403">
        <v>0</v>
      </c>
      <c r="F17" s="391">
        <v>614.39787048838002</v>
      </c>
    </row>
    <row r="18" spans="1:6" ht="14.4" customHeight="1" x14ac:dyDescent="0.3">
      <c r="A18" s="413" t="s">
        <v>1535</v>
      </c>
      <c r="B18" s="390">
        <v>541.35</v>
      </c>
      <c r="C18" s="403">
        <v>2.4836640632861812E-2</v>
      </c>
      <c r="D18" s="390">
        <v>21255.076014383361</v>
      </c>
      <c r="E18" s="403">
        <v>0.97516335936713827</v>
      </c>
      <c r="F18" s="391">
        <v>21796.42601438336</v>
      </c>
    </row>
    <row r="19" spans="1:6" ht="14.4" customHeight="1" x14ac:dyDescent="0.3">
      <c r="A19" s="413" t="s">
        <v>1536</v>
      </c>
      <c r="B19" s="390">
        <v>342.55939082934498</v>
      </c>
      <c r="C19" s="403">
        <v>1</v>
      </c>
      <c r="D19" s="390"/>
      <c r="E19" s="403">
        <v>0</v>
      </c>
      <c r="F19" s="391">
        <v>342.55939082934498</v>
      </c>
    </row>
    <row r="20" spans="1:6" ht="14.4" customHeight="1" x14ac:dyDescent="0.3">
      <c r="A20" s="413" t="s">
        <v>1537</v>
      </c>
      <c r="B20" s="390">
        <v>250.38</v>
      </c>
      <c r="C20" s="403">
        <v>0.5477812410560674</v>
      </c>
      <c r="D20" s="390">
        <v>206.70027444914399</v>
      </c>
      <c r="E20" s="403">
        <v>0.4522187589439326</v>
      </c>
      <c r="F20" s="391">
        <v>457.08027444914399</v>
      </c>
    </row>
    <row r="21" spans="1:6" ht="14.4" customHeight="1" x14ac:dyDescent="0.3">
      <c r="A21" s="413" t="s">
        <v>1538</v>
      </c>
      <c r="B21" s="390">
        <v>151.6600029534662</v>
      </c>
      <c r="C21" s="403">
        <v>3.3984374953203705E-3</v>
      </c>
      <c r="D21" s="390">
        <v>44474.731732160442</v>
      </c>
      <c r="E21" s="403">
        <v>0.99660156250467957</v>
      </c>
      <c r="F21" s="391">
        <v>44626.39173511391</v>
      </c>
    </row>
    <row r="22" spans="1:6" ht="14.4" customHeight="1" x14ac:dyDescent="0.3">
      <c r="A22" s="413" t="s">
        <v>1539</v>
      </c>
      <c r="B22" s="390">
        <v>57.09</v>
      </c>
      <c r="C22" s="403">
        <v>0.30439882697947213</v>
      </c>
      <c r="D22" s="390">
        <v>130.46</v>
      </c>
      <c r="E22" s="403">
        <v>0.69560117302052782</v>
      </c>
      <c r="F22" s="391">
        <v>187.55</v>
      </c>
    </row>
    <row r="23" spans="1:6" ht="14.4" customHeight="1" x14ac:dyDescent="0.3">
      <c r="A23" s="413" t="s">
        <v>1540</v>
      </c>
      <c r="B23" s="390"/>
      <c r="C23" s="403">
        <v>0</v>
      </c>
      <c r="D23" s="390">
        <v>1172.72</v>
      </c>
      <c r="E23" s="403">
        <v>1</v>
      </c>
      <c r="F23" s="391">
        <v>1172.72</v>
      </c>
    </row>
    <row r="24" spans="1:6" ht="14.4" customHeight="1" x14ac:dyDescent="0.3">
      <c r="A24" s="413" t="s">
        <v>1541</v>
      </c>
      <c r="B24" s="390"/>
      <c r="C24" s="403">
        <v>0</v>
      </c>
      <c r="D24" s="390">
        <v>4085.3467545958529</v>
      </c>
      <c r="E24" s="403">
        <v>1</v>
      </c>
      <c r="F24" s="391">
        <v>4085.3467545958529</v>
      </c>
    </row>
    <row r="25" spans="1:6" ht="14.4" customHeight="1" x14ac:dyDescent="0.3">
      <c r="A25" s="413" t="s">
        <v>1542</v>
      </c>
      <c r="B25" s="390"/>
      <c r="C25" s="403">
        <v>0</v>
      </c>
      <c r="D25" s="390">
        <v>8620.3633018959827</v>
      </c>
      <c r="E25" s="403">
        <v>1</v>
      </c>
      <c r="F25" s="391">
        <v>8620.3633018959827</v>
      </c>
    </row>
    <row r="26" spans="1:6" ht="14.4" customHeight="1" x14ac:dyDescent="0.3">
      <c r="A26" s="413" t="s">
        <v>1543</v>
      </c>
      <c r="B26" s="390"/>
      <c r="C26" s="403">
        <v>0</v>
      </c>
      <c r="D26" s="390">
        <v>9392.1503511678748</v>
      </c>
      <c r="E26" s="403">
        <v>1</v>
      </c>
      <c r="F26" s="391">
        <v>9392.1503511678748</v>
      </c>
    </row>
    <row r="27" spans="1:6" ht="14.4" customHeight="1" x14ac:dyDescent="0.3">
      <c r="A27" s="413" t="s">
        <v>1544</v>
      </c>
      <c r="B27" s="390"/>
      <c r="C27" s="403">
        <v>0</v>
      </c>
      <c r="D27" s="390">
        <v>328.39999999999958</v>
      </c>
      <c r="E27" s="403">
        <v>1</v>
      </c>
      <c r="F27" s="391">
        <v>328.39999999999958</v>
      </c>
    </row>
    <row r="28" spans="1:6" ht="14.4" customHeight="1" x14ac:dyDescent="0.3">
      <c r="A28" s="413" t="s">
        <v>1545</v>
      </c>
      <c r="B28" s="390"/>
      <c r="C28" s="403">
        <v>0</v>
      </c>
      <c r="D28" s="390">
        <v>2434.8147335798403</v>
      </c>
      <c r="E28" s="403">
        <v>1</v>
      </c>
      <c r="F28" s="391">
        <v>2434.8147335798403</v>
      </c>
    </row>
    <row r="29" spans="1:6" ht="14.4" customHeight="1" x14ac:dyDescent="0.3">
      <c r="A29" s="413" t="s">
        <v>1546</v>
      </c>
      <c r="B29" s="390"/>
      <c r="C29" s="403">
        <v>0</v>
      </c>
      <c r="D29" s="390">
        <v>8807.2999999999993</v>
      </c>
      <c r="E29" s="403">
        <v>1</v>
      </c>
      <c r="F29" s="391">
        <v>8807.2999999999993</v>
      </c>
    </row>
    <row r="30" spans="1:6" ht="14.4" customHeight="1" x14ac:dyDescent="0.3">
      <c r="A30" s="413" t="s">
        <v>1547</v>
      </c>
      <c r="B30" s="390"/>
      <c r="C30" s="403">
        <v>0</v>
      </c>
      <c r="D30" s="390">
        <v>26473.057848494089</v>
      </c>
      <c r="E30" s="403">
        <v>1</v>
      </c>
      <c r="F30" s="391">
        <v>26473.057848494089</v>
      </c>
    </row>
    <row r="31" spans="1:6" ht="14.4" customHeight="1" x14ac:dyDescent="0.3">
      <c r="A31" s="413" t="s">
        <v>1548</v>
      </c>
      <c r="B31" s="390"/>
      <c r="C31" s="403">
        <v>0</v>
      </c>
      <c r="D31" s="390">
        <v>4007.7546014067229</v>
      </c>
      <c r="E31" s="403">
        <v>1</v>
      </c>
      <c r="F31" s="391">
        <v>4007.7546014067229</v>
      </c>
    </row>
    <row r="32" spans="1:6" ht="14.4" customHeight="1" x14ac:dyDescent="0.3">
      <c r="A32" s="413" t="s">
        <v>1549</v>
      </c>
      <c r="B32" s="390"/>
      <c r="C32" s="403">
        <v>0</v>
      </c>
      <c r="D32" s="390">
        <v>2370.6372989554839</v>
      </c>
      <c r="E32" s="403">
        <v>1</v>
      </c>
      <c r="F32" s="391">
        <v>2370.6372989554839</v>
      </c>
    </row>
    <row r="33" spans="1:6" ht="14.4" customHeight="1" x14ac:dyDescent="0.3">
      <c r="A33" s="413" t="s">
        <v>1550</v>
      </c>
      <c r="B33" s="390"/>
      <c r="C33" s="403">
        <v>0</v>
      </c>
      <c r="D33" s="390">
        <v>46019.043498640196</v>
      </c>
      <c r="E33" s="403">
        <v>1</v>
      </c>
      <c r="F33" s="391">
        <v>46019.043498640196</v>
      </c>
    </row>
    <row r="34" spans="1:6" ht="14.4" customHeight="1" x14ac:dyDescent="0.3">
      <c r="A34" s="413" t="s">
        <v>1551</v>
      </c>
      <c r="B34" s="390"/>
      <c r="C34" s="403">
        <v>0</v>
      </c>
      <c r="D34" s="390">
        <v>452.36192746535698</v>
      </c>
      <c r="E34" s="403">
        <v>1</v>
      </c>
      <c r="F34" s="391">
        <v>452.36192746535698</v>
      </c>
    </row>
    <row r="35" spans="1:6" ht="14.4" customHeight="1" x14ac:dyDescent="0.3">
      <c r="A35" s="413" t="s">
        <v>1552</v>
      </c>
      <c r="B35" s="390"/>
      <c r="C35" s="403">
        <v>0</v>
      </c>
      <c r="D35" s="390">
        <v>2940.1378444221241</v>
      </c>
      <c r="E35" s="403">
        <v>1</v>
      </c>
      <c r="F35" s="391">
        <v>2940.1378444221241</v>
      </c>
    </row>
    <row r="36" spans="1:6" ht="14.4" customHeight="1" x14ac:dyDescent="0.3">
      <c r="A36" s="413" t="s">
        <v>1553</v>
      </c>
      <c r="B36" s="390"/>
      <c r="C36" s="403">
        <v>0</v>
      </c>
      <c r="D36" s="390">
        <v>5305.7108048703421</v>
      </c>
      <c r="E36" s="403">
        <v>1</v>
      </c>
      <c r="F36" s="391">
        <v>5305.7108048703421</v>
      </c>
    </row>
    <row r="37" spans="1:6" ht="14.4" customHeight="1" x14ac:dyDescent="0.3">
      <c r="A37" s="413" t="s">
        <v>1554</v>
      </c>
      <c r="B37" s="390"/>
      <c r="C37" s="403">
        <v>0</v>
      </c>
      <c r="D37" s="390">
        <v>329.34</v>
      </c>
      <c r="E37" s="403">
        <v>1</v>
      </c>
      <c r="F37" s="391">
        <v>329.34</v>
      </c>
    </row>
    <row r="38" spans="1:6" ht="14.4" customHeight="1" x14ac:dyDescent="0.3">
      <c r="A38" s="413" t="s">
        <v>1555</v>
      </c>
      <c r="B38" s="390"/>
      <c r="C38" s="403">
        <v>0</v>
      </c>
      <c r="D38" s="390">
        <v>44016.010389987729</v>
      </c>
      <c r="E38" s="403">
        <v>1</v>
      </c>
      <c r="F38" s="391">
        <v>44016.010389987729</v>
      </c>
    </row>
    <row r="39" spans="1:6" ht="14.4" customHeight="1" x14ac:dyDescent="0.3">
      <c r="A39" s="413" t="s">
        <v>1556</v>
      </c>
      <c r="B39" s="390"/>
      <c r="C39" s="403">
        <v>0</v>
      </c>
      <c r="D39" s="390">
        <v>680.44891467017396</v>
      </c>
      <c r="E39" s="403">
        <v>1</v>
      </c>
      <c r="F39" s="391">
        <v>680.44891467017396</v>
      </c>
    </row>
    <row r="40" spans="1:6" ht="14.4" customHeight="1" thickBot="1" x14ac:dyDescent="0.35">
      <c r="A40" s="414" t="s">
        <v>1557</v>
      </c>
      <c r="B40" s="405"/>
      <c r="C40" s="406">
        <v>0</v>
      </c>
      <c r="D40" s="405">
        <v>7969.623437386761</v>
      </c>
      <c r="E40" s="406">
        <v>1</v>
      </c>
      <c r="F40" s="407">
        <v>7969.623437386761</v>
      </c>
    </row>
    <row r="41" spans="1:6" ht="14.4" customHeight="1" thickBot="1" x14ac:dyDescent="0.35">
      <c r="A41" s="408" t="s">
        <v>6</v>
      </c>
      <c r="B41" s="409">
        <v>39660.335443712174</v>
      </c>
      <c r="C41" s="410">
        <v>0.13874236750578042</v>
      </c>
      <c r="D41" s="409">
        <v>246195.64464874097</v>
      </c>
      <c r="E41" s="410">
        <v>0.86125763249421983</v>
      </c>
      <c r="F41" s="411">
        <v>285855.98009245307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167</v>
      </c>
      <c r="G3" s="52">
        <f>SUBTOTAL(9,G6:G1048576)</f>
        <v>39660.335443712182</v>
      </c>
      <c r="H3" s="53">
        <f>IF(M3=0,0,G3/M3)</f>
        <v>0.13874236750578042</v>
      </c>
      <c r="I3" s="52">
        <f>SUBTOTAL(9,I6:I1048576)</f>
        <v>2133</v>
      </c>
      <c r="J3" s="52">
        <f>SUBTOTAL(9,J6:J1048576)</f>
        <v>246195.64464874094</v>
      </c>
      <c r="K3" s="53">
        <f>IF(M3=0,0,J3/M3)</f>
        <v>0.8612576324942196</v>
      </c>
      <c r="L3" s="52">
        <f>SUBTOTAL(9,L6:L1048576)</f>
        <v>2300</v>
      </c>
      <c r="M3" s="54">
        <f>SUBTOTAL(9,M6:M1048576)</f>
        <v>285855.98009245313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398" t="s">
        <v>201</v>
      </c>
      <c r="B5" s="415" t="s">
        <v>202</v>
      </c>
      <c r="C5" s="415" t="s">
        <v>134</v>
      </c>
      <c r="D5" s="415" t="s">
        <v>203</v>
      </c>
      <c r="E5" s="415" t="s">
        <v>204</v>
      </c>
      <c r="F5" s="416" t="s">
        <v>24</v>
      </c>
      <c r="G5" s="416" t="s">
        <v>17</v>
      </c>
      <c r="H5" s="400" t="s">
        <v>205</v>
      </c>
      <c r="I5" s="399" t="s">
        <v>24</v>
      </c>
      <c r="J5" s="416" t="s">
        <v>17</v>
      </c>
      <c r="K5" s="400" t="s">
        <v>205</v>
      </c>
      <c r="L5" s="399" t="s">
        <v>24</v>
      </c>
      <c r="M5" s="417" t="s">
        <v>17</v>
      </c>
    </row>
    <row r="6" spans="1:13" ht="14.4" customHeight="1" x14ac:dyDescent="0.3">
      <c r="A6" s="380" t="s">
        <v>467</v>
      </c>
      <c r="B6" s="381" t="s">
        <v>1558</v>
      </c>
      <c r="C6" s="381" t="s">
        <v>596</v>
      </c>
      <c r="D6" s="381" t="s">
        <v>597</v>
      </c>
      <c r="E6" s="381" t="s">
        <v>598</v>
      </c>
      <c r="F6" s="384"/>
      <c r="G6" s="384"/>
      <c r="H6" s="402">
        <v>0</v>
      </c>
      <c r="I6" s="384">
        <v>5</v>
      </c>
      <c r="J6" s="384">
        <v>712.86999723413805</v>
      </c>
      <c r="K6" s="402">
        <v>1</v>
      </c>
      <c r="L6" s="384">
        <v>5</v>
      </c>
      <c r="M6" s="385">
        <v>712.86999723413805</v>
      </c>
    </row>
    <row r="7" spans="1:13" ht="14.4" customHeight="1" x14ac:dyDescent="0.3">
      <c r="A7" s="386" t="s">
        <v>467</v>
      </c>
      <c r="B7" s="387" t="s">
        <v>1558</v>
      </c>
      <c r="C7" s="387" t="s">
        <v>600</v>
      </c>
      <c r="D7" s="387" t="s">
        <v>597</v>
      </c>
      <c r="E7" s="387" t="s">
        <v>601</v>
      </c>
      <c r="F7" s="390"/>
      <c r="G7" s="390"/>
      <c r="H7" s="403">
        <v>0</v>
      </c>
      <c r="I7" s="390">
        <v>12</v>
      </c>
      <c r="J7" s="390">
        <v>3257.5784277869252</v>
      </c>
      <c r="K7" s="403">
        <v>1</v>
      </c>
      <c r="L7" s="390">
        <v>12</v>
      </c>
      <c r="M7" s="391">
        <v>3257.5784277869252</v>
      </c>
    </row>
    <row r="8" spans="1:13" ht="14.4" customHeight="1" x14ac:dyDescent="0.3">
      <c r="A8" s="386" t="s">
        <v>467</v>
      </c>
      <c r="B8" s="387" t="s">
        <v>1558</v>
      </c>
      <c r="C8" s="387" t="s">
        <v>482</v>
      </c>
      <c r="D8" s="387" t="s">
        <v>1559</v>
      </c>
      <c r="E8" s="387" t="s">
        <v>1560</v>
      </c>
      <c r="F8" s="390"/>
      <c r="G8" s="390"/>
      <c r="H8" s="403">
        <v>0</v>
      </c>
      <c r="I8" s="390">
        <v>320</v>
      </c>
      <c r="J8" s="390">
        <v>25198.246820770913</v>
      </c>
      <c r="K8" s="403">
        <v>1</v>
      </c>
      <c r="L8" s="390">
        <v>320</v>
      </c>
      <c r="M8" s="391">
        <v>25198.246820770913</v>
      </c>
    </row>
    <row r="9" spans="1:13" ht="14.4" customHeight="1" x14ac:dyDescent="0.3">
      <c r="A9" s="386" t="s">
        <v>467</v>
      </c>
      <c r="B9" s="387" t="s">
        <v>1561</v>
      </c>
      <c r="C9" s="387" t="s">
        <v>1083</v>
      </c>
      <c r="D9" s="387" t="s">
        <v>1084</v>
      </c>
      <c r="E9" s="387" t="s">
        <v>1085</v>
      </c>
      <c r="F9" s="390"/>
      <c r="G9" s="390"/>
      <c r="H9" s="403">
        <v>0</v>
      </c>
      <c r="I9" s="390">
        <v>520</v>
      </c>
      <c r="J9" s="390">
        <v>36933.361418742759</v>
      </c>
      <c r="K9" s="403">
        <v>1</v>
      </c>
      <c r="L9" s="390">
        <v>520</v>
      </c>
      <c r="M9" s="391">
        <v>36933.361418742759</v>
      </c>
    </row>
    <row r="10" spans="1:13" ht="14.4" customHeight="1" x14ac:dyDescent="0.3">
      <c r="A10" s="386" t="s">
        <v>467</v>
      </c>
      <c r="B10" s="387" t="s">
        <v>1562</v>
      </c>
      <c r="C10" s="387" t="s">
        <v>501</v>
      </c>
      <c r="D10" s="387" t="s">
        <v>502</v>
      </c>
      <c r="E10" s="387" t="s">
        <v>503</v>
      </c>
      <c r="F10" s="390">
        <v>1</v>
      </c>
      <c r="G10" s="390">
        <v>57.09</v>
      </c>
      <c r="H10" s="403">
        <v>1</v>
      </c>
      <c r="I10" s="390"/>
      <c r="J10" s="390"/>
      <c r="K10" s="403">
        <v>0</v>
      </c>
      <c r="L10" s="390">
        <v>1</v>
      </c>
      <c r="M10" s="391">
        <v>57.09</v>
      </c>
    </row>
    <row r="11" spans="1:13" ht="14.4" customHeight="1" x14ac:dyDescent="0.3">
      <c r="A11" s="386" t="s">
        <v>467</v>
      </c>
      <c r="B11" s="387" t="s">
        <v>1562</v>
      </c>
      <c r="C11" s="387" t="s">
        <v>1064</v>
      </c>
      <c r="D11" s="387" t="s">
        <v>1065</v>
      </c>
      <c r="E11" s="387" t="s">
        <v>503</v>
      </c>
      <c r="F11" s="390"/>
      <c r="G11" s="390"/>
      <c r="H11" s="403">
        <v>0</v>
      </c>
      <c r="I11" s="390">
        <v>2</v>
      </c>
      <c r="J11" s="390">
        <v>130.46</v>
      </c>
      <c r="K11" s="403">
        <v>1</v>
      </c>
      <c r="L11" s="390">
        <v>2</v>
      </c>
      <c r="M11" s="391">
        <v>130.46</v>
      </c>
    </row>
    <row r="12" spans="1:13" ht="14.4" customHeight="1" x14ac:dyDescent="0.3">
      <c r="A12" s="386" t="s">
        <v>467</v>
      </c>
      <c r="B12" s="387" t="s">
        <v>1563</v>
      </c>
      <c r="C12" s="387" t="s">
        <v>1087</v>
      </c>
      <c r="D12" s="387" t="s">
        <v>1029</v>
      </c>
      <c r="E12" s="387" t="s">
        <v>1088</v>
      </c>
      <c r="F12" s="390"/>
      <c r="G12" s="390"/>
      <c r="H12" s="403">
        <v>0</v>
      </c>
      <c r="I12" s="390">
        <v>5</v>
      </c>
      <c r="J12" s="390">
        <v>1782.500606846482</v>
      </c>
      <c r="K12" s="403">
        <v>1</v>
      </c>
      <c r="L12" s="390">
        <v>5</v>
      </c>
      <c r="M12" s="391">
        <v>1782.500606846482</v>
      </c>
    </row>
    <row r="13" spans="1:13" ht="14.4" customHeight="1" x14ac:dyDescent="0.3">
      <c r="A13" s="386" t="s">
        <v>467</v>
      </c>
      <c r="B13" s="387" t="s">
        <v>1563</v>
      </c>
      <c r="C13" s="387" t="s">
        <v>1090</v>
      </c>
      <c r="D13" s="387" t="s">
        <v>1029</v>
      </c>
      <c r="E13" s="387" t="s">
        <v>1091</v>
      </c>
      <c r="F13" s="390"/>
      <c r="G13" s="390"/>
      <c r="H13" s="403">
        <v>0</v>
      </c>
      <c r="I13" s="390">
        <v>24</v>
      </c>
      <c r="J13" s="390">
        <v>9928.787342235486</v>
      </c>
      <c r="K13" s="403">
        <v>1</v>
      </c>
      <c r="L13" s="390">
        <v>24</v>
      </c>
      <c r="M13" s="391">
        <v>9928.787342235486</v>
      </c>
    </row>
    <row r="14" spans="1:13" ht="14.4" customHeight="1" x14ac:dyDescent="0.3">
      <c r="A14" s="386" t="s">
        <v>467</v>
      </c>
      <c r="B14" s="387" t="s">
        <v>1563</v>
      </c>
      <c r="C14" s="387" t="s">
        <v>1028</v>
      </c>
      <c r="D14" s="387" t="s">
        <v>1029</v>
      </c>
      <c r="E14" s="387" t="s">
        <v>1030</v>
      </c>
      <c r="F14" s="390"/>
      <c r="G14" s="390"/>
      <c r="H14" s="403">
        <v>0</v>
      </c>
      <c r="I14" s="390">
        <v>19</v>
      </c>
      <c r="J14" s="390">
        <v>9351.8003353838412</v>
      </c>
      <c r="K14" s="403">
        <v>1</v>
      </c>
      <c r="L14" s="390">
        <v>19</v>
      </c>
      <c r="M14" s="391">
        <v>9351.8003353838412</v>
      </c>
    </row>
    <row r="15" spans="1:13" ht="14.4" customHeight="1" x14ac:dyDescent="0.3">
      <c r="A15" s="386" t="s">
        <v>467</v>
      </c>
      <c r="B15" s="387" t="s">
        <v>1563</v>
      </c>
      <c r="C15" s="387" t="s">
        <v>1032</v>
      </c>
      <c r="D15" s="387" t="s">
        <v>1029</v>
      </c>
      <c r="E15" s="387" t="s">
        <v>1033</v>
      </c>
      <c r="F15" s="390"/>
      <c r="G15" s="390"/>
      <c r="H15" s="403">
        <v>0</v>
      </c>
      <c r="I15" s="390">
        <v>11</v>
      </c>
      <c r="J15" s="390">
        <v>10373.001722892646</v>
      </c>
      <c r="K15" s="403">
        <v>1</v>
      </c>
      <c r="L15" s="390">
        <v>11</v>
      </c>
      <c r="M15" s="391">
        <v>10373.001722892646</v>
      </c>
    </row>
    <row r="16" spans="1:13" ht="14.4" customHeight="1" x14ac:dyDescent="0.3">
      <c r="A16" s="386" t="s">
        <v>467</v>
      </c>
      <c r="B16" s="387" t="s">
        <v>1563</v>
      </c>
      <c r="C16" s="387" t="s">
        <v>1035</v>
      </c>
      <c r="D16" s="387" t="s">
        <v>1029</v>
      </c>
      <c r="E16" s="387" t="s">
        <v>1036</v>
      </c>
      <c r="F16" s="390"/>
      <c r="G16" s="390"/>
      <c r="H16" s="403">
        <v>0</v>
      </c>
      <c r="I16" s="390">
        <v>2</v>
      </c>
      <c r="J16" s="390">
        <v>2114.9232060960403</v>
      </c>
      <c r="K16" s="403">
        <v>1</v>
      </c>
      <c r="L16" s="390">
        <v>2</v>
      </c>
      <c r="M16" s="391">
        <v>2114.9232060960403</v>
      </c>
    </row>
    <row r="17" spans="1:13" ht="14.4" customHeight="1" x14ac:dyDescent="0.3">
      <c r="A17" s="386" t="s">
        <v>467</v>
      </c>
      <c r="B17" s="387" t="s">
        <v>1563</v>
      </c>
      <c r="C17" s="387" t="s">
        <v>1050</v>
      </c>
      <c r="D17" s="387" t="s">
        <v>1051</v>
      </c>
      <c r="E17" s="387" t="s">
        <v>1564</v>
      </c>
      <c r="F17" s="390"/>
      <c r="G17" s="390"/>
      <c r="H17" s="403">
        <v>0</v>
      </c>
      <c r="I17" s="390">
        <v>1</v>
      </c>
      <c r="J17" s="390">
        <v>3450</v>
      </c>
      <c r="K17" s="403">
        <v>1</v>
      </c>
      <c r="L17" s="390">
        <v>1</v>
      </c>
      <c r="M17" s="391">
        <v>3450</v>
      </c>
    </row>
    <row r="18" spans="1:13" ht="14.4" customHeight="1" x14ac:dyDescent="0.3">
      <c r="A18" s="386" t="s">
        <v>467</v>
      </c>
      <c r="B18" s="387" t="s">
        <v>1565</v>
      </c>
      <c r="C18" s="387" t="s">
        <v>1075</v>
      </c>
      <c r="D18" s="387" t="s">
        <v>1076</v>
      </c>
      <c r="E18" s="387" t="s">
        <v>1077</v>
      </c>
      <c r="F18" s="390"/>
      <c r="G18" s="390"/>
      <c r="H18" s="403">
        <v>0</v>
      </c>
      <c r="I18" s="390">
        <v>6</v>
      </c>
      <c r="J18" s="390">
        <v>1244.5867289772991</v>
      </c>
      <c r="K18" s="403">
        <v>1</v>
      </c>
      <c r="L18" s="390">
        <v>6</v>
      </c>
      <c r="M18" s="391">
        <v>1244.5867289772991</v>
      </c>
    </row>
    <row r="19" spans="1:13" ht="14.4" customHeight="1" x14ac:dyDescent="0.3">
      <c r="A19" s="386" t="s">
        <v>467</v>
      </c>
      <c r="B19" s="387" t="s">
        <v>1566</v>
      </c>
      <c r="C19" s="387" t="s">
        <v>1071</v>
      </c>
      <c r="D19" s="387" t="s">
        <v>1072</v>
      </c>
      <c r="E19" s="387" t="s">
        <v>1073</v>
      </c>
      <c r="F19" s="390"/>
      <c r="G19" s="390"/>
      <c r="H19" s="403">
        <v>0</v>
      </c>
      <c r="I19" s="390">
        <v>4</v>
      </c>
      <c r="J19" s="390">
        <v>540.83473357983996</v>
      </c>
      <c r="K19" s="403">
        <v>1</v>
      </c>
      <c r="L19" s="390">
        <v>4</v>
      </c>
      <c r="M19" s="391">
        <v>540.83473357983996</v>
      </c>
    </row>
    <row r="20" spans="1:13" ht="14.4" customHeight="1" x14ac:dyDescent="0.3">
      <c r="A20" s="386" t="s">
        <v>467</v>
      </c>
      <c r="B20" s="387" t="s">
        <v>1567</v>
      </c>
      <c r="C20" s="387" t="s">
        <v>1100</v>
      </c>
      <c r="D20" s="387" t="s">
        <v>1101</v>
      </c>
      <c r="E20" s="387" t="s">
        <v>1102</v>
      </c>
      <c r="F20" s="390"/>
      <c r="G20" s="390"/>
      <c r="H20" s="403">
        <v>0</v>
      </c>
      <c r="I20" s="390">
        <v>1</v>
      </c>
      <c r="J20" s="390">
        <v>130.800075768173</v>
      </c>
      <c r="K20" s="403">
        <v>1</v>
      </c>
      <c r="L20" s="390">
        <v>1</v>
      </c>
      <c r="M20" s="391">
        <v>130.800075768173</v>
      </c>
    </row>
    <row r="21" spans="1:13" ht="14.4" customHeight="1" x14ac:dyDescent="0.3">
      <c r="A21" s="386" t="s">
        <v>467</v>
      </c>
      <c r="B21" s="387" t="s">
        <v>1567</v>
      </c>
      <c r="C21" s="387" t="s">
        <v>489</v>
      </c>
      <c r="D21" s="387" t="s">
        <v>490</v>
      </c>
      <c r="E21" s="387" t="s">
        <v>491</v>
      </c>
      <c r="F21" s="390">
        <v>2</v>
      </c>
      <c r="G21" s="390">
        <v>144.0997446360692</v>
      </c>
      <c r="H21" s="403">
        <v>1</v>
      </c>
      <c r="I21" s="390"/>
      <c r="J21" s="390"/>
      <c r="K21" s="403">
        <v>0</v>
      </c>
      <c r="L21" s="390">
        <v>2</v>
      </c>
      <c r="M21" s="391">
        <v>144.0997446360692</v>
      </c>
    </row>
    <row r="22" spans="1:13" ht="14.4" customHeight="1" x14ac:dyDescent="0.3">
      <c r="A22" s="386" t="s">
        <v>467</v>
      </c>
      <c r="B22" s="387" t="s">
        <v>1567</v>
      </c>
      <c r="C22" s="387" t="s">
        <v>485</v>
      </c>
      <c r="D22" s="387" t="s">
        <v>1568</v>
      </c>
      <c r="E22" s="387" t="s">
        <v>1287</v>
      </c>
      <c r="F22" s="390">
        <v>3</v>
      </c>
      <c r="G22" s="390">
        <v>312.53958714896402</v>
      </c>
      <c r="H22" s="403">
        <v>1</v>
      </c>
      <c r="I22" s="390"/>
      <c r="J22" s="390"/>
      <c r="K22" s="403">
        <v>0</v>
      </c>
      <c r="L22" s="390">
        <v>3</v>
      </c>
      <c r="M22" s="391">
        <v>312.53958714896402</v>
      </c>
    </row>
    <row r="23" spans="1:13" ht="14.4" customHeight="1" x14ac:dyDescent="0.3">
      <c r="A23" s="386" t="s">
        <v>467</v>
      </c>
      <c r="B23" s="387" t="s">
        <v>1569</v>
      </c>
      <c r="C23" s="387" t="s">
        <v>478</v>
      </c>
      <c r="D23" s="387" t="s">
        <v>479</v>
      </c>
      <c r="E23" s="387" t="s">
        <v>480</v>
      </c>
      <c r="F23" s="390">
        <v>3</v>
      </c>
      <c r="G23" s="390">
        <v>585.56741345153603</v>
      </c>
      <c r="H23" s="403">
        <v>1</v>
      </c>
      <c r="I23" s="390"/>
      <c r="J23" s="390"/>
      <c r="K23" s="403">
        <v>0</v>
      </c>
      <c r="L23" s="390">
        <v>3</v>
      </c>
      <c r="M23" s="391">
        <v>585.56741345153603</v>
      </c>
    </row>
    <row r="24" spans="1:13" ht="14.4" customHeight="1" x14ac:dyDescent="0.3">
      <c r="A24" s="386" t="s">
        <v>467</v>
      </c>
      <c r="B24" s="387" t="s">
        <v>1570</v>
      </c>
      <c r="C24" s="387" t="s">
        <v>1046</v>
      </c>
      <c r="D24" s="387" t="s">
        <v>1047</v>
      </c>
      <c r="E24" s="387" t="s">
        <v>1571</v>
      </c>
      <c r="F24" s="390"/>
      <c r="G24" s="390"/>
      <c r="H24" s="403">
        <v>0</v>
      </c>
      <c r="I24" s="390">
        <v>2</v>
      </c>
      <c r="J24" s="390">
        <v>97.88</v>
      </c>
      <c r="K24" s="403">
        <v>1</v>
      </c>
      <c r="L24" s="390">
        <v>2</v>
      </c>
      <c r="M24" s="391">
        <v>97.88</v>
      </c>
    </row>
    <row r="25" spans="1:13" ht="14.4" customHeight="1" x14ac:dyDescent="0.3">
      <c r="A25" s="386" t="s">
        <v>467</v>
      </c>
      <c r="B25" s="387" t="s">
        <v>1570</v>
      </c>
      <c r="C25" s="387" t="s">
        <v>1104</v>
      </c>
      <c r="D25" s="387" t="s">
        <v>1572</v>
      </c>
      <c r="E25" s="387" t="s">
        <v>1573</v>
      </c>
      <c r="F25" s="390"/>
      <c r="G25" s="390"/>
      <c r="H25" s="403">
        <v>0</v>
      </c>
      <c r="I25" s="390">
        <v>11</v>
      </c>
      <c r="J25" s="390">
        <v>431.85880487001577</v>
      </c>
      <c r="K25" s="403">
        <v>1</v>
      </c>
      <c r="L25" s="390">
        <v>11</v>
      </c>
      <c r="M25" s="391">
        <v>431.85880487001577</v>
      </c>
    </row>
    <row r="26" spans="1:13" ht="14.4" customHeight="1" x14ac:dyDescent="0.3">
      <c r="A26" s="386" t="s">
        <v>467</v>
      </c>
      <c r="B26" s="387" t="s">
        <v>1570</v>
      </c>
      <c r="C26" s="387" t="s">
        <v>1020</v>
      </c>
      <c r="D26" s="387" t="s">
        <v>1574</v>
      </c>
      <c r="E26" s="387" t="s">
        <v>1575</v>
      </c>
      <c r="F26" s="390"/>
      <c r="G26" s="390"/>
      <c r="H26" s="403">
        <v>0</v>
      </c>
      <c r="I26" s="390">
        <v>16</v>
      </c>
      <c r="J26" s="390">
        <v>581.28</v>
      </c>
      <c r="K26" s="403">
        <v>1</v>
      </c>
      <c r="L26" s="390">
        <v>16</v>
      </c>
      <c r="M26" s="391">
        <v>581.28</v>
      </c>
    </row>
    <row r="27" spans="1:13" ht="14.4" customHeight="1" x14ac:dyDescent="0.3">
      <c r="A27" s="386" t="s">
        <v>467</v>
      </c>
      <c r="B27" s="387" t="s">
        <v>1576</v>
      </c>
      <c r="C27" s="387" t="s">
        <v>1150</v>
      </c>
      <c r="D27" s="387" t="s">
        <v>1151</v>
      </c>
      <c r="E27" s="387" t="s">
        <v>1152</v>
      </c>
      <c r="F27" s="390"/>
      <c r="G27" s="390"/>
      <c r="H27" s="403">
        <v>0</v>
      </c>
      <c r="I27" s="390">
        <v>18</v>
      </c>
      <c r="J27" s="390">
        <v>968.71995934097595</v>
      </c>
      <c r="K27" s="403">
        <v>1</v>
      </c>
      <c r="L27" s="390">
        <v>18</v>
      </c>
      <c r="M27" s="391">
        <v>968.71995934097595</v>
      </c>
    </row>
    <row r="28" spans="1:13" ht="14.4" customHeight="1" x14ac:dyDescent="0.3">
      <c r="A28" s="386" t="s">
        <v>467</v>
      </c>
      <c r="B28" s="387" t="s">
        <v>1577</v>
      </c>
      <c r="C28" s="387" t="s">
        <v>1146</v>
      </c>
      <c r="D28" s="387" t="s">
        <v>1578</v>
      </c>
      <c r="E28" s="387" t="s">
        <v>1579</v>
      </c>
      <c r="F28" s="390"/>
      <c r="G28" s="390"/>
      <c r="H28" s="403">
        <v>0</v>
      </c>
      <c r="I28" s="390">
        <v>43</v>
      </c>
      <c r="J28" s="390">
        <v>11273.999081948108</v>
      </c>
      <c r="K28" s="403">
        <v>1</v>
      </c>
      <c r="L28" s="390">
        <v>43</v>
      </c>
      <c r="M28" s="391">
        <v>11273.999081948108</v>
      </c>
    </row>
    <row r="29" spans="1:13" ht="14.4" customHeight="1" x14ac:dyDescent="0.3">
      <c r="A29" s="386" t="s">
        <v>467</v>
      </c>
      <c r="B29" s="387" t="s">
        <v>1577</v>
      </c>
      <c r="C29" s="387" t="s">
        <v>1158</v>
      </c>
      <c r="D29" s="387" t="s">
        <v>1580</v>
      </c>
      <c r="E29" s="387" t="s">
        <v>1581</v>
      </c>
      <c r="F29" s="390"/>
      <c r="G29" s="390"/>
      <c r="H29" s="403">
        <v>0</v>
      </c>
      <c r="I29" s="390">
        <v>49</v>
      </c>
      <c r="J29" s="390">
        <v>11102.299497020083</v>
      </c>
      <c r="K29" s="403">
        <v>1</v>
      </c>
      <c r="L29" s="390">
        <v>49</v>
      </c>
      <c r="M29" s="391">
        <v>11102.299497020083</v>
      </c>
    </row>
    <row r="30" spans="1:13" ht="14.4" customHeight="1" x14ac:dyDescent="0.3">
      <c r="A30" s="386" t="s">
        <v>467</v>
      </c>
      <c r="B30" s="387" t="s">
        <v>1582</v>
      </c>
      <c r="C30" s="387" t="s">
        <v>1112</v>
      </c>
      <c r="D30" s="387" t="s">
        <v>1113</v>
      </c>
      <c r="E30" s="387" t="s">
        <v>1114</v>
      </c>
      <c r="F30" s="390">
        <v>3</v>
      </c>
      <c r="G30" s="390">
        <v>968.28</v>
      </c>
      <c r="H30" s="403">
        <v>1</v>
      </c>
      <c r="I30" s="390"/>
      <c r="J30" s="390"/>
      <c r="K30" s="403">
        <v>0</v>
      </c>
      <c r="L30" s="390">
        <v>3</v>
      </c>
      <c r="M30" s="391">
        <v>968.28</v>
      </c>
    </row>
    <row r="31" spans="1:13" ht="14.4" customHeight="1" x14ac:dyDescent="0.3">
      <c r="A31" s="386" t="s">
        <v>467</v>
      </c>
      <c r="B31" s="387" t="s">
        <v>1582</v>
      </c>
      <c r="C31" s="387" t="s">
        <v>1154</v>
      </c>
      <c r="D31" s="387" t="s">
        <v>1155</v>
      </c>
      <c r="E31" s="387" t="s">
        <v>1583</v>
      </c>
      <c r="F31" s="390"/>
      <c r="G31" s="390"/>
      <c r="H31" s="403">
        <v>0</v>
      </c>
      <c r="I31" s="390">
        <v>2</v>
      </c>
      <c r="J31" s="390">
        <v>276.719880887773</v>
      </c>
      <c r="K31" s="403">
        <v>1</v>
      </c>
      <c r="L31" s="390">
        <v>2</v>
      </c>
      <c r="M31" s="391">
        <v>276.719880887773</v>
      </c>
    </row>
    <row r="32" spans="1:13" ht="14.4" customHeight="1" x14ac:dyDescent="0.3">
      <c r="A32" s="386" t="s">
        <v>467</v>
      </c>
      <c r="B32" s="387" t="s">
        <v>1584</v>
      </c>
      <c r="C32" s="387" t="s">
        <v>1162</v>
      </c>
      <c r="D32" s="387" t="s">
        <v>1163</v>
      </c>
      <c r="E32" s="387" t="s">
        <v>1585</v>
      </c>
      <c r="F32" s="390"/>
      <c r="G32" s="390"/>
      <c r="H32" s="403">
        <v>0</v>
      </c>
      <c r="I32" s="390">
        <v>8</v>
      </c>
      <c r="J32" s="390">
        <v>2479.3678444221241</v>
      </c>
      <c r="K32" s="403">
        <v>1</v>
      </c>
      <c r="L32" s="390">
        <v>8</v>
      </c>
      <c r="M32" s="391">
        <v>2479.3678444221241</v>
      </c>
    </row>
    <row r="33" spans="1:13" ht="14.4" customHeight="1" x14ac:dyDescent="0.3">
      <c r="A33" s="386" t="s">
        <v>467</v>
      </c>
      <c r="B33" s="387" t="s">
        <v>1586</v>
      </c>
      <c r="C33" s="387" t="s">
        <v>1166</v>
      </c>
      <c r="D33" s="387" t="s">
        <v>1167</v>
      </c>
      <c r="E33" s="387" t="s">
        <v>1168</v>
      </c>
      <c r="F33" s="390"/>
      <c r="G33" s="390"/>
      <c r="H33" s="403">
        <v>0</v>
      </c>
      <c r="I33" s="390">
        <v>2</v>
      </c>
      <c r="J33" s="390">
        <v>329.34</v>
      </c>
      <c r="K33" s="403">
        <v>1</v>
      </c>
      <c r="L33" s="390">
        <v>2</v>
      </c>
      <c r="M33" s="391">
        <v>329.34</v>
      </c>
    </row>
    <row r="34" spans="1:13" ht="14.4" customHeight="1" x14ac:dyDescent="0.3">
      <c r="A34" s="386" t="s">
        <v>467</v>
      </c>
      <c r="B34" s="387" t="s">
        <v>1587</v>
      </c>
      <c r="C34" s="387" t="s">
        <v>1038</v>
      </c>
      <c r="D34" s="387" t="s">
        <v>1039</v>
      </c>
      <c r="E34" s="387" t="s">
        <v>1040</v>
      </c>
      <c r="F34" s="390"/>
      <c r="G34" s="390"/>
      <c r="H34" s="403">
        <v>0</v>
      </c>
      <c r="I34" s="390">
        <v>56</v>
      </c>
      <c r="J34" s="390">
        <v>3433.1397783935477</v>
      </c>
      <c r="K34" s="403">
        <v>1</v>
      </c>
      <c r="L34" s="390">
        <v>56</v>
      </c>
      <c r="M34" s="391">
        <v>3433.1397783935477</v>
      </c>
    </row>
    <row r="35" spans="1:13" ht="14.4" customHeight="1" x14ac:dyDescent="0.3">
      <c r="A35" s="386" t="s">
        <v>467</v>
      </c>
      <c r="B35" s="387" t="s">
        <v>1587</v>
      </c>
      <c r="C35" s="387" t="s">
        <v>1042</v>
      </c>
      <c r="D35" s="387" t="s">
        <v>1043</v>
      </c>
      <c r="E35" s="387" t="s">
        <v>1044</v>
      </c>
      <c r="F35" s="390"/>
      <c r="G35" s="390"/>
      <c r="H35" s="403">
        <v>0</v>
      </c>
      <c r="I35" s="390">
        <v>36</v>
      </c>
      <c r="J35" s="390">
        <v>2121.4263230459251</v>
      </c>
      <c r="K35" s="403">
        <v>1</v>
      </c>
      <c r="L35" s="390">
        <v>36</v>
      </c>
      <c r="M35" s="391">
        <v>2121.4263230459251</v>
      </c>
    </row>
    <row r="36" spans="1:13" ht="14.4" customHeight="1" x14ac:dyDescent="0.3">
      <c r="A36" s="386" t="s">
        <v>467</v>
      </c>
      <c r="B36" s="387" t="s">
        <v>1587</v>
      </c>
      <c r="C36" s="387" t="s">
        <v>1058</v>
      </c>
      <c r="D36" s="387" t="s">
        <v>1059</v>
      </c>
      <c r="E36" s="387" t="s">
        <v>1588</v>
      </c>
      <c r="F36" s="390"/>
      <c r="G36" s="390"/>
      <c r="H36" s="403">
        <v>0</v>
      </c>
      <c r="I36" s="390">
        <v>1</v>
      </c>
      <c r="J36" s="390">
        <v>99.41</v>
      </c>
      <c r="K36" s="403">
        <v>1</v>
      </c>
      <c r="L36" s="390">
        <v>1</v>
      </c>
      <c r="M36" s="391">
        <v>99.41</v>
      </c>
    </row>
    <row r="37" spans="1:13" ht="14.4" customHeight="1" x14ac:dyDescent="0.3">
      <c r="A37" s="386" t="s">
        <v>467</v>
      </c>
      <c r="B37" s="387" t="s">
        <v>1587</v>
      </c>
      <c r="C37" s="387" t="s">
        <v>1062</v>
      </c>
      <c r="D37" s="387" t="s">
        <v>1059</v>
      </c>
      <c r="E37" s="387" t="s">
        <v>1589</v>
      </c>
      <c r="F37" s="390"/>
      <c r="G37" s="390"/>
      <c r="H37" s="403">
        <v>0</v>
      </c>
      <c r="I37" s="390">
        <v>2</v>
      </c>
      <c r="J37" s="390">
        <v>245.48004270800001</v>
      </c>
      <c r="K37" s="403">
        <v>1</v>
      </c>
      <c r="L37" s="390">
        <v>2</v>
      </c>
      <c r="M37" s="391">
        <v>245.48004270800001</v>
      </c>
    </row>
    <row r="38" spans="1:13" ht="14.4" customHeight="1" x14ac:dyDescent="0.3">
      <c r="A38" s="386" t="s">
        <v>467</v>
      </c>
      <c r="B38" s="387" t="s">
        <v>1590</v>
      </c>
      <c r="C38" s="387" t="s">
        <v>1108</v>
      </c>
      <c r="D38" s="387" t="s">
        <v>1109</v>
      </c>
      <c r="E38" s="387" t="s">
        <v>1110</v>
      </c>
      <c r="F38" s="390"/>
      <c r="G38" s="390"/>
      <c r="H38" s="403">
        <v>0</v>
      </c>
      <c r="I38" s="390">
        <v>4</v>
      </c>
      <c r="J38" s="390">
        <v>4007.7546014067229</v>
      </c>
      <c r="K38" s="403">
        <v>1</v>
      </c>
      <c r="L38" s="390">
        <v>4</v>
      </c>
      <c r="M38" s="391">
        <v>4007.7546014067229</v>
      </c>
    </row>
    <row r="39" spans="1:13" ht="14.4" customHeight="1" x14ac:dyDescent="0.3">
      <c r="A39" s="386" t="s">
        <v>467</v>
      </c>
      <c r="B39" s="387" t="s">
        <v>1591</v>
      </c>
      <c r="C39" s="387" t="s">
        <v>1067</v>
      </c>
      <c r="D39" s="387" t="s">
        <v>1592</v>
      </c>
      <c r="E39" s="387" t="s">
        <v>1593</v>
      </c>
      <c r="F39" s="390"/>
      <c r="G39" s="390"/>
      <c r="H39" s="403">
        <v>0</v>
      </c>
      <c r="I39" s="390">
        <v>45</v>
      </c>
      <c r="J39" s="390">
        <v>1939.4082284980609</v>
      </c>
      <c r="K39" s="403">
        <v>1</v>
      </c>
      <c r="L39" s="390">
        <v>45</v>
      </c>
      <c r="M39" s="391">
        <v>1939.4082284980609</v>
      </c>
    </row>
    <row r="40" spans="1:13" ht="14.4" customHeight="1" x14ac:dyDescent="0.3">
      <c r="A40" s="386" t="s">
        <v>467</v>
      </c>
      <c r="B40" s="387" t="s">
        <v>1594</v>
      </c>
      <c r="C40" s="387" t="s">
        <v>1024</v>
      </c>
      <c r="D40" s="387" t="s">
        <v>1025</v>
      </c>
      <c r="E40" s="387" t="s">
        <v>1026</v>
      </c>
      <c r="F40" s="390"/>
      <c r="G40" s="390"/>
      <c r="H40" s="403">
        <v>0</v>
      </c>
      <c r="I40" s="390">
        <v>3</v>
      </c>
      <c r="J40" s="390">
        <v>433.58949106398995</v>
      </c>
      <c r="K40" s="403">
        <v>1</v>
      </c>
      <c r="L40" s="390">
        <v>3</v>
      </c>
      <c r="M40" s="391">
        <v>433.58949106398995</v>
      </c>
    </row>
    <row r="41" spans="1:13" ht="14.4" customHeight="1" x14ac:dyDescent="0.3">
      <c r="A41" s="386" t="s">
        <v>467</v>
      </c>
      <c r="B41" s="387" t="s">
        <v>1594</v>
      </c>
      <c r="C41" s="387" t="s">
        <v>493</v>
      </c>
      <c r="D41" s="387" t="s">
        <v>1595</v>
      </c>
      <c r="E41" s="387" t="s">
        <v>1026</v>
      </c>
      <c r="F41" s="390">
        <v>2</v>
      </c>
      <c r="G41" s="390">
        <v>216.54</v>
      </c>
      <c r="H41" s="403">
        <v>1</v>
      </c>
      <c r="I41" s="390"/>
      <c r="J41" s="390"/>
      <c r="K41" s="403">
        <v>0</v>
      </c>
      <c r="L41" s="390">
        <v>2</v>
      </c>
      <c r="M41" s="391">
        <v>216.54</v>
      </c>
    </row>
    <row r="42" spans="1:13" ht="14.4" customHeight="1" x14ac:dyDescent="0.3">
      <c r="A42" s="386" t="s">
        <v>467</v>
      </c>
      <c r="B42" s="387" t="s">
        <v>1596</v>
      </c>
      <c r="C42" s="387" t="s">
        <v>1079</v>
      </c>
      <c r="D42" s="387" t="s">
        <v>1080</v>
      </c>
      <c r="E42" s="387" t="s">
        <v>1597</v>
      </c>
      <c r="F42" s="390"/>
      <c r="G42" s="390"/>
      <c r="H42" s="403">
        <v>0</v>
      </c>
      <c r="I42" s="390">
        <v>2</v>
      </c>
      <c r="J42" s="390">
        <v>175.82999999999998</v>
      </c>
      <c r="K42" s="403">
        <v>1</v>
      </c>
      <c r="L42" s="390">
        <v>2</v>
      </c>
      <c r="M42" s="391">
        <v>175.82999999999998</v>
      </c>
    </row>
    <row r="43" spans="1:13" ht="14.4" customHeight="1" x14ac:dyDescent="0.3">
      <c r="A43" s="386" t="s">
        <v>467</v>
      </c>
      <c r="B43" s="387" t="s">
        <v>1596</v>
      </c>
      <c r="C43" s="387" t="s">
        <v>1054</v>
      </c>
      <c r="D43" s="387" t="s">
        <v>1055</v>
      </c>
      <c r="E43" s="387" t="s">
        <v>1056</v>
      </c>
      <c r="F43" s="390"/>
      <c r="G43" s="390"/>
      <c r="H43" s="403">
        <v>0</v>
      </c>
      <c r="I43" s="390">
        <v>32</v>
      </c>
      <c r="J43" s="390">
        <v>2736.7214702589408</v>
      </c>
      <c r="K43" s="403">
        <v>1</v>
      </c>
      <c r="L43" s="390">
        <v>32</v>
      </c>
      <c r="M43" s="391">
        <v>2736.7214702589408</v>
      </c>
    </row>
    <row r="44" spans="1:13" ht="14.4" customHeight="1" x14ac:dyDescent="0.3">
      <c r="A44" s="386" t="s">
        <v>467</v>
      </c>
      <c r="B44" s="387" t="s">
        <v>1598</v>
      </c>
      <c r="C44" s="387" t="s">
        <v>1096</v>
      </c>
      <c r="D44" s="387" t="s">
        <v>1097</v>
      </c>
      <c r="E44" s="387" t="s">
        <v>1599</v>
      </c>
      <c r="F44" s="390"/>
      <c r="G44" s="390"/>
      <c r="H44" s="403">
        <v>0</v>
      </c>
      <c r="I44" s="390">
        <v>1</v>
      </c>
      <c r="J44" s="390">
        <v>1172.72</v>
      </c>
      <c r="K44" s="403">
        <v>1</v>
      </c>
      <c r="L44" s="390">
        <v>1</v>
      </c>
      <c r="M44" s="391">
        <v>1172.72</v>
      </c>
    </row>
    <row r="45" spans="1:13" ht="14.4" customHeight="1" x14ac:dyDescent="0.3">
      <c r="A45" s="386" t="s">
        <v>467</v>
      </c>
      <c r="B45" s="387" t="s">
        <v>1600</v>
      </c>
      <c r="C45" s="387" t="s">
        <v>1601</v>
      </c>
      <c r="D45" s="387" t="s">
        <v>1094</v>
      </c>
      <c r="E45" s="387" t="s">
        <v>804</v>
      </c>
      <c r="F45" s="390"/>
      <c r="G45" s="390"/>
      <c r="H45" s="403">
        <v>0</v>
      </c>
      <c r="I45" s="390">
        <v>3</v>
      </c>
      <c r="J45" s="390">
        <v>304.34000000000003</v>
      </c>
      <c r="K45" s="403">
        <v>1</v>
      </c>
      <c r="L45" s="390">
        <v>3</v>
      </c>
      <c r="M45" s="391">
        <v>304.34000000000003</v>
      </c>
    </row>
    <row r="46" spans="1:13" ht="14.4" customHeight="1" x14ac:dyDescent="0.3">
      <c r="A46" s="386" t="s">
        <v>467</v>
      </c>
      <c r="B46" s="387" t="s">
        <v>1600</v>
      </c>
      <c r="C46" s="387" t="s">
        <v>1093</v>
      </c>
      <c r="D46" s="387" t="s">
        <v>1094</v>
      </c>
      <c r="E46" s="387" t="s">
        <v>894</v>
      </c>
      <c r="F46" s="390"/>
      <c r="G46" s="390"/>
      <c r="H46" s="403">
        <v>0</v>
      </c>
      <c r="I46" s="390">
        <v>4</v>
      </c>
      <c r="J46" s="390">
        <v>1250.3914118386779</v>
      </c>
      <c r="K46" s="403">
        <v>1</v>
      </c>
      <c r="L46" s="390">
        <v>4</v>
      </c>
      <c r="M46" s="391">
        <v>1250.3914118386779</v>
      </c>
    </row>
    <row r="47" spans="1:13" ht="14.4" customHeight="1" x14ac:dyDescent="0.3">
      <c r="A47" s="386" t="s">
        <v>467</v>
      </c>
      <c r="B47" s="387" t="s">
        <v>1600</v>
      </c>
      <c r="C47" s="387" t="s">
        <v>497</v>
      </c>
      <c r="D47" s="387" t="s">
        <v>498</v>
      </c>
      <c r="E47" s="387" t="s">
        <v>499</v>
      </c>
      <c r="F47" s="390">
        <v>1</v>
      </c>
      <c r="G47" s="390">
        <v>313.72000000000003</v>
      </c>
      <c r="H47" s="403">
        <v>1</v>
      </c>
      <c r="I47" s="390"/>
      <c r="J47" s="390"/>
      <c r="K47" s="403">
        <v>0</v>
      </c>
      <c r="L47" s="390">
        <v>1</v>
      </c>
      <c r="M47" s="391">
        <v>313.72000000000003</v>
      </c>
    </row>
    <row r="48" spans="1:13" ht="14.4" customHeight="1" x14ac:dyDescent="0.3">
      <c r="A48" s="386" t="s">
        <v>471</v>
      </c>
      <c r="B48" s="387" t="s">
        <v>1558</v>
      </c>
      <c r="C48" s="387" t="s">
        <v>600</v>
      </c>
      <c r="D48" s="387" t="s">
        <v>597</v>
      </c>
      <c r="E48" s="387" t="s">
        <v>601</v>
      </c>
      <c r="F48" s="390"/>
      <c r="G48" s="390"/>
      <c r="H48" s="403">
        <v>0</v>
      </c>
      <c r="I48" s="390">
        <v>6</v>
      </c>
      <c r="J48" s="390">
        <v>2143.6925244025811</v>
      </c>
      <c r="K48" s="403">
        <v>1</v>
      </c>
      <c r="L48" s="390">
        <v>6</v>
      </c>
      <c r="M48" s="391">
        <v>2143.6925244025811</v>
      </c>
    </row>
    <row r="49" spans="1:13" ht="14.4" customHeight="1" x14ac:dyDescent="0.3">
      <c r="A49" s="386" t="s">
        <v>471</v>
      </c>
      <c r="B49" s="387" t="s">
        <v>1558</v>
      </c>
      <c r="C49" s="387" t="s">
        <v>482</v>
      </c>
      <c r="D49" s="387" t="s">
        <v>1559</v>
      </c>
      <c r="E49" s="387" t="s">
        <v>1560</v>
      </c>
      <c r="F49" s="390"/>
      <c r="G49" s="390"/>
      <c r="H49" s="403">
        <v>0</v>
      </c>
      <c r="I49" s="390">
        <v>50</v>
      </c>
      <c r="J49" s="390">
        <v>3953.9984067431001</v>
      </c>
      <c r="K49" s="403">
        <v>1</v>
      </c>
      <c r="L49" s="390">
        <v>50</v>
      </c>
      <c r="M49" s="391">
        <v>3953.9984067431001</v>
      </c>
    </row>
    <row r="50" spans="1:13" ht="14.4" customHeight="1" x14ac:dyDescent="0.3">
      <c r="A50" s="386" t="s">
        <v>471</v>
      </c>
      <c r="B50" s="387" t="s">
        <v>1561</v>
      </c>
      <c r="C50" s="387" t="s">
        <v>1602</v>
      </c>
      <c r="D50" s="387" t="s">
        <v>1603</v>
      </c>
      <c r="E50" s="387" t="s">
        <v>1604</v>
      </c>
      <c r="F50" s="390"/>
      <c r="G50" s="390"/>
      <c r="H50" s="403">
        <v>0</v>
      </c>
      <c r="I50" s="390">
        <v>2</v>
      </c>
      <c r="J50" s="390">
        <v>559.69000000000005</v>
      </c>
      <c r="K50" s="403">
        <v>1</v>
      </c>
      <c r="L50" s="390">
        <v>2</v>
      </c>
      <c r="M50" s="391">
        <v>559.69000000000005</v>
      </c>
    </row>
    <row r="51" spans="1:13" ht="14.4" customHeight="1" x14ac:dyDescent="0.3">
      <c r="A51" s="386" t="s">
        <v>471</v>
      </c>
      <c r="B51" s="387" t="s">
        <v>1561</v>
      </c>
      <c r="C51" s="387" t="s">
        <v>1083</v>
      </c>
      <c r="D51" s="387" t="s">
        <v>1084</v>
      </c>
      <c r="E51" s="387" t="s">
        <v>1085</v>
      </c>
      <c r="F51" s="390"/>
      <c r="G51" s="390"/>
      <c r="H51" s="403">
        <v>0</v>
      </c>
      <c r="I51" s="390">
        <v>10</v>
      </c>
      <c r="J51" s="390">
        <v>710.5</v>
      </c>
      <c r="K51" s="403">
        <v>1</v>
      </c>
      <c r="L51" s="390">
        <v>10</v>
      </c>
      <c r="M51" s="391">
        <v>710.5</v>
      </c>
    </row>
    <row r="52" spans="1:13" ht="14.4" customHeight="1" x14ac:dyDescent="0.3">
      <c r="A52" s="386" t="s">
        <v>471</v>
      </c>
      <c r="B52" s="387" t="s">
        <v>1563</v>
      </c>
      <c r="C52" s="387" t="s">
        <v>1087</v>
      </c>
      <c r="D52" s="387" t="s">
        <v>1029</v>
      </c>
      <c r="E52" s="387" t="s">
        <v>1088</v>
      </c>
      <c r="F52" s="390"/>
      <c r="G52" s="390"/>
      <c r="H52" s="403">
        <v>0</v>
      </c>
      <c r="I52" s="390">
        <v>1</v>
      </c>
      <c r="J52" s="390">
        <v>356.5</v>
      </c>
      <c r="K52" s="403">
        <v>1</v>
      </c>
      <c r="L52" s="390">
        <v>1</v>
      </c>
      <c r="M52" s="391">
        <v>356.5</v>
      </c>
    </row>
    <row r="53" spans="1:13" ht="14.4" customHeight="1" x14ac:dyDescent="0.3">
      <c r="A53" s="386" t="s">
        <v>471</v>
      </c>
      <c r="B53" s="387" t="s">
        <v>1563</v>
      </c>
      <c r="C53" s="387" t="s">
        <v>1090</v>
      </c>
      <c r="D53" s="387" t="s">
        <v>1029</v>
      </c>
      <c r="E53" s="387" t="s">
        <v>1091</v>
      </c>
      <c r="F53" s="390"/>
      <c r="G53" s="390"/>
      <c r="H53" s="403">
        <v>0</v>
      </c>
      <c r="I53" s="390">
        <v>4</v>
      </c>
      <c r="J53" s="390">
        <v>1655.9999925055481</v>
      </c>
      <c r="K53" s="403">
        <v>1</v>
      </c>
      <c r="L53" s="390">
        <v>4</v>
      </c>
      <c r="M53" s="391">
        <v>1655.9999925055481</v>
      </c>
    </row>
    <row r="54" spans="1:13" ht="14.4" customHeight="1" x14ac:dyDescent="0.3">
      <c r="A54" s="386" t="s">
        <v>471</v>
      </c>
      <c r="B54" s="387" t="s">
        <v>1563</v>
      </c>
      <c r="C54" s="387" t="s">
        <v>1028</v>
      </c>
      <c r="D54" s="387" t="s">
        <v>1029</v>
      </c>
      <c r="E54" s="387" t="s">
        <v>1030</v>
      </c>
      <c r="F54" s="390"/>
      <c r="G54" s="390"/>
      <c r="H54" s="403">
        <v>0</v>
      </c>
      <c r="I54" s="390">
        <v>2</v>
      </c>
      <c r="J54" s="390">
        <v>984.39715226235899</v>
      </c>
      <c r="K54" s="403">
        <v>1</v>
      </c>
      <c r="L54" s="390">
        <v>2</v>
      </c>
      <c r="M54" s="391">
        <v>984.39715226235899</v>
      </c>
    </row>
    <row r="55" spans="1:13" ht="14.4" customHeight="1" x14ac:dyDescent="0.3">
      <c r="A55" s="386" t="s">
        <v>471</v>
      </c>
      <c r="B55" s="387" t="s">
        <v>1563</v>
      </c>
      <c r="C55" s="387" t="s">
        <v>1032</v>
      </c>
      <c r="D55" s="387" t="s">
        <v>1029</v>
      </c>
      <c r="E55" s="387" t="s">
        <v>1033</v>
      </c>
      <c r="F55" s="390"/>
      <c r="G55" s="390"/>
      <c r="H55" s="403">
        <v>0</v>
      </c>
      <c r="I55" s="390">
        <v>1</v>
      </c>
      <c r="J55" s="390">
        <v>943</v>
      </c>
      <c r="K55" s="403">
        <v>1</v>
      </c>
      <c r="L55" s="390">
        <v>1</v>
      </c>
      <c r="M55" s="391">
        <v>943</v>
      </c>
    </row>
    <row r="56" spans="1:13" ht="14.4" customHeight="1" x14ac:dyDescent="0.3">
      <c r="A56" s="386" t="s">
        <v>471</v>
      </c>
      <c r="B56" s="387" t="s">
        <v>1565</v>
      </c>
      <c r="C56" s="387" t="s">
        <v>1075</v>
      </c>
      <c r="D56" s="387" t="s">
        <v>1076</v>
      </c>
      <c r="E56" s="387" t="s">
        <v>1077</v>
      </c>
      <c r="F56" s="390"/>
      <c r="G56" s="390"/>
      <c r="H56" s="403">
        <v>0</v>
      </c>
      <c r="I56" s="390">
        <v>5</v>
      </c>
      <c r="J56" s="390">
        <v>1578.2000256185538</v>
      </c>
      <c r="K56" s="403">
        <v>1</v>
      </c>
      <c r="L56" s="390">
        <v>5</v>
      </c>
      <c r="M56" s="391">
        <v>1578.2000256185538</v>
      </c>
    </row>
    <row r="57" spans="1:13" ht="14.4" customHeight="1" x14ac:dyDescent="0.3">
      <c r="A57" s="386" t="s">
        <v>471</v>
      </c>
      <c r="B57" s="387" t="s">
        <v>1605</v>
      </c>
      <c r="C57" s="387" t="s">
        <v>1483</v>
      </c>
      <c r="D57" s="387" t="s">
        <v>1227</v>
      </c>
      <c r="E57" s="387" t="s">
        <v>1484</v>
      </c>
      <c r="F57" s="390"/>
      <c r="G57" s="390"/>
      <c r="H57" s="403">
        <v>0</v>
      </c>
      <c r="I57" s="390">
        <v>1</v>
      </c>
      <c r="J57" s="390">
        <v>150.82891467017399</v>
      </c>
      <c r="K57" s="403">
        <v>1</v>
      </c>
      <c r="L57" s="390">
        <v>1</v>
      </c>
      <c r="M57" s="391">
        <v>150.82891467017399</v>
      </c>
    </row>
    <row r="58" spans="1:13" ht="14.4" customHeight="1" x14ac:dyDescent="0.3">
      <c r="A58" s="386" t="s">
        <v>471</v>
      </c>
      <c r="B58" s="387" t="s">
        <v>1584</v>
      </c>
      <c r="C58" s="387" t="s">
        <v>1201</v>
      </c>
      <c r="D58" s="387" t="s">
        <v>1202</v>
      </c>
      <c r="E58" s="387" t="s">
        <v>1606</v>
      </c>
      <c r="F58" s="390"/>
      <c r="G58" s="390"/>
      <c r="H58" s="403">
        <v>0</v>
      </c>
      <c r="I58" s="390">
        <v>3</v>
      </c>
      <c r="J58" s="390">
        <v>460.77</v>
      </c>
      <c r="K58" s="403">
        <v>1</v>
      </c>
      <c r="L58" s="390">
        <v>3</v>
      </c>
      <c r="M58" s="391">
        <v>460.77</v>
      </c>
    </row>
    <row r="59" spans="1:13" ht="14.4" customHeight="1" x14ac:dyDescent="0.3">
      <c r="A59" s="386" t="s">
        <v>471</v>
      </c>
      <c r="B59" s="387" t="s">
        <v>1587</v>
      </c>
      <c r="C59" s="387" t="s">
        <v>1038</v>
      </c>
      <c r="D59" s="387" t="s">
        <v>1039</v>
      </c>
      <c r="E59" s="387" t="s">
        <v>1040</v>
      </c>
      <c r="F59" s="390"/>
      <c r="G59" s="390"/>
      <c r="H59" s="403">
        <v>0</v>
      </c>
      <c r="I59" s="390">
        <v>20</v>
      </c>
      <c r="J59" s="390">
        <v>1228.8788888787935</v>
      </c>
      <c r="K59" s="403">
        <v>1</v>
      </c>
      <c r="L59" s="390">
        <v>20</v>
      </c>
      <c r="M59" s="391">
        <v>1228.8788888787935</v>
      </c>
    </row>
    <row r="60" spans="1:13" ht="14.4" customHeight="1" x14ac:dyDescent="0.3">
      <c r="A60" s="386" t="s">
        <v>471</v>
      </c>
      <c r="B60" s="387" t="s">
        <v>1587</v>
      </c>
      <c r="C60" s="387" t="s">
        <v>1042</v>
      </c>
      <c r="D60" s="387" t="s">
        <v>1043</v>
      </c>
      <c r="E60" s="387" t="s">
        <v>1044</v>
      </c>
      <c r="F60" s="390"/>
      <c r="G60" s="390"/>
      <c r="H60" s="403">
        <v>0</v>
      </c>
      <c r="I60" s="390">
        <v>10</v>
      </c>
      <c r="J60" s="390">
        <v>586.96</v>
      </c>
      <c r="K60" s="403">
        <v>1</v>
      </c>
      <c r="L60" s="390">
        <v>10</v>
      </c>
      <c r="M60" s="391">
        <v>586.96</v>
      </c>
    </row>
    <row r="61" spans="1:13" ht="14.4" customHeight="1" x14ac:dyDescent="0.3">
      <c r="A61" s="386" t="s">
        <v>471</v>
      </c>
      <c r="B61" s="387" t="s">
        <v>1591</v>
      </c>
      <c r="C61" s="387" t="s">
        <v>1067</v>
      </c>
      <c r="D61" s="387" t="s">
        <v>1592</v>
      </c>
      <c r="E61" s="387" t="s">
        <v>1593</v>
      </c>
      <c r="F61" s="390"/>
      <c r="G61" s="390"/>
      <c r="H61" s="403">
        <v>0</v>
      </c>
      <c r="I61" s="390">
        <v>10</v>
      </c>
      <c r="J61" s="390">
        <v>431.22907045742323</v>
      </c>
      <c r="K61" s="403">
        <v>1</v>
      </c>
      <c r="L61" s="390">
        <v>10</v>
      </c>
      <c r="M61" s="391">
        <v>431.22907045742323</v>
      </c>
    </row>
    <row r="62" spans="1:13" ht="14.4" customHeight="1" x14ac:dyDescent="0.3">
      <c r="A62" s="386" t="s">
        <v>471</v>
      </c>
      <c r="B62" s="387" t="s">
        <v>1594</v>
      </c>
      <c r="C62" s="387" t="s">
        <v>493</v>
      </c>
      <c r="D62" s="387" t="s">
        <v>1595</v>
      </c>
      <c r="E62" s="387" t="s">
        <v>1026</v>
      </c>
      <c r="F62" s="390">
        <v>3</v>
      </c>
      <c r="G62" s="390">
        <v>324.81</v>
      </c>
      <c r="H62" s="403">
        <v>1</v>
      </c>
      <c r="I62" s="390"/>
      <c r="J62" s="390"/>
      <c r="K62" s="403">
        <v>0</v>
      </c>
      <c r="L62" s="390">
        <v>3</v>
      </c>
      <c r="M62" s="391">
        <v>324.81</v>
      </c>
    </row>
    <row r="63" spans="1:13" ht="14.4" customHeight="1" x14ac:dyDescent="0.3">
      <c r="A63" s="386" t="s">
        <v>471</v>
      </c>
      <c r="B63" s="387" t="s">
        <v>1607</v>
      </c>
      <c r="C63" s="387" t="s">
        <v>1198</v>
      </c>
      <c r="D63" s="387" t="s">
        <v>1199</v>
      </c>
      <c r="E63" s="387" t="s">
        <v>1608</v>
      </c>
      <c r="F63" s="390"/>
      <c r="G63" s="390"/>
      <c r="H63" s="403">
        <v>0</v>
      </c>
      <c r="I63" s="390">
        <v>1</v>
      </c>
      <c r="J63" s="390">
        <v>150.94</v>
      </c>
      <c r="K63" s="403">
        <v>1</v>
      </c>
      <c r="L63" s="390">
        <v>1</v>
      </c>
      <c r="M63" s="391">
        <v>150.94</v>
      </c>
    </row>
    <row r="64" spans="1:13" ht="14.4" customHeight="1" x14ac:dyDescent="0.3">
      <c r="A64" s="386" t="s">
        <v>471</v>
      </c>
      <c r="B64" s="387" t="s">
        <v>1596</v>
      </c>
      <c r="C64" s="387" t="s">
        <v>1079</v>
      </c>
      <c r="D64" s="387" t="s">
        <v>1080</v>
      </c>
      <c r="E64" s="387" t="s">
        <v>1597</v>
      </c>
      <c r="F64" s="390"/>
      <c r="G64" s="390"/>
      <c r="H64" s="403">
        <v>0</v>
      </c>
      <c r="I64" s="390">
        <v>2</v>
      </c>
      <c r="J64" s="390">
        <v>105.62</v>
      </c>
      <c r="K64" s="403">
        <v>1</v>
      </c>
      <c r="L64" s="390">
        <v>2</v>
      </c>
      <c r="M64" s="391">
        <v>105.62</v>
      </c>
    </row>
    <row r="65" spans="1:13" ht="14.4" customHeight="1" x14ac:dyDescent="0.3">
      <c r="A65" s="386" t="s">
        <v>471</v>
      </c>
      <c r="B65" s="387" t="s">
        <v>1596</v>
      </c>
      <c r="C65" s="387" t="s">
        <v>1054</v>
      </c>
      <c r="D65" s="387" t="s">
        <v>1055</v>
      </c>
      <c r="E65" s="387" t="s">
        <v>1056</v>
      </c>
      <c r="F65" s="390"/>
      <c r="G65" s="390"/>
      <c r="H65" s="403">
        <v>0</v>
      </c>
      <c r="I65" s="390">
        <v>3</v>
      </c>
      <c r="J65" s="390">
        <v>256.43883870263221</v>
      </c>
      <c r="K65" s="403">
        <v>1</v>
      </c>
      <c r="L65" s="390">
        <v>3</v>
      </c>
      <c r="M65" s="391">
        <v>256.43883870263221</v>
      </c>
    </row>
    <row r="66" spans="1:13" ht="14.4" customHeight="1" x14ac:dyDescent="0.3">
      <c r="A66" s="386" t="s">
        <v>471</v>
      </c>
      <c r="B66" s="387" t="s">
        <v>1600</v>
      </c>
      <c r="C66" s="387" t="s">
        <v>1172</v>
      </c>
      <c r="D66" s="387" t="s">
        <v>498</v>
      </c>
      <c r="E66" s="387" t="s">
        <v>1173</v>
      </c>
      <c r="F66" s="390">
        <v>2</v>
      </c>
      <c r="G66" s="390">
        <v>343.83986503551603</v>
      </c>
      <c r="H66" s="403">
        <v>1</v>
      </c>
      <c r="I66" s="390"/>
      <c r="J66" s="390"/>
      <c r="K66" s="403">
        <v>0</v>
      </c>
      <c r="L66" s="390">
        <v>2</v>
      </c>
      <c r="M66" s="391">
        <v>343.83986503551603</v>
      </c>
    </row>
    <row r="67" spans="1:13" ht="14.4" customHeight="1" x14ac:dyDescent="0.3">
      <c r="A67" s="386" t="s">
        <v>473</v>
      </c>
      <c r="B67" s="387" t="s">
        <v>1558</v>
      </c>
      <c r="C67" s="387" t="s">
        <v>482</v>
      </c>
      <c r="D67" s="387" t="s">
        <v>1559</v>
      </c>
      <c r="E67" s="387" t="s">
        <v>1560</v>
      </c>
      <c r="F67" s="390"/>
      <c r="G67" s="390"/>
      <c r="H67" s="403">
        <v>0</v>
      </c>
      <c r="I67" s="390">
        <v>30</v>
      </c>
      <c r="J67" s="390">
        <v>2446.1978398104229</v>
      </c>
      <c r="K67" s="403">
        <v>1</v>
      </c>
      <c r="L67" s="390">
        <v>30</v>
      </c>
      <c r="M67" s="391">
        <v>2446.1978398104229</v>
      </c>
    </row>
    <row r="68" spans="1:13" ht="14.4" customHeight="1" x14ac:dyDescent="0.3">
      <c r="A68" s="386" t="s">
        <v>473</v>
      </c>
      <c r="B68" s="387" t="s">
        <v>1561</v>
      </c>
      <c r="C68" s="387" t="s">
        <v>1083</v>
      </c>
      <c r="D68" s="387" t="s">
        <v>1084</v>
      </c>
      <c r="E68" s="387" t="s">
        <v>1085</v>
      </c>
      <c r="F68" s="390"/>
      <c r="G68" s="390"/>
      <c r="H68" s="403">
        <v>0</v>
      </c>
      <c r="I68" s="390">
        <v>40</v>
      </c>
      <c r="J68" s="390">
        <v>2842</v>
      </c>
      <c r="K68" s="403">
        <v>1</v>
      </c>
      <c r="L68" s="390">
        <v>40</v>
      </c>
      <c r="M68" s="391">
        <v>2842</v>
      </c>
    </row>
    <row r="69" spans="1:13" ht="14.4" customHeight="1" x14ac:dyDescent="0.3">
      <c r="A69" s="386" t="s">
        <v>473</v>
      </c>
      <c r="B69" s="387" t="s">
        <v>1609</v>
      </c>
      <c r="C69" s="387" t="s">
        <v>614</v>
      </c>
      <c r="D69" s="387" t="s">
        <v>615</v>
      </c>
      <c r="E69" s="387" t="s">
        <v>1610</v>
      </c>
      <c r="F69" s="390">
        <v>1</v>
      </c>
      <c r="G69" s="390">
        <v>342.55939082934498</v>
      </c>
      <c r="H69" s="403">
        <v>1</v>
      </c>
      <c r="I69" s="390"/>
      <c r="J69" s="390"/>
      <c r="K69" s="403">
        <v>0</v>
      </c>
      <c r="L69" s="390">
        <v>1</v>
      </c>
      <c r="M69" s="391">
        <v>342.55939082934498</v>
      </c>
    </row>
    <row r="70" spans="1:13" ht="14.4" customHeight="1" x14ac:dyDescent="0.3">
      <c r="A70" s="386" t="s">
        <v>473</v>
      </c>
      <c r="B70" s="387" t="s">
        <v>1563</v>
      </c>
      <c r="C70" s="387" t="s">
        <v>1090</v>
      </c>
      <c r="D70" s="387" t="s">
        <v>1029</v>
      </c>
      <c r="E70" s="387" t="s">
        <v>1091</v>
      </c>
      <c r="F70" s="390"/>
      <c r="G70" s="390"/>
      <c r="H70" s="403">
        <v>0</v>
      </c>
      <c r="I70" s="390">
        <v>3</v>
      </c>
      <c r="J70" s="390">
        <v>1242.000031765313</v>
      </c>
      <c r="K70" s="403">
        <v>1</v>
      </c>
      <c r="L70" s="390">
        <v>3</v>
      </c>
      <c r="M70" s="391">
        <v>1242.000031765313</v>
      </c>
    </row>
    <row r="71" spans="1:13" ht="14.4" customHeight="1" x14ac:dyDescent="0.3">
      <c r="A71" s="386" t="s">
        <v>473</v>
      </c>
      <c r="B71" s="387" t="s">
        <v>1563</v>
      </c>
      <c r="C71" s="387" t="s">
        <v>1028</v>
      </c>
      <c r="D71" s="387" t="s">
        <v>1029</v>
      </c>
      <c r="E71" s="387" t="s">
        <v>1030</v>
      </c>
      <c r="F71" s="390"/>
      <c r="G71" s="390"/>
      <c r="H71" s="403">
        <v>0</v>
      </c>
      <c r="I71" s="390">
        <v>2</v>
      </c>
      <c r="J71" s="390">
        <v>984.4</v>
      </c>
      <c r="K71" s="403">
        <v>1</v>
      </c>
      <c r="L71" s="390">
        <v>2</v>
      </c>
      <c r="M71" s="391">
        <v>984.4</v>
      </c>
    </row>
    <row r="72" spans="1:13" ht="14.4" customHeight="1" x14ac:dyDescent="0.3">
      <c r="A72" s="386" t="s">
        <v>473</v>
      </c>
      <c r="B72" s="387" t="s">
        <v>1605</v>
      </c>
      <c r="C72" s="387" t="s">
        <v>1226</v>
      </c>
      <c r="D72" s="387" t="s">
        <v>1227</v>
      </c>
      <c r="E72" s="387" t="s">
        <v>1228</v>
      </c>
      <c r="F72" s="390"/>
      <c r="G72" s="390"/>
      <c r="H72" s="403">
        <v>0</v>
      </c>
      <c r="I72" s="390">
        <v>2</v>
      </c>
      <c r="J72" s="390">
        <v>72.64</v>
      </c>
      <c r="K72" s="403">
        <v>1</v>
      </c>
      <c r="L72" s="390">
        <v>2</v>
      </c>
      <c r="M72" s="391">
        <v>72.64</v>
      </c>
    </row>
    <row r="73" spans="1:13" ht="14.4" customHeight="1" x14ac:dyDescent="0.3">
      <c r="A73" s="386" t="s">
        <v>473</v>
      </c>
      <c r="B73" s="387" t="s">
        <v>1576</v>
      </c>
      <c r="C73" s="387" t="s">
        <v>1150</v>
      </c>
      <c r="D73" s="387" t="s">
        <v>1151</v>
      </c>
      <c r="E73" s="387" t="s">
        <v>1152</v>
      </c>
      <c r="F73" s="390"/>
      <c r="G73" s="390"/>
      <c r="H73" s="403">
        <v>0</v>
      </c>
      <c r="I73" s="390">
        <v>2</v>
      </c>
      <c r="J73" s="390">
        <v>91.7</v>
      </c>
      <c r="K73" s="403">
        <v>1</v>
      </c>
      <c r="L73" s="390">
        <v>2</v>
      </c>
      <c r="M73" s="391">
        <v>91.7</v>
      </c>
    </row>
    <row r="74" spans="1:13" ht="14.4" customHeight="1" x14ac:dyDescent="0.3">
      <c r="A74" s="386" t="s">
        <v>473</v>
      </c>
      <c r="B74" s="387" t="s">
        <v>1587</v>
      </c>
      <c r="C74" s="387" t="s">
        <v>1038</v>
      </c>
      <c r="D74" s="387" t="s">
        <v>1039</v>
      </c>
      <c r="E74" s="387" t="s">
        <v>1040</v>
      </c>
      <c r="F74" s="390"/>
      <c r="G74" s="390"/>
      <c r="H74" s="403">
        <v>0</v>
      </c>
      <c r="I74" s="390">
        <v>6</v>
      </c>
      <c r="J74" s="390">
        <v>368.03826886971422</v>
      </c>
      <c r="K74" s="403">
        <v>1</v>
      </c>
      <c r="L74" s="390">
        <v>6</v>
      </c>
      <c r="M74" s="391">
        <v>368.03826886971422</v>
      </c>
    </row>
    <row r="75" spans="1:13" ht="14.4" customHeight="1" x14ac:dyDescent="0.3">
      <c r="A75" s="386" t="s">
        <v>473</v>
      </c>
      <c r="B75" s="387" t="s">
        <v>1587</v>
      </c>
      <c r="C75" s="387" t="s">
        <v>1042</v>
      </c>
      <c r="D75" s="387" t="s">
        <v>1043</v>
      </c>
      <c r="E75" s="387" t="s">
        <v>1044</v>
      </c>
      <c r="F75" s="390"/>
      <c r="G75" s="390"/>
      <c r="H75" s="403">
        <v>0</v>
      </c>
      <c r="I75" s="390">
        <v>6</v>
      </c>
      <c r="J75" s="390">
        <v>352.62</v>
      </c>
      <c r="K75" s="403">
        <v>1</v>
      </c>
      <c r="L75" s="390">
        <v>6</v>
      </c>
      <c r="M75" s="391">
        <v>352.62</v>
      </c>
    </row>
    <row r="76" spans="1:13" ht="14.4" customHeight="1" x14ac:dyDescent="0.3">
      <c r="A76" s="386" t="s">
        <v>473</v>
      </c>
      <c r="B76" s="387" t="s">
        <v>1607</v>
      </c>
      <c r="C76" s="387" t="s">
        <v>1198</v>
      </c>
      <c r="D76" s="387" t="s">
        <v>1199</v>
      </c>
      <c r="E76" s="387" t="s">
        <v>1608</v>
      </c>
      <c r="F76" s="390"/>
      <c r="G76" s="390"/>
      <c r="H76" s="403">
        <v>0</v>
      </c>
      <c r="I76" s="390">
        <v>1</v>
      </c>
      <c r="J76" s="390">
        <v>150.48192746535699</v>
      </c>
      <c r="K76" s="403">
        <v>1</v>
      </c>
      <c r="L76" s="390">
        <v>1</v>
      </c>
      <c r="M76" s="391">
        <v>150.48192746535699</v>
      </c>
    </row>
    <row r="77" spans="1:13" ht="14.4" customHeight="1" x14ac:dyDescent="0.3">
      <c r="A77" s="386" t="s">
        <v>473</v>
      </c>
      <c r="B77" s="387" t="s">
        <v>1611</v>
      </c>
      <c r="C77" s="387" t="s">
        <v>836</v>
      </c>
      <c r="D77" s="387" t="s">
        <v>1230</v>
      </c>
      <c r="E77" s="387" t="s">
        <v>1231</v>
      </c>
      <c r="F77" s="390"/>
      <c r="G77" s="390"/>
      <c r="H77" s="403">
        <v>0</v>
      </c>
      <c r="I77" s="390">
        <v>2</v>
      </c>
      <c r="J77" s="390">
        <v>206.70027444914399</v>
      </c>
      <c r="K77" s="403">
        <v>1</v>
      </c>
      <c r="L77" s="390">
        <v>2</v>
      </c>
      <c r="M77" s="391">
        <v>206.70027444914399</v>
      </c>
    </row>
    <row r="78" spans="1:13" ht="14.4" customHeight="1" x14ac:dyDescent="0.3">
      <c r="A78" s="386" t="s">
        <v>475</v>
      </c>
      <c r="B78" s="387" t="s">
        <v>1558</v>
      </c>
      <c r="C78" s="387" t="s">
        <v>600</v>
      </c>
      <c r="D78" s="387" t="s">
        <v>597</v>
      </c>
      <c r="E78" s="387" t="s">
        <v>601</v>
      </c>
      <c r="F78" s="390"/>
      <c r="G78" s="390"/>
      <c r="H78" s="403">
        <v>0</v>
      </c>
      <c r="I78" s="390">
        <v>1</v>
      </c>
      <c r="J78" s="390">
        <v>476.58082930207701</v>
      </c>
      <c r="K78" s="403">
        <v>1</v>
      </c>
      <c r="L78" s="390">
        <v>1</v>
      </c>
      <c r="M78" s="391">
        <v>476.58082930207701</v>
      </c>
    </row>
    <row r="79" spans="1:13" ht="14.4" customHeight="1" x14ac:dyDescent="0.3">
      <c r="A79" s="386" t="s">
        <v>475</v>
      </c>
      <c r="B79" s="387" t="s">
        <v>1558</v>
      </c>
      <c r="C79" s="387" t="s">
        <v>482</v>
      </c>
      <c r="D79" s="387" t="s">
        <v>1559</v>
      </c>
      <c r="E79" s="387" t="s">
        <v>1560</v>
      </c>
      <c r="F79" s="390">
        <v>2</v>
      </c>
      <c r="G79" s="390">
        <v>151.6600029534662</v>
      </c>
      <c r="H79" s="403">
        <v>2.3559834936239796E-2</v>
      </c>
      <c r="I79" s="390">
        <v>80</v>
      </c>
      <c r="J79" s="390">
        <v>6285.5668861102768</v>
      </c>
      <c r="K79" s="403">
        <v>0.97644016506376019</v>
      </c>
      <c r="L79" s="390">
        <v>82</v>
      </c>
      <c r="M79" s="391">
        <v>6437.2268890637433</v>
      </c>
    </row>
    <row r="80" spans="1:13" ht="14.4" customHeight="1" x14ac:dyDescent="0.3">
      <c r="A80" s="386" t="s">
        <v>475</v>
      </c>
      <c r="B80" s="387" t="s">
        <v>1561</v>
      </c>
      <c r="C80" s="387" t="s">
        <v>1083</v>
      </c>
      <c r="D80" s="387" t="s">
        <v>1084</v>
      </c>
      <c r="E80" s="387" t="s">
        <v>1085</v>
      </c>
      <c r="F80" s="390"/>
      <c r="G80" s="390"/>
      <c r="H80" s="403">
        <v>0</v>
      </c>
      <c r="I80" s="390">
        <v>70</v>
      </c>
      <c r="J80" s="390">
        <v>4973.4920798974345</v>
      </c>
      <c r="K80" s="403">
        <v>1</v>
      </c>
      <c r="L80" s="390">
        <v>70</v>
      </c>
      <c r="M80" s="391">
        <v>4973.4920798974345</v>
      </c>
    </row>
    <row r="81" spans="1:13" ht="14.4" customHeight="1" x14ac:dyDescent="0.3">
      <c r="A81" s="386" t="s">
        <v>475</v>
      </c>
      <c r="B81" s="387" t="s">
        <v>1563</v>
      </c>
      <c r="C81" s="387" t="s">
        <v>1087</v>
      </c>
      <c r="D81" s="387" t="s">
        <v>1029</v>
      </c>
      <c r="E81" s="387" t="s">
        <v>1088</v>
      </c>
      <c r="F81" s="390"/>
      <c r="G81" s="390"/>
      <c r="H81" s="403">
        <v>0</v>
      </c>
      <c r="I81" s="390">
        <v>1</v>
      </c>
      <c r="J81" s="390">
        <v>356.5</v>
      </c>
      <c r="K81" s="403">
        <v>1</v>
      </c>
      <c r="L81" s="390">
        <v>1</v>
      </c>
      <c r="M81" s="391">
        <v>356.5</v>
      </c>
    </row>
    <row r="82" spans="1:13" ht="14.4" customHeight="1" x14ac:dyDescent="0.3">
      <c r="A82" s="386" t="s">
        <v>475</v>
      </c>
      <c r="B82" s="387" t="s">
        <v>1563</v>
      </c>
      <c r="C82" s="387" t="s">
        <v>1028</v>
      </c>
      <c r="D82" s="387" t="s">
        <v>1029</v>
      </c>
      <c r="E82" s="387" t="s">
        <v>1030</v>
      </c>
      <c r="F82" s="390"/>
      <c r="G82" s="390"/>
      <c r="H82" s="403">
        <v>0</v>
      </c>
      <c r="I82" s="390">
        <v>1</v>
      </c>
      <c r="J82" s="390">
        <v>492.2</v>
      </c>
      <c r="K82" s="403">
        <v>1</v>
      </c>
      <c r="L82" s="390">
        <v>1</v>
      </c>
      <c r="M82" s="391">
        <v>492.2</v>
      </c>
    </row>
    <row r="83" spans="1:13" ht="14.4" customHeight="1" x14ac:dyDescent="0.3">
      <c r="A83" s="386" t="s">
        <v>475</v>
      </c>
      <c r="B83" s="387" t="s">
        <v>1565</v>
      </c>
      <c r="C83" s="387" t="s">
        <v>1075</v>
      </c>
      <c r="D83" s="387" t="s">
        <v>1076</v>
      </c>
      <c r="E83" s="387" t="s">
        <v>1077</v>
      </c>
      <c r="F83" s="390"/>
      <c r="G83" s="390"/>
      <c r="H83" s="403">
        <v>0</v>
      </c>
      <c r="I83" s="390">
        <v>4</v>
      </c>
      <c r="J83" s="390">
        <v>1262.56</v>
      </c>
      <c r="K83" s="403">
        <v>1</v>
      </c>
      <c r="L83" s="390">
        <v>4</v>
      </c>
      <c r="M83" s="391">
        <v>1262.56</v>
      </c>
    </row>
    <row r="84" spans="1:13" ht="14.4" customHeight="1" x14ac:dyDescent="0.3">
      <c r="A84" s="386" t="s">
        <v>475</v>
      </c>
      <c r="B84" s="387" t="s">
        <v>1566</v>
      </c>
      <c r="C84" s="387" t="s">
        <v>1071</v>
      </c>
      <c r="D84" s="387" t="s">
        <v>1072</v>
      </c>
      <c r="E84" s="387" t="s">
        <v>1073</v>
      </c>
      <c r="F84" s="390"/>
      <c r="G84" s="390"/>
      <c r="H84" s="403">
        <v>0</v>
      </c>
      <c r="I84" s="390">
        <v>14</v>
      </c>
      <c r="J84" s="390">
        <v>1893.98</v>
      </c>
      <c r="K84" s="403">
        <v>1</v>
      </c>
      <c r="L84" s="390">
        <v>14</v>
      </c>
      <c r="M84" s="391">
        <v>1893.98</v>
      </c>
    </row>
    <row r="85" spans="1:13" ht="14.4" customHeight="1" x14ac:dyDescent="0.3">
      <c r="A85" s="386" t="s">
        <v>475</v>
      </c>
      <c r="B85" s="387" t="s">
        <v>1567</v>
      </c>
      <c r="C85" s="387" t="s">
        <v>1237</v>
      </c>
      <c r="D85" s="387" t="s">
        <v>1568</v>
      </c>
      <c r="E85" s="387" t="s">
        <v>1612</v>
      </c>
      <c r="F85" s="390">
        <v>2</v>
      </c>
      <c r="G85" s="390">
        <v>437.45</v>
      </c>
      <c r="H85" s="403">
        <v>1</v>
      </c>
      <c r="I85" s="390"/>
      <c r="J85" s="390"/>
      <c r="K85" s="403">
        <v>0</v>
      </c>
      <c r="L85" s="390">
        <v>2</v>
      </c>
      <c r="M85" s="391">
        <v>437.45</v>
      </c>
    </row>
    <row r="86" spans="1:13" ht="14.4" customHeight="1" x14ac:dyDescent="0.3">
      <c r="A86" s="386" t="s">
        <v>475</v>
      </c>
      <c r="B86" s="387" t="s">
        <v>1605</v>
      </c>
      <c r="C86" s="387" t="s">
        <v>1483</v>
      </c>
      <c r="D86" s="387" t="s">
        <v>1227</v>
      </c>
      <c r="E86" s="387" t="s">
        <v>1484</v>
      </c>
      <c r="F86" s="390"/>
      <c r="G86" s="390"/>
      <c r="H86" s="403">
        <v>0</v>
      </c>
      <c r="I86" s="390">
        <v>3</v>
      </c>
      <c r="J86" s="390">
        <v>456.98</v>
      </c>
      <c r="K86" s="403">
        <v>1</v>
      </c>
      <c r="L86" s="390">
        <v>3</v>
      </c>
      <c r="M86" s="391">
        <v>456.98</v>
      </c>
    </row>
    <row r="87" spans="1:13" ht="14.4" customHeight="1" x14ac:dyDescent="0.3">
      <c r="A87" s="386" t="s">
        <v>475</v>
      </c>
      <c r="B87" s="387" t="s">
        <v>1613</v>
      </c>
      <c r="C87" s="387" t="s">
        <v>1233</v>
      </c>
      <c r="D87" s="387" t="s">
        <v>1234</v>
      </c>
      <c r="E87" s="387" t="s">
        <v>1614</v>
      </c>
      <c r="F87" s="390">
        <v>5</v>
      </c>
      <c r="G87" s="390">
        <v>614.39787048838002</v>
      </c>
      <c r="H87" s="403">
        <v>1</v>
      </c>
      <c r="I87" s="390"/>
      <c r="J87" s="390"/>
      <c r="K87" s="403">
        <v>0</v>
      </c>
      <c r="L87" s="390">
        <v>5</v>
      </c>
      <c r="M87" s="391">
        <v>614.39787048838002</v>
      </c>
    </row>
    <row r="88" spans="1:13" ht="14.4" customHeight="1" x14ac:dyDescent="0.3">
      <c r="A88" s="386" t="s">
        <v>475</v>
      </c>
      <c r="B88" s="387" t="s">
        <v>1615</v>
      </c>
      <c r="C88" s="387" t="s">
        <v>1493</v>
      </c>
      <c r="D88" s="387" t="s">
        <v>1494</v>
      </c>
      <c r="E88" s="387" t="s">
        <v>1616</v>
      </c>
      <c r="F88" s="390"/>
      <c r="G88" s="390"/>
      <c r="H88" s="403">
        <v>0</v>
      </c>
      <c r="I88" s="390">
        <v>4</v>
      </c>
      <c r="J88" s="390">
        <v>328.39999999999958</v>
      </c>
      <c r="K88" s="403">
        <v>1</v>
      </c>
      <c r="L88" s="390">
        <v>4</v>
      </c>
      <c r="M88" s="391">
        <v>328.39999999999958</v>
      </c>
    </row>
    <row r="89" spans="1:13" ht="14.4" customHeight="1" x14ac:dyDescent="0.3">
      <c r="A89" s="386" t="s">
        <v>475</v>
      </c>
      <c r="B89" s="387" t="s">
        <v>1617</v>
      </c>
      <c r="C89" s="387" t="s">
        <v>1311</v>
      </c>
      <c r="D89" s="387" t="s">
        <v>1312</v>
      </c>
      <c r="E89" s="387" t="s">
        <v>1313</v>
      </c>
      <c r="F89" s="390">
        <v>3</v>
      </c>
      <c r="G89" s="390">
        <v>596.36</v>
      </c>
      <c r="H89" s="403">
        <v>1</v>
      </c>
      <c r="I89" s="390"/>
      <c r="J89" s="390"/>
      <c r="K89" s="403">
        <v>0</v>
      </c>
      <c r="L89" s="390">
        <v>3</v>
      </c>
      <c r="M89" s="391">
        <v>596.36</v>
      </c>
    </row>
    <row r="90" spans="1:13" ht="14.4" customHeight="1" x14ac:dyDescent="0.3">
      <c r="A90" s="386" t="s">
        <v>475</v>
      </c>
      <c r="B90" s="387" t="s">
        <v>1617</v>
      </c>
      <c r="C90" s="387" t="s">
        <v>1400</v>
      </c>
      <c r="D90" s="387" t="s">
        <v>1312</v>
      </c>
      <c r="E90" s="387" t="s">
        <v>1401</v>
      </c>
      <c r="F90" s="390">
        <v>2</v>
      </c>
      <c r="G90" s="390">
        <v>1195.08</v>
      </c>
      <c r="H90" s="403">
        <v>1</v>
      </c>
      <c r="I90" s="390"/>
      <c r="J90" s="390"/>
      <c r="K90" s="403">
        <v>0</v>
      </c>
      <c r="L90" s="390">
        <v>2</v>
      </c>
      <c r="M90" s="391">
        <v>1195.08</v>
      </c>
    </row>
    <row r="91" spans="1:13" ht="14.4" customHeight="1" x14ac:dyDescent="0.3">
      <c r="A91" s="386" t="s">
        <v>475</v>
      </c>
      <c r="B91" s="387" t="s">
        <v>1569</v>
      </c>
      <c r="C91" s="387" t="s">
        <v>1485</v>
      </c>
      <c r="D91" s="387" t="s">
        <v>1486</v>
      </c>
      <c r="E91" s="387" t="s">
        <v>1487</v>
      </c>
      <c r="F91" s="390"/>
      <c r="G91" s="390"/>
      <c r="H91" s="403">
        <v>0</v>
      </c>
      <c r="I91" s="390">
        <v>3</v>
      </c>
      <c r="J91" s="390">
        <v>323.159556261445</v>
      </c>
      <c r="K91" s="403">
        <v>1</v>
      </c>
      <c r="L91" s="390">
        <v>3</v>
      </c>
      <c r="M91" s="391">
        <v>323.159556261445</v>
      </c>
    </row>
    <row r="92" spans="1:13" ht="14.4" customHeight="1" x14ac:dyDescent="0.3">
      <c r="A92" s="386" t="s">
        <v>475</v>
      </c>
      <c r="B92" s="387" t="s">
        <v>1569</v>
      </c>
      <c r="C92" s="387" t="s">
        <v>1509</v>
      </c>
      <c r="D92" s="387" t="s">
        <v>1486</v>
      </c>
      <c r="E92" s="387" t="s">
        <v>1510</v>
      </c>
      <c r="F92" s="390"/>
      <c r="G92" s="390"/>
      <c r="H92" s="403">
        <v>0</v>
      </c>
      <c r="I92" s="390">
        <v>3</v>
      </c>
      <c r="J92" s="390">
        <v>1095.9598640306669</v>
      </c>
      <c r="K92" s="403">
        <v>1</v>
      </c>
      <c r="L92" s="390">
        <v>3</v>
      </c>
      <c r="M92" s="391">
        <v>1095.9598640306669</v>
      </c>
    </row>
    <row r="93" spans="1:13" ht="14.4" customHeight="1" x14ac:dyDescent="0.3">
      <c r="A93" s="386" t="s">
        <v>475</v>
      </c>
      <c r="B93" s="387" t="s">
        <v>1569</v>
      </c>
      <c r="C93" s="387" t="s">
        <v>478</v>
      </c>
      <c r="D93" s="387" t="s">
        <v>479</v>
      </c>
      <c r="E93" s="387" t="s">
        <v>480</v>
      </c>
      <c r="F93" s="390">
        <v>6</v>
      </c>
      <c r="G93" s="390">
        <v>1171.17076639176</v>
      </c>
      <c r="H93" s="403">
        <v>1</v>
      </c>
      <c r="I93" s="390"/>
      <c r="J93" s="390"/>
      <c r="K93" s="403">
        <v>0</v>
      </c>
      <c r="L93" s="390">
        <v>6</v>
      </c>
      <c r="M93" s="391">
        <v>1171.17076639176</v>
      </c>
    </row>
    <row r="94" spans="1:13" ht="14.4" customHeight="1" x14ac:dyDescent="0.3">
      <c r="A94" s="386" t="s">
        <v>475</v>
      </c>
      <c r="B94" s="387" t="s">
        <v>1570</v>
      </c>
      <c r="C94" s="387" t="s">
        <v>1046</v>
      </c>
      <c r="D94" s="387" t="s">
        <v>1047</v>
      </c>
      <c r="E94" s="387" t="s">
        <v>1571</v>
      </c>
      <c r="F94" s="390"/>
      <c r="G94" s="390"/>
      <c r="H94" s="403">
        <v>0</v>
      </c>
      <c r="I94" s="390">
        <v>3</v>
      </c>
      <c r="J94" s="390">
        <v>147.02012640531518</v>
      </c>
      <c r="K94" s="403">
        <v>1</v>
      </c>
      <c r="L94" s="390">
        <v>3</v>
      </c>
      <c r="M94" s="391">
        <v>147.02012640531518</v>
      </c>
    </row>
    <row r="95" spans="1:13" ht="14.4" customHeight="1" x14ac:dyDescent="0.3">
      <c r="A95" s="386" t="s">
        <v>475</v>
      </c>
      <c r="B95" s="387" t="s">
        <v>1570</v>
      </c>
      <c r="C95" s="387" t="s">
        <v>1020</v>
      </c>
      <c r="D95" s="387" t="s">
        <v>1574</v>
      </c>
      <c r="E95" s="387" t="s">
        <v>1575</v>
      </c>
      <c r="F95" s="390"/>
      <c r="G95" s="390"/>
      <c r="H95" s="403">
        <v>0</v>
      </c>
      <c r="I95" s="390">
        <v>40</v>
      </c>
      <c r="J95" s="390">
        <v>1488.099996240798</v>
      </c>
      <c r="K95" s="403">
        <v>1</v>
      </c>
      <c r="L95" s="390">
        <v>40</v>
      </c>
      <c r="M95" s="391">
        <v>1488.099996240798</v>
      </c>
    </row>
    <row r="96" spans="1:13" ht="14.4" customHeight="1" x14ac:dyDescent="0.3">
      <c r="A96" s="386" t="s">
        <v>475</v>
      </c>
      <c r="B96" s="387" t="s">
        <v>1570</v>
      </c>
      <c r="C96" s="387" t="s">
        <v>1500</v>
      </c>
      <c r="D96" s="387" t="s">
        <v>1618</v>
      </c>
      <c r="E96" s="387" t="s">
        <v>1619</v>
      </c>
      <c r="F96" s="390"/>
      <c r="G96" s="390"/>
      <c r="H96" s="403">
        <v>0</v>
      </c>
      <c r="I96" s="390">
        <v>18</v>
      </c>
      <c r="J96" s="390">
        <v>4045.4399999999996</v>
      </c>
      <c r="K96" s="403">
        <v>1</v>
      </c>
      <c r="L96" s="390">
        <v>18</v>
      </c>
      <c r="M96" s="391">
        <v>4045.4399999999996</v>
      </c>
    </row>
    <row r="97" spans="1:13" ht="14.4" customHeight="1" x14ac:dyDescent="0.3">
      <c r="A97" s="386" t="s">
        <v>475</v>
      </c>
      <c r="B97" s="387" t="s">
        <v>1570</v>
      </c>
      <c r="C97" s="387" t="s">
        <v>1503</v>
      </c>
      <c r="D97" s="387" t="s">
        <v>1618</v>
      </c>
      <c r="E97" s="387" t="s">
        <v>1620</v>
      </c>
      <c r="F97" s="390"/>
      <c r="G97" s="390"/>
      <c r="H97" s="403">
        <v>0</v>
      </c>
      <c r="I97" s="390">
        <v>7</v>
      </c>
      <c r="J97" s="390">
        <v>2600.571423651747</v>
      </c>
      <c r="K97" s="403">
        <v>1</v>
      </c>
      <c r="L97" s="390">
        <v>7</v>
      </c>
      <c r="M97" s="391">
        <v>2600.571423651747</v>
      </c>
    </row>
    <row r="98" spans="1:13" ht="14.4" customHeight="1" x14ac:dyDescent="0.3">
      <c r="A98" s="386" t="s">
        <v>475</v>
      </c>
      <c r="B98" s="387" t="s">
        <v>1576</v>
      </c>
      <c r="C98" s="387" t="s">
        <v>1150</v>
      </c>
      <c r="D98" s="387" t="s">
        <v>1151</v>
      </c>
      <c r="E98" s="387" t="s">
        <v>1152</v>
      </c>
      <c r="F98" s="390"/>
      <c r="G98" s="390"/>
      <c r="H98" s="403">
        <v>0</v>
      </c>
      <c r="I98" s="390">
        <v>139</v>
      </c>
      <c r="J98" s="390">
        <v>6909.2034780457834</v>
      </c>
      <c r="K98" s="403">
        <v>1</v>
      </c>
      <c r="L98" s="390">
        <v>139</v>
      </c>
      <c r="M98" s="391">
        <v>6909.2034780457834</v>
      </c>
    </row>
    <row r="99" spans="1:13" ht="14.4" customHeight="1" x14ac:dyDescent="0.3">
      <c r="A99" s="386" t="s">
        <v>475</v>
      </c>
      <c r="B99" s="387" t="s">
        <v>1577</v>
      </c>
      <c r="C99" s="387" t="s">
        <v>1146</v>
      </c>
      <c r="D99" s="387" t="s">
        <v>1578</v>
      </c>
      <c r="E99" s="387" t="s">
        <v>1579</v>
      </c>
      <c r="F99" s="390"/>
      <c r="G99" s="390"/>
      <c r="H99" s="403">
        <v>0</v>
      </c>
      <c r="I99" s="390">
        <v>1</v>
      </c>
      <c r="J99" s="390">
        <v>252.54</v>
      </c>
      <c r="K99" s="403">
        <v>1</v>
      </c>
      <c r="L99" s="390">
        <v>1</v>
      </c>
      <c r="M99" s="391">
        <v>252.54</v>
      </c>
    </row>
    <row r="100" spans="1:13" ht="14.4" customHeight="1" x14ac:dyDescent="0.3">
      <c r="A100" s="386" t="s">
        <v>475</v>
      </c>
      <c r="B100" s="387" t="s">
        <v>1577</v>
      </c>
      <c r="C100" s="387" t="s">
        <v>1158</v>
      </c>
      <c r="D100" s="387" t="s">
        <v>1580</v>
      </c>
      <c r="E100" s="387" t="s">
        <v>1581</v>
      </c>
      <c r="F100" s="390"/>
      <c r="G100" s="390"/>
      <c r="H100" s="403">
        <v>0</v>
      </c>
      <c r="I100" s="390">
        <v>16.999999999999996</v>
      </c>
      <c r="J100" s="390">
        <v>3844.2192695258955</v>
      </c>
      <c r="K100" s="403">
        <v>1</v>
      </c>
      <c r="L100" s="390">
        <v>16.999999999999996</v>
      </c>
      <c r="M100" s="391">
        <v>3844.2192695258955</v>
      </c>
    </row>
    <row r="101" spans="1:13" ht="14.4" customHeight="1" x14ac:dyDescent="0.3">
      <c r="A101" s="386" t="s">
        <v>475</v>
      </c>
      <c r="B101" s="387" t="s">
        <v>1621</v>
      </c>
      <c r="C101" s="387" t="s">
        <v>1506</v>
      </c>
      <c r="D101" s="387" t="s">
        <v>1622</v>
      </c>
      <c r="E101" s="387" t="s">
        <v>1508</v>
      </c>
      <c r="F101" s="390"/>
      <c r="G101" s="390"/>
      <c r="H101" s="403">
        <v>0</v>
      </c>
      <c r="I101" s="390">
        <v>16</v>
      </c>
      <c r="J101" s="390">
        <v>1342.0841314227018</v>
      </c>
      <c r="K101" s="403">
        <v>1</v>
      </c>
      <c r="L101" s="390">
        <v>16</v>
      </c>
      <c r="M101" s="391">
        <v>1342.0841314227018</v>
      </c>
    </row>
    <row r="102" spans="1:13" ht="14.4" customHeight="1" x14ac:dyDescent="0.3">
      <c r="A102" s="386" t="s">
        <v>475</v>
      </c>
      <c r="B102" s="387" t="s">
        <v>1621</v>
      </c>
      <c r="C102" s="387" t="s">
        <v>1240</v>
      </c>
      <c r="D102" s="387" t="s">
        <v>1623</v>
      </c>
      <c r="E102" s="387" t="s">
        <v>1624</v>
      </c>
      <c r="F102" s="390">
        <v>120</v>
      </c>
      <c r="G102" s="390">
        <v>31287.430802777148</v>
      </c>
      <c r="H102" s="403">
        <v>1</v>
      </c>
      <c r="I102" s="390"/>
      <c r="J102" s="390"/>
      <c r="K102" s="403">
        <v>0</v>
      </c>
      <c r="L102" s="390">
        <v>120</v>
      </c>
      <c r="M102" s="391">
        <v>31287.430802777148</v>
      </c>
    </row>
    <row r="103" spans="1:13" ht="14.4" customHeight="1" x14ac:dyDescent="0.3">
      <c r="A103" s="386" t="s">
        <v>475</v>
      </c>
      <c r="B103" s="387" t="s">
        <v>1621</v>
      </c>
      <c r="C103" s="387" t="s">
        <v>1625</v>
      </c>
      <c r="D103" s="387" t="s">
        <v>1626</v>
      </c>
      <c r="E103" s="387" t="s">
        <v>1508</v>
      </c>
      <c r="F103" s="390">
        <v>4</v>
      </c>
      <c r="G103" s="390">
        <v>347.36</v>
      </c>
      <c r="H103" s="403">
        <v>1</v>
      </c>
      <c r="I103" s="390"/>
      <c r="J103" s="390"/>
      <c r="K103" s="403">
        <v>0</v>
      </c>
      <c r="L103" s="390">
        <v>4</v>
      </c>
      <c r="M103" s="391">
        <v>347.36</v>
      </c>
    </row>
    <row r="104" spans="1:13" ht="14.4" customHeight="1" x14ac:dyDescent="0.3">
      <c r="A104" s="386" t="s">
        <v>475</v>
      </c>
      <c r="B104" s="387" t="s">
        <v>1627</v>
      </c>
      <c r="C104" s="387" t="s">
        <v>1489</v>
      </c>
      <c r="D104" s="387" t="s">
        <v>1490</v>
      </c>
      <c r="E104" s="387" t="s">
        <v>1491</v>
      </c>
      <c r="F104" s="390"/>
      <c r="G104" s="390"/>
      <c r="H104" s="403">
        <v>0</v>
      </c>
      <c r="I104" s="390">
        <v>38</v>
      </c>
      <c r="J104" s="390">
        <v>8807.2999999999993</v>
      </c>
      <c r="K104" s="403">
        <v>1</v>
      </c>
      <c r="L104" s="390">
        <v>38</v>
      </c>
      <c r="M104" s="391">
        <v>8807.2999999999993</v>
      </c>
    </row>
    <row r="105" spans="1:13" ht="14.4" customHeight="1" x14ac:dyDescent="0.3">
      <c r="A105" s="386" t="s">
        <v>475</v>
      </c>
      <c r="B105" s="387" t="s">
        <v>1587</v>
      </c>
      <c r="C105" s="387" t="s">
        <v>1038</v>
      </c>
      <c r="D105" s="387" t="s">
        <v>1039</v>
      </c>
      <c r="E105" s="387" t="s">
        <v>1040</v>
      </c>
      <c r="F105" s="390"/>
      <c r="G105" s="390"/>
      <c r="H105" s="403">
        <v>0</v>
      </c>
      <c r="I105" s="390">
        <v>3</v>
      </c>
      <c r="J105" s="390">
        <v>184.41</v>
      </c>
      <c r="K105" s="403">
        <v>1</v>
      </c>
      <c r="L105" s="390">
        <v>3</v>
      </c>
      <c r="M105" s="391">
        <v>184.41</v>
      </c>
    </row>
    <row r="106" spans="1:13" ht="14.4" customHeight="1" x14ac:dyDescent="0.3">
      <c r="A106" s="386" t="s">
        <v>475</v>
      </c>
      <c r="B106" s="387" t="s">
        <v>1594</v>
      </c>
      <c r="C106" s="387" t="s">
        <v>1024</v>
      </c>
      <c r="D106" s="387" t="s">
        <v>1025</v>
      </c>
      <c r="E106" s="387" t="s">
        <v>1026</v>
      </c>
      <c r="F106" s="390"/>
      <c r="G106" s="390"/>
      <c r="H106" s="403">
        <v>0</v>
      </c>
      <c r="I106" s="390">
        <v>90</v>
      </c>
      <c r="J106" s="390">
        <v>13007.700338082057</v>
      </c>
      <c r="K106" s="403">
        <v>1</v>
      </c>
      <c r="L106" s="390">
        <v>90</v>
      </c>
      <c r="M106" s="391">
        <v>13007.700338082057</v>
      </c>
    </row>
    <row r="107" spans="1:13" ht="14.4" customHeight="1" x14ac:dyDescent="0.3">
      <c r="A107" s="386" t="s">
        <v>475</v>
      </c>
      <c r="B107" s="387" t="s">
        <v>1594</v>
      </c>
      <c r="C107" s="387" t="s">
        <v>1497</v>
      </c>
      <c r="D107" s="387" t="s">
        <v>1025</v>
      </c>
      <c r="E107" s="387" t="s">
        <v>1498</v>
      </c>
      <c r="F107" s="390"/>
      <c r="G107" s="390"/>
      <c r="H107" s="403">
        <v>0</v>
      </c>
      <c r="I107" s="390">
        <v>53</v>
      </c>
      <c r="J107" s="390">
        <v>7813.7861852373144</v>
      </c>
      <c r="K107" s="403">
        <v>1</v>
      </c>
      <c r="L107" s="390">
        <v>53</v>
      </c>
      <c r="M107" s="391">
        <v>7813.7861852373144</v>
      </c>
    </row>
    <row r="108" spans="1:13" ht="14.4" customHeight="1" x14ac:dyDescent="0.3">
      <c r="A108" s="386" t="s">
        <v>475</v>
      </c>
      <c r="B108" s="387" t="s">
        <v>1607</v>
      </c>
      <c r="C108" s="387" t="s">
        <v>1198</v>
      </c>
      <c r="D108" s="387" t="s">
        <v>1199</v>
      </c>
      <c r="E108" s="387" t="s">
        <v>1608</v>
      </c>
      <c r="F108" s="390"/>
      <c r="G108" s="390"/>
      <c r="H108" s="403">
        <v>0</v>
      </c>
      <c r="I108" s="390">
        <v>1</v>
      </c>
      <c r="J108" s="390">
        <v>150.94</v>
      </c>
      <c r="K108" s="403">
        <v>1</v>
      </c>
      <c r="L108" s="390">
        <v>1</v>
      </c>
      <c r="M108" s="391">
        <v>150.94</v>
      </c>
    </row>
    <row r="109" spans="1:13" ht="14.4" customHeight="1" x14ac:dyDescent="0.3">
      <c r="A109" s="386" t="s">
        <v>475</v>
      </c>
      <c r="B109" s="387" t="s">
        <v>1611</v>
      </c>
      <c r="C109" s="387" t="s">
        <v>1244</v>
      </c>
      <c r="D109" s="387" t="s">
        <v>1245</v>
      </c>
      <c r="E109" s="387" t="s">
        <v>1231</v>
      </c>
      <c r="F109" s="390">
        <v>2</v>
      </c>
      <c r="G109" s="390">
        <v>250.38</v>
      </c>
      <c r="H109" s="403">
        <v>1</v>
      </c>
      <c r="I109" s="390"/>
      <c r="J109" s="390"/>
      <c r="K109" s="403">
        <v>0</v>
      </c>
      <c r="L109" s="390">
        <v>2</v>
      </c>
      <c r="M109" s="391">
        <v>250.38</v>
      </c>
    </row>
    <row r="110" spans="1:13" ht="14.4" customHeight="1" x14ac:dyDescent="0.3">
      <c r="A110" s="386" t="s">
        <v>475</v>
      </c>
      <c r="B110" s="387" t="s">
        <v>1596</v>
      </c>
      <c r="C110" s="387" t="s">
        <v>1079</v>
      </c>
      <c r="D110" s="387" t="s">
        <v>1080</v>
      </c>
      <c r="E110" s="387" t="s">
        <v>1597</v>
      </c>
      <c r="F110" s="390"/>
      <c r="G110" s="390"/>
      <c r="H110" s="403">
        <v>0</v>
      </c>
      <c r="I110" s="390">
        <v>8</v>
      </c>
      <c r="J110" s="390">
        <v>491.78</v>
      </c>
      <c r="K110" s="403">
        <v>1</v>
      </c>
      <c r="L110" s="390">
        <v>8</v>
      </c>
      <c r="M110" s="391">
        <v>491.78</v>
      </c>
    </row>
    <row r="111" spans="1:13" ht="14.4" customHeight="1" thickBot="1" x14ac:dyDescent="0.35">
      <c r="A111" s="392" t="s">
        <v>475</v>
      </c>
      <c r="B111" s="393" t="s">
        <v>1596</v>
      </c>
      <c r="C111" s="393" t="s">
        <v>1054</v>
      </c>
      <c r="D111" s="393" t="s">
        <v>1055</v>
      </c>
      <c r="E111" s="393" t="s">
        <v>1056</v>
      </c>
      <c r="F111" s="396"/>
      <c r="G111" s="396"/>
      <c r="H111" s="404">
        <v>0</v>
      </c>
      <c r="I111" s="396">
        <v>18</v>
      </c>
      <c r="J111" s="396">
        <v>1539.3204959087702</v>
      </c>
      <c r="K111" s="404">
        <v>1</v>
      </c>
      <c r="L111" s="396">
        <v>18</v>
      </c>
      <c r="M111" s="397">
        <v>1539.3204959087702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5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03" t="s">
        <v>212</v>
      </c>
      <c r="B1" s="313"/>
      <c r="C1" s="313"/>
      <c r="D1" s="313"/>
      <c r="E1" s="313"/>
      <c r="F1" s="313"/>
      <c r="G1" s="313"/>
      <c r="H1" s="313"/>
      <c r="I1" s="270"/>
      <c r="J1" s="270"/>
      <c r="K1" s="270"/>
      <c r="L1" s="270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1"/>
      <c r="G2" s="91"/>
      <c r="H2" s="91"/>
    </row>
    <row r="3" spans="1:13" ht="14.4" customHeight="1" thickBot="1" x14ac:dyDescent="0.35">
      <c r="A3" s="94"/>
      <c r="B3" s="94"/>
      <c r="C3" s="315" t="s">
        <v>18</v>
      </c>
      <c r="D3" s="314"/>
      <c r="E3" s="314" t="s">
        <v>19</v>
      </c>
      <c r="F3" s="314"/>
      <c r="G3" s="314"/>
      <c r="H3" s="314"/>
      <c r="I3" s="314" t="s">
        <v>224</v>
      </c>
      <c r="J3" s="314"/>
      <c r="K3" s="314"/>
      <c r="L3" s="316"/>
    </row>
    <row r="4" spans="1:13" ht="14.4" customHeight="1" thickBot="1" x14ac:dyDescent="0.35">
      <c r="A4" s="130" t="s">
        <v>20</v>
      </c>
      <c r="B4" s="131" t="s">
        <v>21</v>
      </c>
      <c r="C4" s="132" t="s">
        <v>22</v>
      </c>
      <c r="D4" s="132" t="s">
        <v>23</v>
      </c>
      <c r="E4" s="132" t="s">
        <v>22</v>
      </c>
      <c r="F4" s="132" t="s">
        <v>5</v>
      </c>
      <c r="G4" s="132" t="s">
        <v>23</v>
      </c>
      <c r="H4" s="132" t="s">
        <v>5</v>
      </c>
      <c r="I4" s="132" t="s">
        <v>22</v>
      </c>
      <c r="J4" s="132" t="s">
        <v>5</v>
      </c>
      <c r="K4" s="132" t="s">
        <v>23</v>
      </c>
      <c r="L4" s="133" t="s">
        <v>5</v>
      </c>
    </row>
    <row r="5" spans="1:13" ht="14.4" customHeight="1" x14ac:dyDescent="0.3">
      <c r="A5" s="371">
        <v>60</v>
      </c>
      <c r="B5" s="372" t="s">
        <v>459</v>
      </c>
      <c r="C5" s="373">
        <v>4942651.6499999957</v>
      </c>
      <c r="D5" s="373">
        <v>18368</v>
      </c>
      <c r="E5" s="373">
        <v>2349025.4900000002</v>
      </c>
      <c r="F5" s="374">
        <v>0.47525612896470304</v>
      </c>
      <c r="G5" s="373">
        <v>6749</v>
      </c>
      <c r="H5" s="374">
        <v>0.36743249128919858</v>
      </c>
      <c r="I5" s="373">
        <v>2593626.1599999955</v>
      </c>
      <c r="J5" s="374">
        <v>0.52474387103529696</v>
      </c>
      <c r="K5" s="373">
        <v>11619</v>
      </c>
      <c r="L5" s="374">
        <v>0.63256750871080136</v>
      </c>
      <c r="M5" s="373" t="s">
        <v>132</v>
      </c>
    </row>
    <row r="6" spans="1:13" ht="14.4" customHeight="1" x14ac:dyDescent="0.3">
      <c r="A6" s="371">
        <v>60</v>
      </c>
      <c r="B6" s="372" t="s">
        <v>1628</v>
      </c>
      <c r="C6" s="373">
        <v>3172863.7599999951</v>
      </c>
      <c r="D6" s="373">
        <v>13760</v>
      </c>
      <c r="E6" s="373">
        <v>721745.02999999991</v>
      </c>
      <c r="F6" s="374">
        <v>0.22747432117917379</v>
      </c>
      <c r="G6" s="373">
        <v>2453</v>
      </c>
      <c r="H6" s="374">
        <v>0.1782703488372093</v>
      </c>
      <c r="I6" s="373">
        <v>2451118.7299999953</v>
      </c>
      <c r="J6" s="374">
        <v>0.77252567882082623</v>
      </c>
      <c r="K6" s="373">
        <v>11307</v>
      </c>
      <c r="L6" s="374">
        <v>0.82172965116279073</v>
      </c>
      <c r="M6" s="373" t="s">
        <v>2</v>
      </c>
    </row>
    <row r="7" spans="1:13" ht="14.4" customHeight="1" x14ac:dyDescent="0.3">
      <c r="A7" s="371">
        <v>60</v>
      </c>
      <c r="B7" s="372" t="s">
        <v>1629</v>
      </c>
      <c r="C7" s="373">
        <v>0</v>
      </c>
      <c r="D7" s="373">
        <v>87</v>
      </c>
      <c r="E7" s="373">
        <v>0</v>
      </c>
      <c r="F7" s="374" t="s">
        <v>458</v>
      </c>
      <c r="G7" s="373">
        <v>56</v>
      </c>
      <c r="H7" s="374">
        <v>0.64367816091954022</v>
      </c>
      <c r="I7" s="373">
        <v>0</v>
      </c>
      <c r="J7" s="374" t="s">
        <v>458</v>
      </c>
      <c r="K7" s="373">
        <v>31</v>
      </c>
      <c r="L7" s="374">
        <v>0.35632183908045978</v>
      </c>
      <c r="M7" s="373" t="s">
        <v>2</v>
      </c>
    </row>
    <row r="8" spans="1:13" ht="14.4" customHeight="1" x14ac:dyDescent="0.3">
      <c r="A8" s="371">
        <v>60</v>
      </c>
      <c r="B8" s="372" t="s">
        <v>1630</v>
      </c>
      <c r="C8" s="373">
        <v>1769787.8900000004</v>
      </c>
      <c r="D8" s="373">
        <v>4521</v>
      </c>
      <c r="E8" s="373">
        <v>1627280.4600000004</v>
      </c>
      <c r="F8" s="374">
        <v>0.91947767819792237</v>
      </c>
      <c r="G8" s="373">
        <v>4240</v>
      </c>
      <c r="H8" s="374">
        <v>0.93784560937845607</v>
      </c>
      <c r="I8" s="373">
        <v>142507.42999999993</v>
      </c>
      <c r="J8" s="374">
        <v>8.0522321802077593E-2</v>
      </c>
      <c r="K8" s="373">
        <v>281</v>
      </c>
      <c r="L8" s="374">
        <v>6.2154390621543903E-2</v>
      </c>
      <c r="M8" s="373" t="s">
        <v>2</v>
      </c>
    </row>
    <row r="9" spans="1:13" ht="14.4" customHeight="1" x14ac:dyDescent="0.3">
      <c r="A9" s="371" t="s">
        <v>457</v>
      </c>
      <c r="B9" s="372" t="s">
        <v>6</v>
      </c>
      <c r="C9" s="373">
        <v>4942651.6499999957</v>
      </c>
      <c r="D9" s="373">
        <v>18368</v>
      </c>
      <c r="E9" s="373">
        <v>2349025.4900000002</v>
      </c>
      <c r="F9" s="374">
        <v>0.47525612896470304</v>
      </c>
      <c r="G9" s="373">
        <v>6749</v>
      </c>
      <c r="H9" s="374">
        <v>0.36743249128919858</v>
      </c>
      <c r="I9" s="373">
        <v>2593626.1599999955</v>
      </c>
      <c r="J9" s="374">
        <v>0.52474387103529696</v>
      </c>
      <c r="K9" s="373">
        <v>11619</v>
      </c>
      <c r="L9" s="374">
        <v>0.63256750871080136</v>
      </c>
      <c r="M9" s="373" t="s">
        <v>466</v>
      </c>
    </row>
    <row r="11" spans="1:13" ht="14.4" customHeight="1" x14ac:dyDescent="0.3">
      <c r="A11" s="371">
        <v>60</v>
      </c>
      <c r="B11" s="372" t="s">
        <v>459</v>
      </c>
      <c r="C11" s="373" t="s">
        <v>458</v>
      </c>
      <c r="D11" s="373" t="s">
        <v>458</v>
      </c>
      <c r="E11" s="373" t="s">
        <v>458</v>
      </c>
      <c r="F11" s="374" t="s">
        <v>458</v>
      </c>
      <c r="G11" s="373" t="s">
        <v>458</v>
      </c>
      <c r="H11" s="374" t="s">
        <v>458</v>
      </c>
      <c r="I11" s="373" t="s">
        <v>458</v>
      </c>
      <c r="J11" s="374" t="s">
        <v>458</v>
      </c>
      <c r="K11" s="373" t="s">
        <v>458</v>
      </c>
      <c r="L11" s="374" t="s">
        <v>458</v>
      </c>
      <c r="M11" s="373" t="s">
        <v>132</v>
      </c>
    </row>
    <row r="12" spans="1:13" ht="14.4" customHeight="1" x14ac:dyDescent="0.3">
      <c r="A12" s="371">
        <v>6929</v>
      </c>
      <c r="B12" s="372" t="s">
        <v>1628</v>
      </c>
      <c r="C12" s="373">
        <v>19465.770000000004</v>
      </c>
      <c r="D12" s="373">
        <v>74</v>
      </c>
      <c r="E12" s="373">
        <v>5370.95</v>
      </c>
      <c r="F12" s="374">
        <v>0.27591767497509723</v>
      </c>
      <c r="G12" s="373">
        <v>18</v>
      </c>
      <c r="H12" s="374">
        <v>0.24324324324324326</v>
      </c>
      <c r="I12" s="373">
        <v>14094.820000000003</v>
      </c>
      <c r="J12" s="374">
        <v>0.72408232502490266</v>
      </c>
      <c r="K12" s="373">
        <v>56</v>
      </c>
      <c r="L12" s="374">
        <v>0.7567567567567568</v>
      </c>
      <c r="M12" s="373" t="s">
        <v>2</v>
      </c>
    </row>
    <row r="13" spans="1:13" ht="14.4" customHeight="1" x14ac:dyDescent="0.3">
      <c r="A13" s="371">
        <v>6929</v>
      </c>
      <c r="B13" s="372" t="s">
        <v>1629</v>
      </c>
      <c r="C13" s="373">
        <v>0</v>
      </c>
      <c r="D13" s="373">
        <v>1</v>
      </c>
      <c r="E13" s="373" t="s">
        <v>458</v>
      </c>
      <c r="F13" s="374" t="s">
        <v>458</v>
      </c>
      <c r="G13" s="373" t="s">
        <v>458</v>
      </c>
      <c r="H13" s="374">
        <v>0</v>
      </c>
      <c r="I13" s="373">
        <v>0</v>
      </c>
      <c r="J13" s="374" t="s">
        <v>458</v>
      </c>
      <c r="K13" s="373">
        <v>1</v>
      </c>
      <c r="L13" s="374">
        <v>1</v>
      </c>
      <c r="M13" s="373" t="s">
        <v>2</v>
      </c>
    </row>
    <row r="14" spans="1:13" ht="14.4" customHeight="1" x14ac:dyDescent="0.3">
      <c r="A14" s="371" t="s">
        <v>1631</v>
      </c>
      <c r="B14" s="372" t="s">
        <v>1632</v>
      </c>
      <c r="C14" s="373">
        <v>19465.770000000004</v>
      </c>
      <c r="D14" s="373">
        <v>75</v>
      </c>
      <c r="E14" s="373">
        <v>5370.95</v>
      </c>
      <c r="F14" s="374">
        <v>0.27591767497509723</v>
      </c>
      <c r="G14" s="373">
        <v>18</v>
      </c>
      <c r="H14" s="374">
        <v>0.24</v>
      </c>
      <c r="I14" s="373">
        <v>14094.820000000003</v>
      </c>
      <c r="J14" s="374">
        <v>0.72408232502490266</v>
      </c>
      <c r="K14" s="373">
        <v>57</v>
      </c>
      <c r="L14" s="374">
        <v>0.76</v>
      </c>
      <c r="M14" s="373" t="s">
        <v>469</v>
      </c>
    </row>
    <row r="15" spans="1:13" ht="14.4" customHeight="1" x14ac:dyDescent="0.3">
      <c r="A15" s="371" t="s">
        <v>458</v>
      </c>
      <c r="B15" s="372" t="s">
        <v>458</v>
      </c>
      <c r="C15" s="373" t="s">
        <v>458</v>
      </c>
      <c r="D15" s="373" t="s">
        <v>458</v>
      </c>
      <c r="E15" s="373" t="s">
        <v>458</v>
      </c>
      <c r="F15" s="374" t="s">
        <v>458</v>
      </c>
      <c r="G15" s="373" t="s">
        <v>458</v>
      </c>
      <c r="H15" s="374" t="s">
        <v>458</v>
      </c>
      <c r="I15" s="373" t="s">
        <v>458</v>
      </c>
      <c r="J15" s="374" t="s">
        <v>458</v>
      </c>
      <c r="K15" s="373" t="s">
        <v>458</v>
      </c>
      <c r="L15" s="374" t="s">
        <v>458</v>
      </c>
      <c r="M15" s="373" t="s">
        <v>470</v>
      </c>
    </row>
    <row r="16" spans="1:13" ht="14.4" customHeight="1" x14ac:dyDescent="0.3">
      <c r="A16" s="371">
        <v>89301602</v>
      </c>
      <c r="B16" s="372" t="s">
        <v>1628</v>
      </c>
      <c r="C16" s="373">
        <v>202187.9499999999</v>
      </c>
      <c r="D16" s="373">
        <v>1065.5</v>
      </c>
      <c r="E16" s="373">
        <v>43830.859999999971</v>
      </c>
      <c r="F16" s="374">
        <v>0.2167827509008326</v>
      </c>
      <c r="G16" s="373">
        <v>225</v>
      </c>
      <c r="H16" s="374">
        <v>0.21116846550915064</v>
      </c>
      <c r="I16" s="373">
        <v>158357.08999999994</v>
      </c>
      <c r="J16" s="374">
        <v>0.78321724909916746</v>
      </c>
      <c r="K16" s="373">
        <v>840.5</v>
      </c>
      <c r="L16" s="374">
        <v>0.78883153449084942</v>
      </c>
      <c r="M16" s="373" t="s">
        <v>2</v>
      </c>
    </row>
    <row r="17" spans="1:13" ht="14.4" customHeight="1" x14ac:dyDescent="0.3">
      <c r="A17" s="371">
        <v>89301602</v>
      </c>
      <c r="B17" s="372" t="s">
        <v>1629</v>
      </c>
      <c r="C17" s="373">
        <v>0</v>
      </c>
      <c r="D17" s="373">
        <v>60.5</v>
      </c>
      <c r="E17" s="373">
        <v>0</v>
      </c>
      <c r="F17" s="374" t="s">
        <v>458</v>
      </c>
      <c r="G17" s="373">
        <v>43</v>
      </c>
      <c r="H17" s="374">
        <v>0.71074380165289253</v>
      </c>
      <c r="I17" s="373">
        <v>0</v>
      </c>
      <c r="J17" s="374" t="s">
        <v>458</v>
      </c>
      <c r="K17" s="373">
        <v>17.5</v>
      </c>
      <c r="L17" s="374">
        <v>0.28925619834710742</v>
      </c>
      <c r="M17" s="373" t="s">
        <v>2</v>
      </c>
    </row>
    <row r="18" spans="1:13" ht="14.4" customHeight="1" x14ac:dyDescent="0.3">
      <c r="A18" s="371">
        <v>89301602</v>
      </c>
      <c r="B18" s="372" t="s">
        <v>1630</v>
      </c>
      <c r="C18" s="373">
        <v>7882.56</v>
      </c>
      <c r="D18" s="373">
        <v>11</v>
      </c>
      <c r="E18" s="373">
        <v>847.43</v>
      </c>
      <c r="F18" s="374">
        <v>0.10750695205618478</v>
      </c>
      <c r="G18" s="373">
        <v>6</v>
      </c>
      <c r="H18" s="374">
        <v>0.54545454545454541</v>
      </c>
      <c r="I18" s="373">
        <v>7035.13</v>
      </c>
      <c r="J18" s="374">
        <v>0.89249304794381512</v>
      </c>
      <c r="K18" s="373">
        <v>5</v>
      </c>
      <c r="L18" s="374">
        <v>0.45454545454545453</v>
      </c>
      <c r="M18" s="373" t="s">
        <v>2</v>
      </c>
    </row>
    <row r="19" spans="1:13" ht="14.4" customHeight="1" x14ac:dyDescent="0.3">
      <c r="A19" s="371" t="s">
        <v>1633</v>
      </c>
      <c r="B19" s="372" t="s">
        <v>1634</v>
      </c>
      <c r="C19" s="373">
        <v>210070.50999999989</v>
      </c>
      <c r="D19" s="373">
        <v>1137</v>
      </c>
      <c r="E19" s="373">
        <v>44678.289999999972</v>
      </c>
      <c r="F19" s="374">
        <v>0.21268235127338908</v>
      </c>
      <c r="G19" s="373">
        <v>274</v>
      </c>
      <c r="H19" s="374">
        <v>0.24098504837291118</v>
      </c>
      <c r="I19" s="373">
        <v>165392.21999999994</v>
      </c>
      <c r="J19" s="374">
        <v>0.78731764872661103</v>
      </c>
      <c r="K19" s="373">
        <v>863</v>
      </c>
      <c r="L19" s="374">
        <v>0.75901495162708887</v>
      </c>
      <c r="M19" s="373" t="s">
        <v>469</v>
      </c>
    </row>
    <row r="20" spans="1:13" ht="14.4" customHeight="1" x14ac:dyDescent="0.3">
      <c r="A20" s="371" t="s">
        <v>458</v>
      </c>
      <c r="B20" s="372" t="s">
        <v>458</v>
      </c>
      <c r="C20" s="373" t="s">
        <v>458</v>
      </c>
      <c r="D20" s="373" t="s">
        <v>458</v>
      </c>
      <c r="E20" s="373" t="s">
        <v>458</v>
      </c>
      <c r="F20" s="374" t="s">
        <v>458</v>
      </c>
      <c r="G20" s="373" t="s">
        <v>458</v>
      </c>
      <c r="H20" s="374" t="s">
        <v>458</v>
      </c>
      <c r="I20" s="373" t="s">
        <v>458</v>
      </c>
      <c r="J20" s="374" t="s">
        <v>458</v>
      </c>
      <c r="K20" s="373" t="s">
        <v>458</v>
      </c>
      <c r="L20" s="374" t="s">
        <v>458</v>
      </c>
      <c r="M20" s="373" t="s">
        <v>470</v>
      </c>
    </row>
    <row r="21" spans="1:13" ht="14.4" customHeight="1" x14ac:dyDescent="0.3">
      <c r="A21" s="371">
        <v>89301603</v>
      </c>
      <c r="B21" s="372" t="s">
        <v>1628</v>
      </c>
      <c r="C21" s="373">
        <v>112224.65000000002</v>
      </c>
      <c r="D21" s="373">
        <v>483.5</v>
      </c>
      <c r="E21" s="373">
        <v>21248.080000000009</v>
      </c>
      <c r="F21" s="374">
        <v>0.18933523071802857</v>
      </c>
      <c r="G21" s="373">
        <v>81</v>
      </c>
      <c r="H21" s="374">
        <v>0.16752843846949328</v>
      </c>
      <c r="I21" s="373">
        <v>90976.57</v>
      </c>
      <c r="J21" s="374">
        <v>0.8106647692819714</v>
      </c>
      <c r="K21" s="373">
        <v>402.5</v>
      </c>
      <c r="L21" s="374">
        <v>0.83247156153050672</v>
      </c>
      <c r="M21" s="373" t="s">
        <v>2</v>
      </c>
    </row>
    <row r="22" spans="1:13" ht="14.4" customHeight="1" x14ac:dyDescent="0.3">
      <c r="A22" s="371">
        <v>89301603</v>
      </c>
      <c r="B22" s="372" t="s">
        <v>1629</v>
      </c>
      <c r="C22" s="373">
        <v>0</v>
      </c>
      <c r="D22" s="373">
        <v>6.5</v>
      </c>
      <c r="E22" s="373">
        <v>0</v>
      </c>
      <c r="F22" s="374" t="s">
        <v>458</v>
      </c>
      <c r="G22" s="373">
        <v>2</v>
      </c>
      <c r="H22" s="374">
        <v>0.30769230769230771</v>
      </c>
      <c r="I22" s="373">
        <v>0</v>
      </c>
      <c r="J22" s="374" t="s">
        <v>458</v>
      </c>
      <c r="K22" s="373">
        <v>4.5</v>
      </c>
      <c r="L22" s="374">
        <v>0.69230769230769229</v>
      </c>
      <c r="M22" s="373" t="s">
        <v>2</v>
      </c>
    </row>
    <row r="23" spans="1:13" ht="14.4" customHeight="1" x14ac:dyDescent="0.3">
      <c r="A23" s="371">
        <v>89301603</v>
      </c>
      <c r="B23" s="372" t="s">
        <v>1630</v>
      </c>
      <c r="C23" s="373">
        <v>13239.3</v>
      </c>
      <c r="D23" s="373">
        <v>18</v>
      </c>
      <c r="E23" s="373">
        <v>7849</v>
      </c>
      <c r="F23" s="374">
        <v>0.59285611777057701</v>
      </c>
      <c r="G23" s="373">
        <v>13</v>
      </c>
      <c r="H23" s="374">
        <v>0.72222222222222221</v>
      </c>
      <c r="I23" s="373">
        <v>5390.3</v>
      </c>
      <c r="J23" s="374">
        <v>0.40714388222942305</v>
      </c>
      <c r="K23" s="373">
        <v>5</v>
      </c>
      <c r="L23" s="374">
        <v>0.27777777777777779</v>
      </c>
      <c r="M23" s="373" t="s">
        <v>2</v>
      </c>
    </row>
    <row r="24" spans="1:13" ht="14.4" customHeight="1" x14ac:dyDescent="0.3">
      <c r="A24" s="371" t="s">
        <v>1635</v>
      </c>
      <c r="B24" s="372" t="s">
        <v>1636</v>
      </c>
      <c r="C24" s="373">
        <v>125463.95000000003</v>
      </c>
      <c r="D24" s="373">
        <v>508</v>
      </c>
      <c r="E24" s="373">
        <v>29097.080000000009</v>
      </c>
      <c r="F24" s="374">
        <v>0.23191586108997847</v>
      </c>
      <c r="G24" s="373">
        <v>96</v>
      </c>
      <c r="H24" s="374">
        <v>0.1889763779527559</v>
      </c>
      <c r="I24" s="373">
        <v>96366.87000000001</v>
      </c>
      <c r="J24" s="374">
        <v>0.76808413891002147</v>
      </c>
      <c r="K24" s="373">
        <v>412</v>
      </c>
      <c r="L24" s="374">
        <v>0.8110236220472441</v>
      </c>
      <c r="M24" s="373" t="s">
        <v>469</v>
      </c>
    </row>
    <row r="25" spans="1:13" ht="14.4" customHeight="1" x14ac:dyDescent="0.3">
      <c r="A25" s="371" t="s">
        <v>458</v>
      </c>
      <c r="B25" s="372" t="s">
        <v>458</v>
      </c>
      <c r="C25" s="373" t="s">
        <v>458</v>
      </c>
      <c r="D25" s="373" t="s">
        <v>458</v>
      </c>
      <c r="E25" s="373" t="s">
        <v>458</v>
      </c>
      <c r="F25" s="374" t="s">
        <v>458</v>
      </c>
      <c r="G25" s="373" t="s">
        <v>458</v>
      </c>
      <c r="H25" s="374" t="s">
        <v>458</v>
      </c>
      <c r="I25" s="373" t="s">
        <v>458</v>
      </c>
      <c r="J25" s="374" t="s">
        <v>458</v>
      </c>
      <c r="K25" s="373" t="s">
        <v>458</v>
      </c>
      <c r="L25" s="374" t="s">
        <v>458</v>
      </c>
      <c r="M25" s="373" t="s">
        <v>470</v>
      </c>
    </row>
    <row r="26" spans="1:13" ht="14.4" customHeight="1" x14ac:dyDescent="0.3">
      <c r="A26" s="371">
        <v>89301604</v>
      </c>
      <c r="B26" s="372" t="s">
        <v>1628</v>
      </c>
      <c r="C26" s="373">
        <v>553038.94999999984</v>
      </c>
      <c r="D26" s="373">
        <v>1660</v>
      </c>
      <c r="E26" s="373">
        <v>146957.71000000011</v>
      </c>
      <c r="F26" s="374">
        <v>0.26572759477429242</v>
      </c>
      <c r="G26" s="373">
        <v>368</v>
      </c>
      <c r="H26" s="374">
        <v>0.22168674698795179</v>
      </c>
      <c r="I26" s="373">
        <v>406081.23999999976</v>
      </c>
      <c r="J26" s="374">
        <v>0.73427240522570769</v>
      </c>
      <c r="K26" s="373">
        <v>1292</v>
      </c>
      <c r="L26" s="374">
        <v>0.77831325301204823</v>
      </c>
      <c r="M26" s="373" t="s">
        <v>2</v>
      </c>
    </row>
    <row r="27" spans="1:13" ht="14.4" customHeight="1" x14ac:dyDescent="0.3">
      <c r="A27" s="371">
        <v>89301604</v>
      </c>
      <c r="B27" s="372" t="s">
        <v>1629</v>
      </c>
      <c r="C27" s="373">
        <v>0</v>
      </c>
      <c r="D27" s="373">
        <v>9</v>
      </c>
      <c r="E27" s="373">
        <v>0</v>
      </c>
      <c r="F27" s="374" t="s">
        <v>458</v>
      </c>
      <c r="G27" s="373">
        <v>5</v>
      </c>
      <c r="H27" s="374">
        <v>0.55555555555555558</v>
      </c>
      <c r="I27" s="373">
        <v>0</v>
      </c>
      <c r="J27" s="374" t="s">
        <v>458</v>
      </c>
      <c r="K27" s="373">
        <v>4</v>
      </c>
      <c r="L27" s="374">
        <v>0.44444444444444442</v>
      </c>
      <c r="M27" s="373" t="s">
        <v>2</v>
      </c>
    </row>
    <row r="28" spans="1:13" ht="14.4" customHeight="1" x14ac:dyDescent="0.3">
      <c r="A28" s="371">
        <v>89301604</v>
      </c>
      <c r="B28" s="372" t="s">
        <v>1630</v>
      </c>
      <c r="C28" s="373">
        <v>1249.32</v>
      </c>
      <c r="D28" s="373">
        <v>4</v>
      </c>
      <c r="E28" s="373">
        <v>1249.32</v>
      </c>
      <c r="F28" s="374">
        <v>1</v>
      </c>
      <c r="G28" s="373">
        <v>4</v>
      </c>
      <c r="H28" s="374">
        <v>1</v>
      </c>
      <c r="I28" s="373" t="s">
        <v>458</v>
      </c>
      <c r="J28" s="374">
        <v>0</v>
      </c>
      <c r="K28" s="373" t="s">
        <v>458</v>
      </c>
      <c r="L28" s="374">
        <v>0</v>
      </c>
      <c r="M28" s="373" t="s">
        <v>2</v>
      </c>
    </row>
    <row r="29" spans="1:13" ht="14.4" customHeight="1" x14ac:dyDescent="0.3">
      <c r="A29" s="371" t="s">
        <v>1637</v>
      </c>
      <c r="B29" s="372" t="s">
        <v>1638</v>
      </c>
      <c r="C29" s="373">
        <v>554288.26999999979</v>
      </c>
      <c r="D29" s="373">
        <v>1673</v>
      </c>
      <c r="E29" s="373">
        <v>148207.03000000012</v>
      </c>
      <c r="F29" s="374">
        <v>0.26738258415607491</v>
      </c>
      <c r="G29" s="373">
        <v>377</v>
      </c>
      <c r="H29" s="374">
        <v>0.22534369396294082</v>
      </c>
      <c r="I29" s="373">
        <v>406081.23999999976</v>
      </c>
      <c r="J29" s="374">
        <v>0.73261741584392526</v>
      </c>
      <c r="K29" s="373">
        <v>1296</v>
      </c>
      <c r="L29" s="374">
        <v>0.77465630603705915</v>
      </c>
      <c r="M29" s="373" t="s">
        <v>469</v>
      </c>
    </row>
    <row r="30" spans="1:13" ht="14.4" customHeight="1" x14ac:dyDescent="0.3">
      <c r="A30" s="371" t="s">
        <v>458</v>
      </c>
      <c r="B30" s="372" t="s">
        <v>458</v>
      </c>
      <c r="C30" s="373" t="s">
        <v>458</v>
      </c>
      <c r="D30" s="373" t="s">
        <v>458</v>
      </c>
      <c r="E30" s="373" t="s">
        <v>458</v>
      </c>
      <c r="F30" s="374" t="s">
        <v>458</v>
      </c>
      <c r="G30" s="373" t="s">
        <v>458</v>
      </c>
      <c r="H30" s="374" t="s">
        <v>458</v>
      </c>
      <c r="I30" s="373" t="s">
        <v>458</v>
      </c>
      <c r="J30" s="374" t="s">
        <v>458</v>
      </c>
      <c r="K30" s="373" t="s">
        <v>458</v>
      </c>
      <c r="L30" s="374" t="s">
        <v>458</v>
      </c>
      <c r="M30" s="373" t="s">
        <v>470</v>
      </c>
    </row>
    <row r="31" spans="1:13" ht="14.4" customHeight="1" x14ac:dyDescent="0.3">
      <c r="A31" s="371">
        <v>89301605</v>
      </c>
      <c r="B31" s="372" t="s">
        <v>1628</v>
      </c>
      <c r="C31" s="373">
        <v>358468.67999999993</v>
      </c>
      <c r="D31" s="373">
        <v>1734</v>
      </c>
      <c r="E31" s="373">
        <v>129064.16000000002</v>
      </c>
      <c r="F31" s="374">
        <v>0.36004305871296771</v>
      </c>
      <c r="G31" s="373">
        <v>552</v>
      </c>
      <c r="H31" s="374">
        <v>0.31833910034602075</v>
      </c>
      <c r="I31" s="373">
        <v>229404.5199999999</v>
      </c>
      <c r="J31" s="374">
        <v>0.63995694128703218</v>
      </c>
      <c r="K31" s="373">
        <v>1182</v>
      </c>
      <c r="L31" s="374">
        <v>0.68166089965397925</v>
      </c>
      <c r="M31" s="373" t="s">
        <v>2</v>
      </c>
    </row>
    <row r="32" spans="1:13" ht="14.4" customHeight="1" x14ac:dyDescent="0.3">
      <c r="A32" s="371">
        <v>89301605</v>
      </c>
      <c r="B32" s="372" t="s">
        <v>1629</v>
      </c>
      <c r="C32" s="373">
        <v>0</v>
      </c>
      <c r="D32" s="373">
        <v>4</v>
      </c>
      <c r="E32" s="373">
        <v>0</v>
      </c>
      <c r="F32" s="374" t="s">
        <v>458</v>
      </c>
      <c r="G32" s="373">
        <v>3</v>
      </c>
      <c r="H32" s="374">
        <v>0.75</v>
      </c>
      <c r="I32" s="373">
        <v>0</v>
      </c>
      <c r="J32" s="374" t="s">
        <v>458</v>
      </c>
      <c r="K32" s="373">
        <v>1</v>
      </c>
      <c r="L32" s="374">
        <v>0.25</v>
      </c>
      <c r="M32" s="373" t="s">
        <v>2</v>
      </c>
    </row>
    <row r="33" spans="1:13" ht="14.4" customHeight="1" x14ac:dyDescent="0.3">
      <c r="A33" s="371">
        <v>89301605</v>
      </c>
      <c r="B33" s="372" t="s">
        <v>1630</v>
      </c>
      <c r="C33" s="373">
        <v>3573.96</v>
      </c>
      <c r="D33" s="373">
        <v>5</v>
      </c>
      <c r="E33" s="373">
        <v>1640.92</v>
      </c>
      <c r="F33" s="374">
        <v>0.45913216711994542</v>
      </c>
      <c r="G33" s="373">
        <v>2</v>
      </c>
      <c r="H33" s="374">
        <v>0.4</v>
      </c>
      <c r="I33" s="373">
        <v>1933.04</v>
      </c>
      <c r="J33" s="374">
        <v>0.54086783288005458</v>
      </c>
      <c r="K33" s="373">
        <v>3</v>
      </c>
      <c r="L33" s="374">
        <v>0.6</v>
      </c>
      <c r="M33" s="373" t="s">
        <v>2</v>
      </c>
    </row>
    <row r="34" spans="1:13" ht="14.4" customHeight="1" x14ac:dyDescent="0.3">
      <c r="A34" s="371" t="s">
        <v>1639</v>
      </c>
      <c r="B34" s="372" t="s">
        <v>1640</v>
      </c>
      <c r="C34" s="373">
        <v>362042.63999999996</v>
      </c>
      <c r="D34" s="373">
        <v>1743</v>
      </c>
      <c r="E34" s="373">
        <v>130705.08000000002</v>
      </c>
      <c r="F34" s="374">
        <v>0.36102123219519122</v>
      </c>
      <c r="G34" s="373">
        <v>557</v>
      </c>
      <c r="H34" s="374">
        <v>0.31956397016637983</v>
      </c>
      <c r="I34" s="373">
        <v>231337.55999999991</v>
      </c>
      <c r="J34" s="374">
        <v>0.63897876780480867</v>
      </c>
      <c r="K34" s="373">
        <v>1186</v>
      </c>
      <c r="L34" s="374">
        <v>0.68043602983362017</v>
      </c>
      <c r="M34" s="373" t="s">
        <v>469</v>
      </c>
    </row>
    <row r="35" spans="1:13" ht="14.4" customHeight="1" x14ac:dyDescent="0.3">
      <c r="A35" s="371" t="s">
        <v>458</v>
      </c>
      <c r="B35" s="372" t="s">
        <v>458</v>
      </c>
      <c r="C35" s="373" t="s">
        <v>458</v>
      </c>
      <c r="D35" s="373" t="s">
        <v>458</v>
      </c>
      <c r="E35" s="373" t="s">
        <v>458</v>
      </c>
      <c r="F35" s="374" t="s">
        <v>458</v>
      </c>
      <c r="G35" s="373" t="s">
        <v>458</v>
      </c>
      <c r="H35" s="374" t="s">
        <v>458</v>
      </c>
      <c r="I35" s="373" t="s">
        <v>458</v>
      </c>
      <c r="J35" s="374" t="s">
        <v>458</v>
      </c>
      <c r="K35" s="373" t="s">
        <v>458</v>
      </c>
      <c r="L35" s="374" t="s">
        <v>458</v>
      </c>
      <c r="M35" s="373" t="s">
        <v>470</v>
      </c>
    </row>
    <row r="36" spans="1:13" ht="14.4" customHeight="1" x14ac:dyDescent="0.3">
      <c r="A36" s="371">
        <v>89301606</v>
      </c>
      <c r="B36" s="372" t="s">
        <v>1628</v>
      </c>
      <c r="C36" s="373">
        <v>240977.1999999999</v>
      </c>
      <c r="D36" s="373">
        <v>1326</v>
      </c>
      <c r="E36" s="373">
        <v>50333.809999999983</v>
      </c>
      <c r="F36" s="374">
        <v>0.20887374407205331</v>
      </c>
      <c r="G36" s="373">
        <v>259</v>
      </c>
      <c r="H36" s="374">
        <v>0.19532428355957768</v>
      </c>
      <c r="I36" s="373">
        <v>190643.38999999993</v>
      </c>
      <c r="J36" s="374">
        <v>0.79112625592794672</v>
      </c>
      <c r="K36" s="373">
        <v>1067</v>
      </c>
      <c r="L36" s="374">
        <v>0.80467571644042235</v>
      </c>
      <c r="M36" s="373" t="s">
        <v>2</v>
      </c>
    </row>
    <row r="37" spans="1:13" ht="14.4" customHeight="1" x14ac:dyDescent="0.3">
      <c r="A37" s="371">
        <v>89301606</v>
      </c>
      <c r="B37" s="372" t="s">
        <v>1629</v>
      </c>
      <c r="C37" s="373">
        <v>0</v>
      </c>
      <c r="D37" s="373">
        <v>1</v>
      </c>
      <c r="E37" s="373">
        <v>0</v>
      </c>
      <c r="F37" s="374" t="s">
        <v>458</v>
      </c>
      <c r="G37" s="373">
        <v>1</v>
      </c>
      <c r="H37" s="374">
        <v>1</v>
      </c>
      <c r="I37" s="373" t="s">
        <v>458</v>
      </c>
      <c r="J37" s="374" t="s">
        <v>458</v>
      </c>
      <c r="K37" s="373" t="s">
        <v>458</v>
      </c>
      <c r="L37" s="374">
        <v>0</v>
      </c>
      <c r="M37" s="373" t="s">
        <v>2</v>
      </c>
    </row>
    <row r="38" spans="1:13" ht="14.4" customHeight="1" x14ac:dyDescent="0.3">
      <c r="A38" s="371">
        <v>89301606</v>
      </c>
      <c r="B38" s="372" t="s">
        <v>1630</v>
      </c>
      <c r="C38" s="373">
        <v>3293.5</v>
      </c>
      <c r="D38" s="373">
        <v>14</v>
      </c>
      <c r="E38" s="373">
        <v>2593.5</v>
      </c>
      <c r="F38" s="374">
        <v>0.78746014877789583</v>
      </c>
      <c r="G38" s="373">
        <v>13</v>
      </c>
      <c r="H38" s="374">
        <v>0.9285714285714286</v>
      </c>
      <c r="I38" s="373">
        <v>700</v>
      </c>
      <c r="J38" s="374">
        <v>0.21253985122210414</v>
      </c>
      <c r="K38" s="373">
        <v>1</v>
      </c>
      <c r="L38" s="374">
        <v>7.1428571428571425E-2</v>
      </c>
      <c r="M38" s="373" t="s">
        <v>2</v>
      </c>
    </row>
    <row r="39" spans="1:13" ht="14.4" customHeight="1" x14ac:dyDescent="0.3">
      <c r="A39" s="371" t="s">
        <v>1641</v>
      </c>
      <c r="B39" s="372" t="s">
        <v>1642</v>
      </c>
      <c r="C39" s="373">
        <v>244270.6999999999</v>
      </c>
      <c r="D39" s="373">
        <v>1341</v>
      </c>
      <c r="E39" s="373">
        <v>52927.309999999983</v>
      </c>
      <c r="F39" s="374">
        <v>0.21667482018924089</v>
      </c>
      <c r="G39" s="373">
        <v>273</v>
      </c>
      <c r="H39" s="374">
        <v>0.20357941834451901</v>
      </c>
      <c r="I39" s="373">
        <v>191343.38999999993</v>
      </c>
      <c r="J39" s="374">
        <v>0.78332517981075922</v>
      </c>
      <c r="K39" s="373">
        <v>1068</v>
      </c>
      <c r="L39" s="374">
        <v>0.79642058165548102</v>
      </c>
      <c r="M39" s="373" t="s">
        <v>469</v>
      </c>
    </row>
    <row r="40" spans="1:13" ht="14.4" customHeight="1" x14ac:dyDescent="0.3">
      <c r="A40" s="371" t="s">
        <v>458</v>
      </c>
      <c r="B40" s="372" t="s">
        <v>458</v>
      </c>
      <c r="C40" s="373" t="s">
        <v>458</v>
      </c>
      <c r="D40" s="373" t="s">
        <v>458</v>
      </c>
      <c r="E40" s="373" t="s">
        <v>458</v>
      </c>
      <c r="F40" s="374" t="s">
        <v>458</v>
      </c>
      <c r="G40" s="373" t="s">
        <v>458</v>
      </c>
      <c r="H40" s="374" t="s">
        <v>458</v>
      </c>
      <c r="I40" s="373" t="s">
        <v>458</v>
      </c>
      <c r="J40" s="374" t="s">
        <v>458</v>
      </c>
      <c r="K40" s="373" t="s">
        <v>458</v>
      </c>
      <c r="L40" s="374" t="s">
        <v>458</v>
      </c>
      <c r="M40" s="373" t="s">
        <v>470</v>
      </c>
    </row>
    <row r="41" spans="1:13" ht="14.4" customHeight="1" x14ac:dyDescent="0.3">
      <c r="A41" s="371">
        <v>89301607</v>
      </c>
      <c r="B41" s="372" t="s">
        <v>1628</v>
      </c>
      <c r="C41" s="373">
        <v>834952.76999999955</v>
      </c>
      <c r="D41" s="373">
        <v>1509</v>
      </c>
      <c r="E41" s="373">
        <v>222850.89999999988</v>
      </c>
      <c r="F41" s="374">
        <v>0.26690240215623212</v>
      </c>
      <c r="G41" s="373">
        <v>278</v>
      </c>
      <c r="H41" s="374">
        <v>0.18422796554009277</v>
      </c>
      <c r="I41" s="373">
        <v>612101.86999999965</v>
      </c>
      <c r="J41" s="374">
        <v>0.73309759784376782</v>
      </c>
      <c r="K41" s="373">
        <v>1231</v>
      </c>
      <c r="L41" s="374">
        <v>0.8157720344599072</v>
      </c>
      <c r="M41" s="373" t="s">
        <v>2</v>
      </c>
    </row>
    <row r="42" spans="1:13" ht="14.4" customHeight="1" x14ac:dyDescent="0.3">
      <c r="A42" s="371">
        <v>89301607</v>
      </c>
      <c r="B42" s="372" t="s">
        <v>1630</v>
      </c>
      <c r="C42" s="373">
        <v>1736263.2800000005</v>
      </c>
      <c r="D42" s="373">
        <v>4449</v>
      </c>
      <c r="E42" s="373">
        <v>1608814.3200000005</v>
      </c>
      <c r="F42" s="374">
        <v>0.92659583286239866</v>
      </c>
      <c r="G42" s="373">
        <v>4182</v>
      </c>
      <c r="H42" s="374">
        <v>0.93998651382333109</v>
      </c>
      <c r="I42" s="373">
        <v>127448.96000000001</v>
      </c>
      <c r="J42" s="374">
        <v>7.3404167137601367E-2</v>
      </c>
      <c r="K42" s="373">
        <v>267</v>
      </c>
      <c r="L42" s="374">
        <v>6.0013486176668913E-2</v>
      </c>
      <c r="M42" s="373" t="s">
        <v>2</v>
      </c>
    </row>
    <row r="43" spans="1:13" ht="14.4" customHeight="1" x14ac:dyDescent="0.3">
      <c r="A43" s="371" t="s">
        <v>1643</v>
      </c>
      <c r="B43" s="372" t="s">
        <v>1644</v>
      </c>
      <c r="C43" s="373">
        <v>2571216.0499999998</v>
      </c>
      <c r="D43" s="373">
        <v>5958</v>
      </c>
      <c r="E43" s="373">
        <v>1831665.2200000004</v>
      </c>
      <c r="F43" s="374">
        <v>0.71237312788242768</v>
      </c>
      <c r="G43" s="373">
        <v>4460</v>
      </c>
      <c r="H43" s="374">
        <v>0.7485733467606579</v>
      </c>
      <c r="I43" s="373">
        <v>739550.82999999961</v>
      </c>
      <c r="J43" s="374">
        <v>0.28762687211757243</v>
      </c>
      <c r="K43" s="373">
        <v>1498</v>
      </c>
      <c r="L43" s="374">
        <v>0.25142665323934205</v>
      </c>
      <c r="M43" s="373" t="s">
        <v>469</v>
      </c>
    </row>
    <row r="44" spans="1:13" ht="14.4" customHeight="1" x14ac:dyDescent="0.3">
      <c r="A44" s="371" t="s">
        <v>458</v>
      </c>
      <c r="B44" s="372" t="s">
        <v>458</v>
      </c>
      <c r="C44" s="373" t="s">
        <v>458</v>
      </c>
      <c r="D44" s="373" t="s">
        <v>458</v>
      </c>
      <c r="E44" s="373" t="s">
        <v>458</v>
      </c>
      <c r="F44" s="374" t="s">
        <v>458</v>
      </c>
      <c r="G44" s="373" t="s">
        <v>458</v>
      </c>
      <c r="H44" s="374" t="s">
        <v>458</v>
      </c>
      <c r="I44" s="373" t="s">
        <v>458</v>
      </c>
      <c r="J44" s="374" t="s">
        <v>458</v>
      </c>
      <c r="K44" s="373" t="s">
        <v>458</v>
      </c>
      <c r="L44" s="374" t="s">
        <v>458</v>
      </c>
      <c r="M44" s="373" t="s">
        <v>470</v>
      </c>
    </row>
    <row r="45" spans="1:13" ht="14.4" customHeight="1" x14ac:dyDescent="0.3">
      <c r="A45" s="371">
        <v>89871607</v>
      </c>
      <c r="B45" s="372" t="s">
        <v>1628</v>
      </c>
      <c r="C45" s="373">
        <v>851547.78999999899</v>
      </c>
      <c r="D45" s="373">
        <v>5908</v>
      </c>
      <c r="E45" s="373">
        <v>102088.56000000004</v>
      </c>
      <c r="F45" s="374">
        <v>0.11988588450214892</v>
      </c>
      <c r="G45" s="373">
        <v>672</v>
      </c>
      <c r="H45" s="374">
        <v>0.11374407582938388</v>
      </c>
      <c r="I45" s="373">
        <v>749459.22999999893</v>
      </c>
      <c r="J45" s="374">
        <v>0.88011411549785101</v>
      </c>
      <c r="K45" s="373">
        <v>5236</v>
      </c>
      <c r="L45" s="374">
        <v>0.88625592417061616</v>
      </c>
      <c r="M45" s="373" t="s">
        <v>2</v>
      </c>
    </row>
    <row r="46" spans="1:13" ht="14.4" customHeight="1" x14ac:dyDescent="0.3">
      <c r="A46" s="371">
        <v>89871607</v>
      </c>
      <c r="B46" s="372" t="s">
        <v>1629</v>
      </c>
      <c r="C46" s="373">
        <v>0</v>
      </c>
      <c r="D46" s="373">
        <v>5</v>
      </c>
      <c r="E46" s="373">
        <v>0</v>
      </c>
      <c r="F46" s="374" t="s">
        <v>458</v>
      </c>
      <c r="G46" s="373">
        <v>2</v>
      </c>
      <c r="H46" s="374">
        <v>0.4</v>
      </c>
      <c r="I46" s="373">
        <v>0</v>
      </c>
      <c r="J46" s="374" t="s">
        <v>458</v>
      </c>
      <c r="K46" s="373">
        <v>3</v>
      </c>
      <c r="L46" s="374">
        <v>0.6</v>
      </c>
      <c r="M46" s="373" t="s">
        <v>2</v>
      </c>
    </row>
    <row r="47" spans="1:13" ht="14.4" customHeight="1" x14ac:dyDescent="0.3">
      <c r="A47" s="371">
        <v>89871607</v>
      </c>
      <c r="B47" s="372" t="s">
        <v>1630</v>
      </c>
      <c r="C47" s="373">
        <v>4285.9699999999993</v>
      </c>
      <c r="D47" s="373">
        <v>20</v>
      </c>
      <c r="E47" s="373">
        <v>4285.9699999999993</v>
      </c>
      <c r="F47" s="374">
        <v>1</v>
      </c>
      <c r="G47" s="373">
        <v>20</v>
      </c>
      <c r="H47" s="374">
        <v>1</v>
      </c>
      <c r="I47" s="373" t="s">
        <v>458</v>
      </c>
      <c r="J47" s="374">
        <v>0</v>
      </c>
      <c r="K47" s="373" t="s">
        <v>458</v>
      </c>
      <c r="L47" s="374">
        <v>0</v>
      </c>
      <c r="M47" s="373" t="s">
        <v>2</v>
      </c>
    </row>
    <row r="48" spans="1:13" ht="14.4" customHeight="1" x14ac:dyDescent="0.3">
      <c r="A48" s="371" t="s">
        <v>1645</v>
      </c>
      <c r="B48" s="372" t="s">
        <v>1646</v>
      </c>
      <c r="C48" s="373">
        <v>855833.75999999896</v>
      </c>
      <c r="D48" s="373">
        <v>5933</v>
      </c>
      <c r="E48" s="373">
        <v>106374.53000000004</v>
      </c>
      <c r="F48" s="374">
        <v>0.12429344923247732</v>
      </c>
      <c r="G48" s="373">
        <v>694</v>
      </c>
      <c r="H48" s="374">
        <v>0.11697286364402494</v>
      </c>
      <c r="I48" s="373">
        <v>749459.22999999893</v>
      </c>
      <c r="J48" s="374">
        <v>0.87570655076752268</v>
      </c>
      <c r="K48" s="373">
        <v>5239</v>
      </c>
      <c r="L48" s="374">
        <v>0.88302713635597507</v>
      </c>
      <c r="M48" s="373" t="s">
        <v>469</v>
      </c>
    </row>
    <row r="49" spans="1:13" ht="14.4" customHeight="1" x14ac:dyDescent="0.3">
      <c r="A49" s="371" t="s">
        <v>458</v>
      </c>
      <c r="B49" s="372" t="s">
        <v>458</v>
      </c>
      <c r="C49" s="373" t="s">
        <v>458</v>
      </c>
      <c r="D49" s="373" t="s">
        <v>458</v>
      </c>
      <c r="E49" s="373" t="s">
        <v>458</v>
      </c>
      <c r="F49" s="374" t="s">
        <v>458</v>
      </c>
      <c r="G49" s="373" t="s">
        <v>458</v>
      </c>
      <c r="H49" s="374" t="s">
        <v>458</v>
      </c>
      <c r="I49" s="373" t="s">
        <v>458</v>
      </c>
      <c r="J49" s="374" t="s">
        <v>458</v>
      </c>
      <c r="K49" s="373" t="s">
        <v>458</v>
      </c>
      <c r="L49" s="374" t="s">
        <v>458</v>
      </c>
      <c r="M49" s="373" t="s">
        <v>470</v>
      </c>
    </row>
    <row r="50" spans="1:13" ht="14.4" customHeight="1" x14ac:dyDescent="0.3">
      <c r="A50" s="371" t="s">
        <v>457</v>
      </c>
      <c r="B50" s="372" t="s">
        <v>1647</v>
      </c>
      <c r="C50" s="373">
        <v>4942651.6499999985</v>
      </c>
      <c r="D50" s="373">
        <v>18368</v>
      </c>
      <c r="E50" s="373">
        <v>2349025.4900000007</v>
      </c>
      <c r="F50" s="374">
        <v>0.47525612896470287</v>
      </c>
      <c r="G50" s="373">
        <v>6749</v>
      </c>
      <c r="H50" s="374">
        <v>0.36743249128919858</v>
      </c>
      <c r="I50" s="373">
        <v>2593626.1599999983</v>
      </c>
      <c r="J50" s="374">
        <v>0.52474387103529718</v>
      </c>
      <c r="K50" s="373">
        <v>11619</v>
      </c>
      <c r="L50" s="374">
        <v>0.63256750871080136</v>
      </c>
      <c r="M50" s="373" t="s">
        <v>466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35" priority="15" stopIfTrue="1" operator="lessThan">
      <formula>0.6</formula>
    </cfRule>
  </conditionalFormatting>
  <conditionalFormatting sqref="B5:B9">
    <cfRule type="expression" dxfId="34" priority="12">
      <formula>AND(LEFT(M5,6)&lt;&gt;"mezera",M5&lt;&gt;"")</formula>
    </cfRule>
  </conditionalFormatting>
  <conditionalFormatting sqref="A5:A9">
    <cfRule type="expression" dxfId="33" priority="9">
      <formula>AND(M5&lt;&gt;"",M5&lt;&gt;"mezeraKL")</formula>
    </cfRule>
  </conditionalFormatting>
  <conditionalFormatting sqref="B5:L9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9">
    <cfRule type="cellIs" dxfId="30" priority="8" operator="lessThan">
      <formula>0.6</formula>
    </cfRule>
  </conditionalFormatting>
  <conditionalFormatting sqref="A5:L9">
    <cfRule type="expression" dxfId="29" priority="7">
      <formula>$M5&lt;&gt;""</formula>
    </cfRule>
  </conditionalFormatting>
  <conditionalFormatting sqref="B11:B50">
    <cfRule type="expression" dxfId="28" priority="6">
      <formula>AND(LEFT(M11,6)&lt;&gt;"mezera",M11&lt;&gt;"")</formula>
    </cfRule>
  </conditionalFormatting>
  <conditionalFormatting sqref="A11:A50">
    <cfRule type="expression" dxfId="27" priority="3">
      <formula>AND(M11&lt;&gt;"",M11&lt;&gt;"mezeraKL")</formula>
    </cfRule>
  </conditionalFormatting>
  <conditionalFormatting sqref="B11:L50">
    <cfRule type="expression" dxfId="26" priority="4">
      <formula>$M11="SumaNS"</formula>
    </cfRule>
    <cfRule type="expression" dxfId="25" priority="5">
      <formula>OR($M11="KL",$M11="SumaKL")</formula>
    </cfRule>
  </conditionalFormatting>
  <conditionalFormatting sqref="F11:F50">
    <cfRule type="cellIs" dxfId="24" priority="2" operator="lessThan">
      <formula>0.6</formula>
    </cfRule>
  </conditionalFormatting>
  <conditionalFormatting sqref="A11:L50">
    <cfRule type="expression" dxfId="23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3" bestFit="1" customWidth="1"/>
    <col min="3" max="3" width="11.109375" style="65" hidden="1" customWidth="1"/>
    <col min="4" max="4" width="7.33203125" style="93" bestFit="1" customWidth="1"/>
    <col min="5" max="5" width="7.33203125" style="65" hidden="1" customWidth="1"/>
    <col min="6" max="6" width="11.109375" style="93" bestFit="1" customWidth="1"/>
    <col min="7" max="7" width="5.33203125" style="86" customWidth="1"/>
    <col min="8" max="8" width="7.33203125" style="93" bestFit="1" customWidth="1"/>
    <col min="9" max="9" width="5.33203125" style="86" customWidth="1"/>
    <col min="10" max="10" width="11.109375" style="93" customWidth="1"/>
    <col min="11" max="11" width="5.33203125" style="86" customWidth="1"/>
    <col min="12" max="12" width="7.33203125" style="93" customWidth="1"/>
    <col min="13" max="13" width="5.33203125" style="86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03" t="s">
        <v>225</v>
      </c>
      <c r="B1" s="313"/>
      <c r="C1" s="313"/>
      <c r="D1" s="313"/>
      <c r="E1" s="313"/>
      <c r="F1" s="313"/>
      <c r="G1" s="313"/>
      <c r="H1" s="313"/>
      <c r="I1" s="313"/>
      <c r="J1" s="270"/>
      <c r="K1" s="270"/>
      <c r="L1" s="270"/>
      <c r="M1" s="270"/>
    </row>
    <row r="2" spans="1:13" ht="14.4" customHeight="1" thickBot="1" x14ac:dyDescent="0.35">
      <c r="A2" s="348" t="s">
        <v>235</v>
      </c>
      <c r="B2" s="92"/>
      <c r="C2" s="91"/>
      <c r="D2" s="92"/>
      <c r="E2" s="91"/>
      <c r="F2" s="92"/>
      <c r="G2" s="193"/>
      <c r="H2" s="92"/>
      <c r="I2" s="193"/>
    </row>
    <row r="3" spans="1:13" ht="14.4" customHeight="1" thickBot="1" x14ac:dyDescent="0.35">
      <c r="A3" s="208"/>
      <c r="B3" s="315" t="s">
        <v>18</v>
      </c>
      <c r="C3" s="317"/>
      <c r="D3" s="314"/>
      <c r="E3" s="207"/>
      <c r="F3" s="314" t="s">
        <v>19</v>
      </c>
      <c r="G3" s="314"/>
      <c r="H3" s="314"/>
      <c r="I3" s="314"/>
      <c r="J3" s="314" t="s">
        <v>224</v>
      </c>
      <c r="K3" s="314"/>
      <c r="L3" s="314"/>
      <c r="M3" s="316"/>
    </row>
    <row r="4" spans="1:13" ht="14.4" customHeight="1" thickBot="1" x14ac:dyDescent="0.35">
      <c r="A4" s="418" t="s">
        <v>207</v>
      </c>
      <c r="B4" s="422" t="s">
        <v>22</v>
      </c>
      <c r="C4" s="423"/>
      <c r="D4" s="422" t="s">
        <v>23</v>
      </c>
      <c r="E4" s="423"/>
      <c r="F4" s="422" t="s">
        <v>22</v>
      </c>
      <c r="G4" s="430" t="s">
        <v>5</v>
      </c>
      <c r="H4" s="422" t="s">
        <v>23</v>
      </c>
      <c r="I4" s="430" t="s">
        <v>5</v>
      </c>
      <c r="J4" s="422" t="s">
        <v>22</v>
      </c>
      <c r="K4" s="430" t="s">
        <v>5</v>
      </c>
      <c r="L4" s="422" t="s">
        <v>23</v>
      </c>
      <c r="M4" s="431" t="s">
        <v>5</v>
      </c>
    </row>
    <row r="5" spans="1:13" ht="14.4" customHeight="1" x14ac:dyDescent="0.3">
      <c r="A5" s="419" t="s">
        <v>1648</v>
      </c>
      <c r="B5" s="424">
        <v>10055.5</v>
      </c>
      <c r="C5" s="381">
        <v>1</v>
      </c>
      <c r="D5" s="427">
        <v>63</v>
      </c>
      <c r="E5" s="435" t="s">
        <v>1648</v>
      </c>
      <c r="F5" s="424"/>
      <c r="G5" s="402">
        <v>0</v>
      </c>
      <c r="H5" s="384"/>
      <c r="I5" s="432">
        <v>0</v>
      </c>
      <c r="J5" s="438">
        <v>10055.5</v>
      </c>
      <c r="K5" s="402">
        <v>1</v>
      </c>
      <c r="L5" s="384">
        <v>63</v>
      </c>
      <c r="M5" s="432">
        <v>1</v>
      </c>
    </row>
    <row r="6" spans="1:13" ht="14.4" customHeight="1" x14ac:dyDescent="0.3">
      <c r="A6" s="420" t="s">
        <v>1649</v>
      </c>
      <c r="B6" s="425">
        <v>80361.06</v>
      </c>
      <c r="C6" s="387">
        <v>1</v>
      </c>
      <c r="D6" s="428">
        <v>322</v>
      </c>
      <c r="E6" s="436" t="s">
        <v>1649</v>
      </c>
      <c r="F6" s="425">
        <v>32135.899999999998</v>
      </c>
      <c r="G6" s="403">
        <v>0.39989392872617657</v>
      </c>
      <c r="H6" s="390">
        <v>83</v>
      </c>
      <c r="I6" s="433">
        <v>0.25776397515527949</v>
      </c>
      <c r="J6" s="439">
        <v>48225.159999999996</v>
      </c>
      <c r="K6" s="403">
        <v>0.60010607127382343</v>
      </c>
      <c r="L6" s="390">
        <v>239</v>
      </c>
      <c r="M6" s="433">
        <v>0.74223602484472051</v>
      </c>
    </row>
    <row r="7" spans="1:13" ht="14.4" customHeight="1" x14ac:dyDescent="0.3">
      <c r="A7" s="420" t="s">
        <v>1650</v>
      </c>
      <c r="B7" s="425">
        <v>11551.190000000004</v>
      </c>
      <c r="C7" s="387">
        <v>1</v>
      </c>
      <c r="D7" s="428">
        <v>53</v>
      </c>
      <c r="E7" s="436" t="s">
        <v>1650</v>
      </c>
      <c r="F7" s="425">
        <v>446.69</v>
      </c>
      <c r="G7" s="403">
        <v>3.867047464373799E-2</v>
      </c>
      <c r="H7" s="390">
        <v>3</v>
      </c>
      <c r="I7" s="433">
        <v>5.6603773584905662E-2</v>
      </c>
      <c r="J7" s="439">
        <v>11104.500000000004</v>
      </c>
      <c r="K7" s="403">
        <v>0.96132952535626193</v>
      </c>
      <c r="L7" s="390">
        <v>50</v>
      </c>
      <c r="M7" s="433">
        <v>0.94339622641509435</v>
      </c>
    </row>
    <row r="8" spans="1:13" ht="14.4" customHeight="1" x14ac:dyDescent="0.3">
      <c r="A8" s="420" t="s">
        <v>1651</v>
      </c>
      <c r="B8" s="425">
        <v>333.31</v>
      </c>
      <c r="C8" s="387">
        <v>1</v>
      </c>
      <c r="D8" s="428">
        <v>2</v>
      </c>
      <c r="E8" s="436" t="s">
        <v>1651</v>
      </c>
      <c r="F8" s="425">
        <v>333.31</v>
      </c>
      <c r="G8" s="403">
        <v>1</v>
      </c>
      <c r="H8" s="390">
        <v>1</v>
      </c>
      <c r="I8" s="433">
        <v>0.5</v>
      </c>
      <c r="J8" s="439">
        <v>0</v>
      </c>
      <c r="K8" s="403">
        <v>0</v>
      </c>
      <c r="L8" s="390">
        <v>1</v>
      </c>
      <c r="M8" s="433">
        <v>0.5</v>
      </c>
    </row>
    <row r="9" spans="1:13" ht="14.4" customHeight="1" x14ac:dyDescent="0.3">
      <c r="A9" s="420" t="s">
        <v>1652</v>
      </c>
      <c r="B9" s="425">
        <v>5401.83</v>
      </c>
      <c r="C9" s="387">
        <v>1</v>
      </c>
      <c r="D9" s="428">
        <v>7</v>
      </c>
      <c r="E9" s="436" t="s">
        <v>1652</v>
      </c>
      <c r="F9" s="425">
        <v>4256.54</v>
      </c>
      <c r="G9" s="403">
        <v>0.78798111010527916</v>
      </c>
      <c r="H9" s="390">
        <v>5</v>
      </c>
      <c r="I9" s="433">
        <v>0.7142857142857143</v>
      </c>
      <c r="J9" s="439">
        <v>1145.29</v>
      </c>
      <c r="K9" s="403">
        <v>0.21201888989472087</v>
      </c>
      <c r="L9" s="390">
        <v>2</v>
      </c>
      <c r="M9" s="433">
        <v>0.2857142857142857</v>
      </c>
    </row>
    <row r="10" spans="1:13" ht="14.4" customHeight="1" x14ac:dyDescent="0.3">
      <c r="A10" s="420" t="s">
        <v>1653</v>
      </c>
      <c r="B10" s="425">
        <v>21471.79</v>
      </c>
      <c r="C10" s="387">
        <v>1</v>
      </c>
      <c r="D10" s="428">
        <v>100</v>
      </c>
      <c r="E10" s="436" t="s">
        <v>1653</v>
      </c>
      <c r="F10" s="425">
        <v>4530.0200000000004</v>
      </c>
      <c r="G10" s="403">
        <v>0.21097542403311509</v>
      </c>
      <c r="H10" s="390">
        <v>12</v>
      </c>
      <c r="I10" s="433">
        <v>0.12</v>
      </c>
      <c r="J10" s="439">
        <v>16941.77</v>
      </c>
      <c r="K10" s="403">
        <v>0.78902457596688491</v>
      </c>
      <c r="L10" s="390">
        <v>88</v>
      </c>
      <c r="M10" s="433">
        <v>0.88</v>
      </c>
    </row>
    <row r="11" spans="1:13" ht="14.4" customHeight="1" x14ac:dyDescent="0.3">
      <c r="A11" s="420" t="s">
        <v>1654</v>
      </c>
      <c r="B11" s="425">
        <v>253928.39</v>
      </c>
      <c r="C11" s="387">
        <v>1</v>
      </c>
      <c r="D11" s="428">
        <v>374</v>
      </c>
      <c r="E11" s="436" t="s">
        <v>1654</v>
      </c>
      <c r="F11" s="425">
        <v>165666.03999999998</v>
      </c>
      <c r="G11" s="403">
        <v>0.65241243801057447</v>
      </c>
      <c r="H11" s="390">
        <v>346</v>
      </c>
      <c r="I11" s="433">
        <v>0.92513368983957223</v>
      </c>
      <c r="J11" s="439">
        <v>88262.350000000035</v>
      </c>
      <c r="K11" s="403">
        <v>0.34758756198942559</v>
      </c>
      <c r="L11" s="390">
        <v>28</v>
      </c>
      <c r="M11" s="433">
        <v>7.4866310160427801E-2</v>
      </c>
    </row>
    <row r="12" spans="1:13" ht="14.4" customHeight="1" x14ac:dyDescent="0.3">
      <c r="A12" s="420" t="s">
        <v>1655</v>
      </c>
      <c r="B12" s="425">
        <v>57739.539999999986</v>
      </c>
      <c r="C12" s="387">
        <v>1</v>
      </c>
      <c r="D12" s="428">
        <v>166</v>
      </c>
      <c r="E12" s="436" t="s">
        <v>1655</v>
      </c>
      <c r="F12" s="425">
        <v>12139.789999999999</v>
      </c>
      <c r="G12" s="403">
        <v>0.21025089566006244</v>
      </c>
      <c r="H12" s="390">
        <v>30</v>
      </c>
      <c r="I12" s="433">
        <v>0.18072289156626506</v>
      </c>
      <c r="J12" s="439">
        <v>45599.749999999985</v>
      </c>
      <c r="K12" s="403">
        <v>0.7897491043399375</v>
      </c>
      <c r="L12" s="390">
        <v>136</v>
      </c>
      <c r="M12" s="433">
        <v>0.81927710843373491</v>
      </c>
    </row>
    <row r="13" spans="1:13" ht="14.4" customHeight="1" x14ac:dyDescent="0.3">
      <c r="A13" s="420" t="s">
        <v>1656</v>
      </c>
      <c r="B13" s="425">
        <v>193072.37000000005</v>
      </c>
      <c r="C13" s="387">
        <v>1</v>
      </c>
      <c r="D13" s="428">
        <v>607</v>
      </c>
      <c r="E13" s="436" t="s">
        <v>1656</v>
      </c>
      <c r="F13" s="425">
        <v>125983.24000000003</v>
      </c>
      <c r="G13" s="403">
        <v>0.65251822412497451</v>
      </c>
      <c r="H13" s="390">
        <v>404</v>
      </c>
      <c r="I13" s="433">
        <v>0.66556836902800653</v>
      </c>
      <c r="J13" s="439">
        <v>67089.130000000019</v>
      </c>
      <c r="K13" s="403">
        <v>0.34748177587502554</v>
      </c>
      <c r="L13" s="390">
        <v>203</v>
      </c>
      <c r="M13" s="433">
        <v>0.33443163097199341</v>
      </c>
    </row>
    <row r="14" spans="1:13" ht="14.4" customHeight="1" x14ac:dyDescent="0.3">
      <c r="A14" s="420" t="s">
        <v>1657</v>
      </c>
      <c r="B14" s="425">
        <v>59271.839999999997</v>
      </c>
      <c r="C14" s="387">
        <v>1</v>
      </c>
      <c r="D14" s="428">
        <v>111</v>
      </c>
      <c r="E14" s="436" t="s">
        <v>1657</v>
      </c>
      <c r="F14" s="425">
        <v>44735.26</v>
      </c>
      <c r="G14" s="403">
        <v>0.75474727965252986</v>
      </c>
      <c r="H14" s="390">
        <v>88</v>
      </c>
      <c r="I14" s="433">
        <v>0.7927927927927928</v>
      </c>
      <c r="J14" s="439">
        <v>14536.579999999998</v>
      </c>
      <c r="K14" s="403">
        <v>0.24525272034747023</v>
      </c>
      <c r="L14" s="390">
        <v>23</v>
      </c>
      <c r="M14" s="433">
        <v>0.2072072072072072</v>
      </c>
    </row>
    <row r="15" spans="1:13" ht="14.4" customHeight="1" x14ac:dyDescent="0.3">
      <c r="A15" s="420" t="s">
        <v>1658</v>
      </c>
      <c r="B15" s="425">
        <v>1166.47</v>
      </c>
      <c r="C15" s="387">
        <v>1</v>
      </c>
      <c r="D15" s="428">
        <v>1</v>
      </c>
      <c r="E15" s="436" t="s">
        <v>1658</v>
      </c>
      <c r="F15" s="425"/>
      <c r="G15" s="403">
        <v>0</v>
      </c>
      <c r="H15" s="390"/>
      <c r="I15" s="433">
        <v>0</v>
      </c>
      <c r="J15" s="439">
        <v>1166.47</v>
      </c>
      <c r="K15" s="403">
        <v>1</v>
      </c>
      <c r="L15" s="390">
        <v>1</v>
      </c>
      <c r="M15" s="433">
        <v>1</v>
      </c>
    </row>
    <row r="16" spans="1:13" ht="14.4" customHeight="1" x14ac:dyDescent="0.3">
      <c r="A16" s="420" t="s">
        <v>1659</v>
      </c>
      <c r="B16" s="425">
        <v>64308.250000000007</v>
      </c>
      <c r="C16" s="387">
        <v>1</v>
      </c>
      <c r="D16" s="428">
        <v>517</v>
      </c>
      <c r="E16" s="436" t="s">
        <v>1659</v>
      </c>
      <c r="F16" s="425">
        <v>1199.27</v>
      </c>
      <c r="G16" s="403">
        <v>1.8648773679893323E-2</v>
      </c>
      <c r="H16" s="390">
        <v>11</v>
      </c>
      <c r="I16" s="433">
        <v>2.1276595744680851E-2</v>
      </c>
      <c r="J16" s="439">
        <v>63108.98000000001</v>
      </c>
      <c r="K16" s="403">
        <v>0.98135122632010674</v>
      </c>
      <c r="L16" s="390">
        <v>506</v>
      </c>
      <c r="M16" s="433">
        <v>0.97872340425531912</v>
      </c>
    </row>
    <row r="17" spans="1:13" ht="14.4" customHeight="1" x14ac:dyDescent="0.3">
      <c r="A17" s="420" t="s">
        <v>1660</v>
      </c>
      <c r="B17" s="425">
        <v>6827.32</v>
      </c>
      <c r="C17" s="387">
        <v>1</v>
      </c>
      <c r="D17" s="428">
        <v>24</v>
      </c>
      <c r="E17" s="436" t="s">
        <v>1660</v>
      </c>
      <c r="F17" s="425">
        <v>2694.42</v>
      </c>
      <c r="G17" s="403">
        <v>0.39465266019462986</v>
      </c>
      <c r="H17" s="390">
        <v>12</v>
      </c>
      <c r="I17" s="433">
        <v>0.5</v>
      </c>
      <c r="J17" s="439">
        <v>4132.8999999999996</v>
      </c>
      <c r="K17" s="403">
        <v>0.60534733980537014</v>
      </c>
      <c r="L17" s="390">
        <v>12</v>
      </c>
      <c r="M17" s="433">
        <v>0.5</v>
      </c>
    </row>
    <row r="18" spans="1:13" ht="14.4" customHeight="1" x14ac:dyDescent="0.3">
      <c r="A18" s="420" t="s">
        <v>1661</v>
      </c>
      <c r="B18" s="425">
        <v>1194.2200000000003</v>
      </c>
      <c r="C18" s="387">
        <v>1</v>
      </c>
      <c r="D18" s="428">
        <v>5</v>
      </c>
      <c r="E18" s="436" t="s">
        <v>1661</v>
      </c>
      <c r="F18" s="425">
        <v>67.150000000000006</v>
      </c>
      <c r="G18" s="403">
        <v>5.6229170504597137E-2</v>
      </c>
      <c r="H18" s="390">
        <v>2</v>
      </c>
      <c r="I18" s="433">
        <v>0.4</v>
      </c>
      <c r="J18" s="439">
        <v>1127.0700000000002</v>
      </c>
      <c r="K18" s="403">
        <v>0.94377082949540281</v>
      </c>
      <c r="L18" s="390">
        <v>3</v>
      </c>
      <c r="M18" s="433">
        <v>0.6</v>
      </c>
    </row>
    <row r="19" spans="1:13" ht="14.4" customHeight="1" x14ac:dyDescent="0.3">
      <c r="A19" s="420" t="s">
        <v>1662</v>
      </c>
      <c r="B19" s="425">
        <v>4595.8500000000004</v>
      </c>
      <c r="C19" s="387">
        <v>1</v>
      </c>
      <c r="D19" s="428">
        <v>17</v>
      </c>
      <c r="E19" s="436" t="s">
        <v>1662</v>
      </c>
      <c r="F19" s="425">
        <v>581.71</v>
      </c>
      <c r="G19" s="403">
        <v>0.12657288640839018</v>
      </c>
      <c r="H19" s="390">
        <v>4</v>
      </c>
      <c r="I19" s="433">
        <v>0.23529411764705882</v>
      </c>
      <c r="J19" s="439">
        <v>4014.14</v>
      </c>
      <c r="K19" s="403">
        <v>0.87342711359160974</v>
      </c>
      <c r="L19" s="390">
        <v>13</v>
      </c>
      <c r="M19" s="433">
        <v>0.76470588235294112</v>
      </c>
    </row>
    <row r="20" spans="1:13" ht="14.4" customHeight="1" x14ac:dyDescent="0.3">
      <c r="A20" s="420" t="s">
        <v>1663</v>
      </c>
      <c r="B20" s="425">
        <v>44245.619999999995</v>
      </c>
      <c r="C20" s="387">
        <v>1</v>
      </c>
      <c r="D20" s="428">
        <v>148</v>
      </c>
      <c r="E20" s="436" t="s">
        <v>1663</v>
      </c>
      <c r="F20" s="425">
        <v>29323.34</v>
      </c>
      <c r="G20" s="403">
        <v>0.66273995030468558</v>
      </c>
      <c r="H20" s="390">
        <v>104</v>
      </c>
      <c r="I20" s="433">
        <v>0.70270270270270274</v>
      </c>
      <c r="J20" s="439">
        <v>14922.279999999999</v>
      </c>
      <c r="K20" s="403">
        <v>0.33726004969531448</v>
      </c>
      <c r="L20" s="390">
        <v>44</v>
      </c>
      <c r="M20" s="433">
        <v>0.29729729729729731</v>
      </c>
    </row>
    <row r="21" spans="1:13" ht="14.4" customHeight="1" x14ac:dyDescent="0.3">
      <c r="A21" s="420" t="s">
        <v>1664</v>
      </c>
      <c r="B21" s="425">
        <v>246.48999999999998</v>
      </c>
      <c r="C21" s="387">
        <v>1</v>
      </c>
      <c r="D21" s="428">
        <v>1</v>
      </c>
      <c r="E21" s="436" t="s">
        <v>1664</v>
      </c>
      <c r="F21" s="425">
        <v>246.48999999999998</v>
      </c>
      <c r="G21" s="403">
        <v>1</v>
      </c>
      <c r="H21" s="390">
        <v>1</v>
      </c>
      <c r="I21" s="433">
        <v>1</v>
      </c>
      <c r="J21" s="439"/>
      <c r="K21" s="403">
        <v>0</v>
      </c>
      <c r="L21" s="390"/>
      <c r="M21" s="433">
        <v>0</v>
      </c>
    </row>
    <row r="22" spans="1:13" ht="14.4" customHeight="1" x14ac:dyDescent="0.3">
      <c r="A22" s="420" t="s">
        <v>1665</v>
      </c>
      <c r="B22" s="425">
        <v>10430.119999999999</v>
      </c>
      <c r="C22" s="387">
        <v>1</v>
      </c>
      <c r="D22" s="428">
        <v>56</v>
      </c>
      <c r="E22" s="436" t="s">
        <v>1665</v>
      </c>
      <c r="F22" s="425">
        <v>3413.02</v>
      </c>
      <c r="G22" s="403">
        <v>0.32722729939828116</v>
      </c>
      <c r="H22" s="390">
        <v>4</v>
      </c>
      <c r="I22" s="433">
        <v>7.1428571428571425E-2</v>
      </c>
      <c r="J22" s="439">
        <v>7017.0999999999995</v>
      </c>
      <c r="K22" s="403">
        <v>0.6727727006017189</v>
      </c>
      <c r="L22" s="390">
        <v>52</v>
      </c>
      <c r="M22" s="433">
        <v>0.9285714285714286</v>
      </c>
    </row>
    <row r="23" spans="1:13" ht="14.4" customHeight="1" x14ac:dyDescent="0.3">
      <c r="A23" s="420" t="s">
        <v>1666</v>
      </c>
      <c r="B23" s="425">
        <v>2912.11</v>
      </c>
      <c r="C23" s="387">
        <v>1</v>
      </c>
      <c r="D23" s="428">
        <v>16</v>
      </c>
      <c r="E23" s="436" t="s">
        <v>1666</v>
      </c>
      <c r="F23" s="425"/>
      <c r="G23" s="403">
        <v>0</v>
      </c>
      <c r="H23" s="390"/>
      <c r="I23" s="433">
        <v>0</v>
      </c>
      <c r="J23" s="439">
        <v>2912.11</v>
      </c>
      <c r="K23" s="403">
        <v>1</v>
      </c>
      <c r="L23" s="390">
        <v>16</v>
      </c>
      <c r="M23" s="433">
        <v>1</v>
      </c>
    </row>
    <row r="24" spans="1:13" ht="14.4" customHeight="1" x14ac:dyDescent="0.3">
      <c r="A24" s="420" t="s">
        <v>1667</v>
      </c>
      <c r="B24" s="425">
        <v>8531.2699999999986</v>
      </c>
      <c r="C24" s="387">
        <v>1</v>
      </c>
      <c r="D24" s="428">
        <v>58</v>
      </c>
      <c r="E24" s="436" t="s">
        <v>1667</v>
      </c>
      <c r="F24" s="425">
        <v>261.31</v>
      </c>
      <c r="G24" s="403">
        <v>3.0629671783919631E-2</v>
      </c>
      <c r="H24" s="390">
        <v>4</v>
      </c>
      <c r="I24" s="433">
        <v>6.8965517241379309E-2</v>
      </c>
      <c r="J24" s="439">
        <v>8269.9599999999991</v>
      </c>
      <c r="K24" s="403">
        <v>0.96937032821608038</v>
      </c>
      <c r="L24" s="390">
        <v>54</v>
      </c>
      <c r="M24" s="433">
        <v>0.93103448275862066</v>
      </c>
    </row>
    <row r="25" spans="1:13" ht="14.4" customHeight="1" x14ac:dyDescent="0.3">
      <c r="A25" s="420" t="s">
        <v>1668</v>
      </c>
      <c r="B25" s="425">
        <v>764.85</v>
      </c>
      <c r="C25" s="387">
        <v>1</v>
      </c>
      <c r="D25" s="428">
        <v>1</v>
      </c>
      <c r="E25" s="436" t="s">
        <v>1668</v>
      </c>
      <c r="F25" s="425">
        <v>764.85</v>
      </c>
      <c r="G25" s="403">
        <v>1</v>
      </c>
      <c r="H25" s="390">
        <v>1</v>
      </c>
      <c r="I25" s="433">
        <v>1</v>
      </c>
      <c r="J25" s="439"/>
      <c r="K25" s="403">
        <v>0</v>
      </c>
      <c r="L25" s="390"/>
      <c r="M25" s="433">
        <v>0</v>
      </c>
    </row>
    <row r="26" spans="1:13" ht="14.4" customHeight="1" x14ac:dyDescent="0.3">
      <c r="A26" s="420" t="s">
        <v>1669</v>
      </c>
      <c r="B26" s="425">
        <v>3923.2299999999996</v>
      </c>
      <c r="C26" s="387">
        <v>1</v>
      </c>
      <c r="D26" s="428">
        <v>33</v>
      </c>
      <c r="E26" s="436" t="s">
        <v>1669</v>
      </c>
      <c r="F26" s="425">
        <v>954.38</v>
      </c>
      <c r="G26" s="403">
        <v>0.24326384127364445</v>
      </c>
      <c r="H26" s="390">
        <v>10</v>
      </c>
      <c r="I26" s="433">
        <v>0.30303030303030304</v>
      </c>
      <c r="J26" s="439">
        <v>2968.8499999999995</v>
      </c>
      <c r="K26" s="403">
        <v>0.75673615872635558</v>
      </c>
      <c r="L26" s="390">
        <v>23</v>
      </c>
      <c r="M26" s="433">
        <v>0.69696969696969702</v>
      </c>
    </row>
    <row r="27" spans="1:13" ht="14.4" customHeight="1" x14ac:dyDescent="0.3">
      <c r="A27" s="420" t="s">
        <v>1670</v>
      </c>
      <c r="B27" s="425">
        <v>2998.54</v>
      </c>
      <c r="C27" s="387">
        <v>1</v>
      </c>
      <c r="D27" s="428">
        <v>4</v>
      </c>
      <c r="E27" s="436" t="s">
        <v>1670</v>
      </c>
      <c r="F27" s="425">
        <v>2412.19</v>
      </c>
      <c r="G27" s="403">
        <v>0.80445483468621404</v>
      </c>
      <c r="H27" s="390">
        <v>2</v>
      </c>
      <c r="I27" s="433">
        <v>0.5</v>
      </c>
      <c r="J27" s="439">
        <v>586.35</v>
      </c>
      <c r="K27" s="403">
        <v>0.19554516531378605</v>
      </c>
      <c r="L27" s="390">
        <v>2</v>
      </c>
      <c r="M27" s="433">
        <v>0.5</v>
      </c>
    </row>
    <row r="28" spans="1:13" ht="14.4" customHeight="1" x14ac:dyDescent="0.3">
      <c r="A28" s="420" t="s">
        <v>1671</v>
      </c>
      <c r="B28" s="425">
        <v>987.59999999999991</v>
      </c>
      <c r="C28" s="387">
        <v>1</v>
      </c>
      <c r="D28" s="428">
        <v>17</v>
      </c>
      <c r="E28" s="436" t="s">
        <v>1671</v>
      </c>
      <c r="F28" s="425">
        <v>48.31</v>
      </c>
      <c r="G28" s="403">
        <v>4.8916565411097616E-2</v>
      </c>
      <c r="H28" s="390">
        <v>1</v>
      </c>
      <c r="I28" s="433">
        <v>5.8823529411764705E-2</v>
      </c>
      <c r="J28" s="439">
        <v>939.29</v>
      </c>
      <c r="K28" s="403">
        <v>0.95108343458890243</v>
      </c>
      <c r="L28" s="390">
        <v>16</v>
      </c>
      <c r="M28" s="433">
        <v>0.94117647058823528</v>
      </c>
    </row>
    <row r="29" spans="1:13" ht="14.4" customHeight="1" x14ac:dyDescent="0.3">
      <c r="A29" s="420" t="s">
        <v>1672</v>
      </c>
      <c r="B29" s="425">
        <v>65343.979999999996</v>
      </c>
      <c r="C29" s="387">
        <v>1</v>
      </c>
      <c r="D29" s="428">
        <v>139</v>
      </c>
      <c r="E29" s="436" t="s">
        <v>1672</v>
      </c>
      <c r="F29" s="425">
        <v>40360.22</v>
      </c>
      <c r="G29" s="403">
        <v>0.61765781637420925</v>
      </c>
      <c r="H29" s="390">
        <v>108</v>
      </c>
      <c r="I29" s="433">
        <v>0.7769784172661871</v>
      </c>
      <c r="J29" s="439">
        <v>24983.759999999998</v>
      </c>
      <c r="K29" s="403">
        <v>0.38234218362579075</v>
      </c>
      <c r="L29" s="390">
        <v>31</v>
      </c>
      <c r="M29" s="433">
        <v>0.22302158273381295</v>
      </c>
    </row>
    <row r="30" spans="1:13" ht="14.4" customHeight="1" x14ac:dyDescent="0.3">
      <c r="A30" s="420" t="s">
        <v>1673</v>
      </c>
      <c r="B30" s="425">
        <v>171387.53</v>
      </c>
      <c r="C30" s="387">
        <v>1</v>
      </c>
      <c r="D30" s="428">
        <v>596</v>
      </c>
      <c r="E30" s="436" t="s">
        <v>1673</v>
      </c>
      <c r="F30" s="425">
        <v>27749.23</v>
      </c>
      <c r="G30" s="403">
        <v>0.16190927076199768</v>
      </c>
      <c r="H30" s="390">
        <v>98</v>
      </c>
      <c r="I30" s="433">
        <v>0.16442953020134229</v>
      </c>
      <c r="J30" s="439">
        <v>143638.29999999999</v>
      </c>
      <c r="K30" s="403">
        <v>0.83809072923800221</v>
      </c>
      <c r="L30" s="390">
        <v>498</v>
      </c>
      <c r="M30" s="433">
        <v>0.83557046979865768</v>
      </c>
    </row>
    <row r="31" spans="1:13" ht="14.4" customHeight="1" x14ac:dyDescent="0.3">
      <c r="A31" s="420" t="s">
        <v>1674</v>
      </c>
      <c r="B31" s="425">
        <v>69573.460000000006</v>
      </c>
      <c r="C31" s="387">
        <v>1</v>
      </c>
      <c r="D31" s="428">
        <v>345</v>
      </c>
      <c r="E31" s="436" t="s">
        <v>1674</v>
      </c>
      <c r="F31" s="425">
        <v>36625.850000000006</v>
      </c>
      <c r="G31" s="403">
        <v>0.52643421787560951</v>
      </c>
      <c r="H31" s="390">
        <v>162</v>
      </c>
      <c r="I31" s="433">
        <v>0.46956521739130436</v>
      </c>
      <c r="J31" s="439">
        <v>32947.61</v>
      </c>
      <c r="K31" s="403">
        <v>0.47356578212439049</v>
      </c>
      <c r="L31" s="390">
        <v>183</v>
      </c>
      <c r="M31" s="433">
        <v>0.5304347826086957</v>
      </c>
    </row>
    <row r="32" spans="1:13" ht="14.4" customHeight="1" x14ac:dyDescent="0.3">
      <c r="A32" s="420" t="s">
        <v>1675</v>
      </c>
      <c r="B32" s="425">
        <v>38957.650000000009</v>
      </c>
      <c r="C32" s="387">
        <v>1</v>
      </c>
      <c r="D32" s="428">
        <v>162</v>
      </c>
      <c r="E32" s="436" t="s">
        <v>1675</v>
      </c>
      <c r="F32" s="425">
        <v>19610.670000000002</v>
      </c>
      <c r="G32" s="403">
        <v>0.50338431604575729</v>
      </c>
      <c r="H32" s="390">
        <v>70</v>
      </c>
      <c r="I32" s="433">
        <v>0.43209876543209874</v>
      </c>
      <c r="J32" s="439">
        <v>19346.980000000003</v>
      </c>
      <c r="K32" s="403">
        <v>0.4966156839542426</v>
      </c>
      <c r="L32" s="390">
        <v>92</v>
      </c>
      <c r="M32" s="433">
        <v>0.5679012345679012</v>
      </c>
    </row>
    <row r="33" spans="1:13" ht="14.4" customHeight="1" x14ac:dyDescent="0.3">
      <c r="A33" s="420" t="s">
        <v>1676</v>
      </c>
      <c r="B33" s="425">
        <v>31122.02</v>
      </c>
      <c r="C33" s="387">
        <v>1</v>
      </c>
      <c r="D33" s="428">
        <v>61</v>
      </c>
      <c r="E33" s="436" t="s">
        <v>1676</v>
      </c>
      <c r="F33" s="425">
        <v>10170.16</v>
      </c>
      <c r="G33" s="403">
        <v>0.3267834157294417</v>
      </c>
      <c r="H33" s="390">
        <v>26</v>
      </c>
      <c r="I33" s="433">
        <v>0.42622950819672129</v>
      </c>
      <c r="J33" s="439">
        <v>20951.86</v>
      </c>
      <c r="K33" s="403">
        <v>0.6732165842705583</v>
      </c>
      <c r="L33" s="390">
        <v>35</v>
      </c>
      <c r="M33" s="433">
        <v>0.57377049180327866</v>
      </c>
    </row>
    <row r="34" spans="1:13" ht="14.4" customHeight="1" x14ac:dyDescent="0.3">
      <c r="A34" s="420" t="s">
        <v>1677</v>
      </c>
      <c r="B34" s="425">
        <v>7848.07</v>
      </c>
      <c r="C34" s="387">
        <v>1</v>
      </c>
      <c r="D34" s="428">
        <v>28</v>
      </c>
      <c r="E34" s="436" t="s">
        <v>1677</v>
      </c>
      <c r="F34" s="425">
        <v>1152.29</v>
      </c>
      <c r="G34" s="403">
        <v>0.14682463331749079</v>
      </c>
      <c r="H34" s="390">
        <v>3</v>
      </c>
      <c r="I34" s="433">
        <v>0.10714285714285714</v>
      </c>
      <c r="J34" s="439">
        <v>6695.78</v>
      </c>
      <c r="K34" s="403">
        <v>0.85317536668250915</v>
      </c>
      <c r="L34" s="390">
        <v>25</v>
      </c>
      <c r="M34" s="433">
        <v>0.8928571428571429</v>
      </c>
    </row>
    <row r="35" spans="1:13" ht="14.4" customHeight="1" x14ac:dyDescent="0.3">
      <c r="A35" s="420" t="s">
        <v>1678</v>
      </c>
      <c r="B35" s="425">
        <v>341.02</v>
      </c>
      <c r="C35" s="387">
        <v>1</v>
      </c>
      <c r="D35" s="428">
        <v>2</v>
      </c>
      <c r="E35" s="436" t="s">
        <v>1678</v>
      </c>
      <c r="F35" s="425"/>
      <c r="G35" s="403">
        <v>0</v>
      </c>
      <c r="H35" s="390"/>
      <c r="I35" s="433">
        <v>0</v>
      </c>
      <c r="J35" s="439">
        <v>341.02</v>
      </c>
      <c r="K35" s="403">
        <v>1</v>
      </c>
      <c r="L35" s="390">
        <v>2</v>
      </c>
      <c r="M35" s="433">
        <v>1</v>
      </c>
    </row>
    <row r="36" spans="1:13" ht="14.4" customHeight="1" x14ac:dyDescent="0.3">
      <c r="A36" s="420" t="s">
        <v>1679</v>
      </c>
      <c r="B36" s="425">
        <v>34716.33</v>
      </c>
      <c r="C36" s="387">
        <v>1</v>
      </c>
      <c r="D36" s="428">
        <v>208</v>
      </c>
      <c r="E36" s="436" t="s">
        <v>1679</v>
      </c>
      <c r="F36" s="425">
        <v>19771.850000000002</v>
      </c>
      <c r="G36" s="403">
        <v>0.5695259262715846</v>
      </c>
      <c r="H36" s="390">
        <v>117</v>
      </c>
      <c r="I36" s="433">
        <v>0.5625</v>
      </c>
      <c r="J36" s="439">
        <v>14944.480000000001</v>
      </c>
      <c r="K36" s="403">
        <v>0.43047407372841545</v>
      </c>
      <c r="L36" s="390">
        <v>91</v>
      </c>
      <c r="M36" s="433">
        <v>0.4375</v>
      </c>
    </row>
    <row r="37" spans="1:13" ht="14.4" customHeight="1" x14ac:dyDescent="0.3">
      <c r="A37" s="420" t="s">
        <v>1680</v>
      </c>
      <c r="B37" s="425">
        <v>827.1400000000001</v>
      </c>
      <c r="C37" s="387">
        <v>1</v>
      </c>
      <c r="D37" s="428">
        <v>4</v>
      </c>
      <c r="E37" s="436" t="s">
        <v>1680</v>
      </c>
      <c r="F37" s="425">
        <v>587.32000000000005</v>
      </c>
      <c r="G37" s="403">
        <v>0.71006117464999874</v>
      </c>
      <c r="H37" s="390">
        <v>2</v>
      </c>
      <c r="I37" s="433">
        <v>0.5</v>
      </c>
      <c r="J37" s="439">
        <v>239.82</v>
      </c>
      <c r="K37" s="403">
        <v>0.28993882535000115</v>
      </c>
      <c r="L37" s="390">
        <v>2</v>
      </c>
      <c r="M37" s="433">
        <v>0.5</v>
      </c>
    </row>
    <row r="38" spans="1:13" ht="14.4" customHeight="1" x14ac:dyDescent="0.3">
      <c r="A38" s="420" t="s">
        <v>1681</v>
      </c>
      <c r="B38" s="425">
        <v>3847.19</v>
      </c>
      <c r="C38" s="387">
        <v>1</v>
      </c>
      <c r="D38" s="428">
        <v>45</v>
      </c>
      <c r="E38" s="436" t="s">
        <v>1681</v>
      </c>
      <c r="F38" s="425"/>
      <c r="G38" s="403">
        <v>0</v>
      </c>
      <c r="H38" s="390"/>
      <c r="I38" s="433">
        <v>0</v>
      </c>
      <c r="J38" s="439">
        <v>3847.19</v>
      </c>
      <c r="K38" s="403">
        <v>1</v>
      </c>
      <c r="L38" s="390">
        <v>45</v>
      </c>
      <c r="M38" s="433">
        <v>1</v>
      </c>
    </row>
    <row r="39" spans="1:13" ht="14.4" customHeight="1" x14ac:dyDescent="0.3">
      <c r="A39" s="420" t="s">
        <v>1682</v>
      </c>
      <c r="B39" s="425">
        <v>16553.48</v>
      </c>
      <c r="C39" s="387">
        <v>1</v>
      </c>
      <c r="D39" s="428">
        <v>109</v>
      </c>
      <c r="E39" s="436" t="s">
        <v>1682</v>
      </c>
      <c r="F39" s="425">
        <v>869.49</v>
      </c>
      <c r="G39" s="403">
        <v>5.2526115354596135E-2</v>
      </c>
      <c r="H39" s="390">
        <v>9</v>
      </c>
      <c r="I39" s="433">
        <v>8.2568807339449546E-2</v>
      </c>
      <c r="J39" s="439">
        <v>15683.99</v>
      </c>
      <c r="K39" s="403">
        <v>0.94747388464540383</v>
      </c>
      <c r="L39" s="390">
        <v>100</v>
      </c>
      <c r="M39" s="433">
        <v>0.91743119266055051</v>
      </c>
    </row>
    <row r="40" spans="1:13" ht="14.4" customHeight="1" x14ac:dyDescent="0.3">
      <c r="A40" s="420" t="s">
        <v>1683</v>
      </c>
      <c r="B40" s="425">
        <v>35.130000000000003</v>
      </c>
      <c r="C40" s="387">
        <v>1</v>
      </c>
      <c r="D40" s="428">
        <v>1</v>
      </c>
      <c r="E40" s="436" t="s">
        <v>1683</v>
      </c>
      <c r="F40" s="425">
        <v>35.130000000000003</v>
      </c>
      <c r="G40" s="403">
        <v>1</v>
      </c>
      <c r="H40" s="390">
        <v>1</v>
      </c>
      <c r="I40" s="433">
        <v>1</v>
      </c>
      <c r="J40" s="439"/>
      <c r="K40" s="403">
        <v>0</v>
      </c>
      <c r="L40" s="390"/>
      <c r="M40" s="433">
        <v>0</v>
      </c>
    </row>
    <row r="41" spans="1:13" ht="14.4" customHeight="1" x14ac:dyDescent="0.3">
      <c r="A41" s="420" t="s">
        <v>1684</v>
      </c>
      <c r="B41" s="425">
        <v>104110.70999999999</v>
      </c>
      <c r="C41" s="387">
        <v>1</v>
      </c>
      <c r="D41" s="428">
        <v>664</v>
      </c>
      <c r="E41" s="436" t="s">
        <v>1684</v>
      </c>
      <c r="F41" s="425">
        <v>11302.13</v>
      </c>
      <c r="G41" s="403">
        <v>0.10855876403109728</v>
      </c>
      <c r="H41" s="390">
        <v>62</v>
      </c>
      <c r="I41" s="433">
        <v>9.337349397590361E-2</v>
      </c>
      <c r="J41" s="439">
        <v>92808.579999999987</v>
      </c>
      <c r="K41" s="403">
        <v>0.89144123596890268</v>
      </c>
      <c r="L41" s="390">
        <v>602</v>
      </c>
      <c r="M41" s="433">
        <v>0.90662650602409633</v>
      </c>
    </row>
    <row r="42" spans="1:13" ht="14.4" customHeight="1" x14ac:dyDescent="0.3">
      <c r="A42" s="420" t="s">
        <v>1685</v>
      </c>
      <c r="B42" s="425">
        <v>12890.300000000001</v>
      </c>
      <c r="C42" s="387">
        <v>1</v>
      </c>
      <c r="D42" s="428">
        <v>31</v>
      </c>
      <c r="E42" s="436" t="s">
        <v>1685</v>
      </c>
      <c r="F42" s="425">
        <v>800</v>
      </c>
      <c r="G42" s="403">
        <v>6.2062170779578436E-2</v>
      </c>
      <c r="H42" s="390">
        <v>6</v>
      </c>
      <c r="I42" s="433">
        <v>0.19354838709677419</v>
      </c>
      <c r="J42" s="439">
        <v>12090.300000000001</v>
      </c>
      <c r="K42" s="403">
        <v>0.93793782922042157</v>
      </c>
      <c r="L42" s="390">
        <v>25</v>
      </c>
      <c r="M42" s="433">
        <v>0.80645161290322576</v>
      </c>
    </row>
    <row r="43" spans="1:13" ht="14.4" customHeight="1" x14ac:dyDescent="0.3">
      <c r="A43" s="420" t="s">
        <v>1686</v>
      </c>
      <c r="B43" s="425">
        <v>924.5</v>
      </c>
      <c r="C43" s="387">
        <v>1</v>
      </c>
      <c r="D43" s="428">
        <v>8</v>
      </c>
      <c r="E43" s="436" t="s">
        <v>1686</v>
      </c>
      <c r="F43" s="425">
        <v>56.69</v>
      </c>
      <c r="G43" s="403">
        <v>6.1319632233639801E-2</v>
      </c>
      <c r="H43" s="390">
        <v>2</v>
      </c>
      <c r="I43" s="433">
        <v>0.25</v>
      </c>
      <c r="J43" s="439">
        <v>867.81</v>
      </c>
      <c r="K43" s="403">
        <v>0.9386803677663601</v>
      </c>
      <c r="L43" s="390">
        <v>6</v>
      </c>
      <c r="M43" s="433">
        <v>0.75</v>
      </c>
    </row>
    <row r="44" spans="1:13" ht="14.4" customHeight="1" x14ac:dyDescent="0.3">
      <c r="A44" s="420" t="s">
        <v>1687</v>
      </c>
      <c r="B44" s="425">
        <v>912.81000000000006</v>
      </c>
      <c r="C44" s="387">
        <v>1</v>
      </c>
      <c r="D44" s="428">
        <v>5</v>
      </c>
      <c r="E44" s="436" t="s">
        <v>1687</v>
      </c>
      <c r="F44" s="425"/>
      <c r="G44" s="403">
        <v>0</v>
      </c>
      <c r="H44" s="390"/>
      <c r="I44" s="433">
        <v>0</v>
      </c>
      <c r="J44" s="439">
        <v>912.81000000000006</v>
      </c>
      <c r="K44" s="403">
        <v>1</v>
      </c>
      <c r="L44" s="390">
        <v>5</v>
      </c>
      <c r="M44" s="433">
        <v>1</v>
      </c>
    </row>
    <row r="45" spans="1:13" ht="14.4" customHeight="1" x14ac:dyDescent="0.3">
      <c r="A45" s="420" t="s">
        <v>1688</v>
      </c>
      <c r="B45" s="425">
        <v>25823.439999999991</v>
      </c>
      <c r="C45" s="387">
        <v>1</v>
      </c>
      <c r="D45" s="428">
        <v>145</v>
      </c>
      <c r="E45" s="436" t="s">
        <v>1688</v>
      </c>
      <c r="F45" s="425">
        <v>2808.1200000000003</v>
      </c>
      <c r="G45" s="403">
        <v>0.10874306444067874</v>
      </c>
      <c r="H45" s="390">
        <v>16</v>
      </c>
      <c r="I45" s="433">
        <v>0.1103448275862069</v>
      </c>
      <c r="J45" s="439">
        <v>23015.319999999992</v>
      </c>
      <c r="K45" s="403">
        <v>0.89125693555932128</v>
      </c>
      <c r="L45" s="390">
        <v>129</v>
      </c>
      <c r="M45" s="433">
        <v>0.8896551724137931</v>
      </c>
    </row>
    <row r="46" spans="1:13" ht="14.4" customHeight="1" x14ac:dyDescent="0.3">
      <c r="A46" s="420" t="s">
        <v>1689</v>
      </c>
      <c r="B46" s="425">
        <v>38898.879999999997</v>
      </c>
      <c r="C46" s="387">
        <v>1</v>
      </c>
      <c r="D46" s="428">
        <v>90</v>
      </c>
      <c r="E46" s="436" t="s">
        <v>1689</v>
      </c>
      <c r="F46" s="425">
        <v>33102.089999999997</v>
      </c>
      <c r="G46" s="403">
        <v>0.85097797160226718</v>
      </c>
      <c r="H46" s="390">
        <v>74</v>
      </c>
      <c r="I46" s="433">
        <v>0.82222222222222219</v>
      </c>
      <c r="J46" s="439">
        <v>5796.79</v>
      </c>
      <c r="K46" s="403">
        <v>0.14902202839773279</v>
      </c>
      <c r="L46" s="390">
        <v>16</v>
      </c>
      <c r="M46" s="433">
        <v>0.17777777777777778</v>
      </c>
    </row>
    <row r="47" spans="1:13" ht="14.4" customHeight="1" x14ac:dyDescent="0.3">
      <c r="A47" s="420" t="s">
        <v>1690</v>
      </c>
      <c r="B47" s="425">
        <v>82629.51999999999</v>
      </c>
      <c r="C47" s="387">
        <v>1</v>
      </c>
      <c r="D47" s="428">
        <v>177</v>
      </c>
      <c r="E47" s="436" t="s">
        <v>1690</v>
      </c>
      <c r="F47" s="425">
        <v>67399.549999999988</v>
      </c>
      <c r="G47" s="403">
        <v>0.81568366850007112</v>
      </c>
      <c r="H47" s="390">
        <v>144</v>
      </c>
      <c r="I47" s="433">
        <v>0.81355932203389836</v>
      </c>
      <c r="J47" s="439">
        <v>15229.970000000001</v>
      </c>
      <c r="K47" s="403">
        <v>0.18431633149992888</v>
      </c>
      <c r="L47" s="390">
        <v>33</v>
      </c>
      <c r="M47" s="433">
        <v>0.1864406779661017</v>
      </c>
    </row>
    <row r="48" spans="1:13" ht="14.4" customHeight="1" x14ac:dyDescent="0.3">
      <c r="A48" s="420" t="s">
        <v>1691</v>
      </c>
      <c r="B48" s="425">
        <v>139698.12</v>
      </c>
      <c r="C48" s="387">
        <v>1</v>
      </c>
      <c r="D48" s="428">
        <v>350</v>
      </c>
      <c r="E48" s="436" t="s">
        <v>1691</v>
      </c>
      <c r="F48" s="425">
        <v>85039.590000000011</v>
      </c>
      <c r="G48" s="403">
        <v>0.60873825646329394</v>
      </c>
      <c r="H48" s="390">
        <v>228</v>
      </c>
      <c r="I48" s="433">
        <v>0.65142857142857147</v>
      </c>
      <c r="J48" s="439">
        <v>54658.529999999992</v>
      </c>
      <c r="K48" s="403">
        <v>0.39126174353670612</v>
      </c>
      <c r="L48" s="390">
        <v>122</v>
      </c>
      <c r="M48" s="433">
        <v>0.34857142857142859</v>
      </c>
    </row>
    <row r="49" spans="1:13" ht="14.4" customHeight="1" x14ac:dyDescent="0.3">
      <c r="A49" s="420" t="s">
        <v>1692</v>
      </c>
      <c r="B49" s="425">
        <v>170687.68000000002</v>
      </c>
      <c r="C49" s="387">
        <v>1</v>
      </c>
      <c r="D49" s="428">
        <v>490</v>
      </c>
      <c r="E49" s="436" t="s">
        <v>1692</v>
      </c>
      <c r="F49" s="425">
        <v>123573</v>
      </c>
      <c r="G49" s="403">
        <v>0.72397140789540282</v>
      </c>
      <c r="H49" s="390">
        <v>352</v>
      </c>
      <c r="I49" s="433">
        <v>0.71836734693877546</v>
      </c>
      <c r="J49" s="439">
        <v>47114.680000000015</v>
      </c>
      <c r="K49" s="403">
        <v>0.27602859210459718</v>
      </c>
      <c r="L49" s="390">
        <v>138</v>
      </c>
      <c r="M49" s="433">
        <v>0.28163265306122448</v>
      </c>
    </row>
    <row r="50" spans="1:13" ht="14.4" customHeight="1" x14ac:dyDescent="0.3">
      <c r="A50" s="420" t="s">
        <v>1693</v>
      </c>
      <c r="B50" s="425">
        <v>14079.480000000003</v>
      </c>
      <c r="C50" s="387">
        <v>1</v>
      </c>
      <c r="D50" s="428">
        <v>87</v>
      </c>
      <c r="E50" s="436" t="s">
        <v>1693</v>
      </c>
      <c r="F50" s="425">
        <v>2021.2499999999998</v>
      </c>
      <c r="G50" s="403">
        <v>0.14355998943142781</v>
      </c>
      <c r="H50" s="390">
        <v>8</v>
      </c>
      <c r="I50" s="433">
        <v>9.1954022988505746E-2</v>
      </c>
      <c r="J50" s="439">
        <v>12058.230000000003</v>
      </c>
      <c r="K50" s="403">
        <v>0.85644001056857222</v>
      </c>
      <c r="L50" s="390">
        <v>79</v>
      </c>
      <c r="M50" s="433">
        <v>0.90804597701149425</v>
      </c>
    </row>
    <row r="51" spans="1:13" ht="14.4" customHeight="1" x14ac:dyDescent="0.3">
      <c r="A51" s="420" t="s">
        <v>1694</v>
      </c>
      <c r="B51" s="425">
        <v>32030.570000000003</v>
      </c>
      <c r="C51" s="387">
        <v>1</v>
      </c>
      <c r="D51" s="428">
        <v>149</v>
      </c>
      <c r="E51" s="436" t="s">
        <v>1694</v>
      </c>
      <c r="F51" s="425">
        <v>14800.700000000004</v>
      </c>
      <c r="G51" s="403">
        <v>0.46208044377605528</v>
      </c>
      <c r="H51" s="390">
        <v>64</v>
      </c>
      <c r="I51" s="433">
        <v>0.42953020134228187</v>
      </c>
      <c r="J51" s="439">
        <v>17229.87</v>
      </c>
      <c r="K51" s="403">
        <v>0.53791955622394472</v>
      </c>
      <c r="L51" s="390">
        <v>85</v>
      </c>
      <c r="M51" s="433">
        <v>0.57046979865771807</v>
      </c>
    </row>
    <row r="52" spans="1:13" ht="14.4" customHeight="1" x14ac:dyDescent="0.3">
      <c r="A52" s="420" t="s">
        <v>1695</v>
      </c>
      <c r="B52" s="425">
        <v>147204.19999999995</v>
      </c>
      <c r="C52" s="387">
        <v>1</v>
      </c>
      <c r="D52" s="428">
        <v>303</v>
      </c>
      <c r="E52" s="436" t="s">
        <v>1695</v>
      </c>
      <c r="F52" s="425">
        <v>54736.52</v>
      </c>
      <c r="G52" s="403">
        <v>0.37184074910906084</v>
      </c>
      <c r="H52" s="390">
        <v>95</v>
      </c>
      <c r="I52" s="433">
        <v>0.31353135313531355</v>
      </c>
      <c r="J52" s="439">
        <v>92467.679999999964</v>
      </c>
      <c r="K52" s="403">
        <v>0.62815925089093916</v>
      </c>
      <c r="L52" s="390">
        <v>208</v>
      </c>
      <c r="M52" s="433">
        <v>0.68646864686468645</v>
      </c>
    </row>
    <row r="53" spans="1:13" ht="14.4" customHeight="1" x14ac:dyDescent="0.3">
      <c r="A53" s="420" t="s">
        <v>1696</v>
      </c>
      <c r="B53" s="425">
        <v>47151.890000000007</v>
      </c>
      <c r="C53" s="387">
        <v>1</v>
      </c>
      <c r="D53" s="428">
        <v>288</v>
      </c>
      <c r="E53" s="436" t="s">
        <v>1696</v>
      </c>
      <c r="F53" s="425">
        <v>420.15000000000003</v>
      </c>
      <c r="G53" s="403">
        <v>8.9105654089369473E-3</v>
      </c>
      <c r="H53" s="390">
        <v>6</v>
      </c>
      <c r="I53" s="433">
        <v>2.0833333333333332E-2</v>
      </c>
      <c r="J53" s="439">
        <v>46731.740000000005</v>
      </c>
      <c r="K53" s="403">
        <v>0.99108943459106302</v>
      </c>
      <c r="L53" s="390">
        <v>282</v>
      </c>
      <c r="M53" s="433">
        <v>0.97916666666666663</v>
      </c>
    </row>
    <row r="54" spans="1:13" ht="14.4" customHeight="1" x14ac:dyDescent="0.3">
      <c r="A54" s="420" t="s">
        <v>1697</v>
      </c>
      <c r="B54" s="425">
        <v>13474.11</v>
      </c>
      <c r="C54" s="387">
        <v>1</v>
      </c>
      <c r="D54" s="428">
        <v>88</v>
      </c>
      <c r="E54" s="436" t="s">
        <v>1697</v>
      </c>
      <c r="F54" s="425">
        <v>1984.9699999999998</v>
      </c>
      <c r="G54" s="403">
        <v>0.147317336729476</v>
      </c>
      <c r="H54" s="390">
        <v>10</v>
      </c>
      <c r="I54" s="433">
        <v>0.11363636363636363</v>
      </c>
      <c r="J54" s="439">
        <v>11489.140000000001</v>
      </c>
      <c r="K54" s="403">
        <v>0.852682663270524</v>
      </c>
      <c r="L54" s="390">
        <v>78</v>
      </c>
      <c r="M54" s="433">
        <v>0.88636363636363635</v>
      </c>
    </row>
    <row r="55" spans="1:13" ht="14.4" customHeight="1" x14ac:dyDescent="0.3">
      <c r="A55" s="420" t="s">
        <v>1698</v>
      </c>
      <c r="B55" s="425">
        <v>1106.3000000000002</v>
      </c>
      <c r="C55" s="387">
        <v>1</v>
      </c>
      <c r="D55" s="428">
        <v>7</v>
      </c>
      <c r="E55" s="436" t="s">
        <v>1698</v>
      </c>
      <c r="F55" s="425">
        <v>128.9</v>
      </c>
      <c r="G55" s="403">
        <v>0.11651450781885563</v>
      </c>
      <c r="H55" s="390">
        <v>1</v>
      </c>
      <c r="I55" s="433">
        <v>0.14285714285714285</v>
      </c>
      <c r="J55" s="439">
        <v>977.40000000000009</v>
      </c>
      <c r="K55" s="403">
        <v>0.88348549218114425</v>
      </c>
      <c r="L55" s="390">
        <v>6</v>
      </c>
      <c r="M55" s="433">
        <v>0.8571428571428571</v>
      </c>
    </row>
    <row r="56" spans="1:13" ht="14.4" customHeight="1" x14ac:dyDescent="0.3">
      <c r="A56" s="420" t="s">
        <v>1699</v>
      </c>
      <c r="B56" s="425">
        <v>2144.64</v>
      </c>
      <c r="C56" s="387">
        <v>1</v>
      </c>
      <c r="D56" s="428">
        <v>24</v>
      </c>
      <c r="E56" s="436" t="s">
        <v>1699</v>
      </c>
      <c r="F56" s="425">
        <v>641.32999999999993</v>
      </c>
      <c r="G56" s="403">
        <v>0.29903853327364965</v>
      </c>
      <c r="H56" s="390">
        <v>10</v>
      </c>
      <c r="I56" s="433">
        <v>0.41666666666666669</v>
      </c>
      <c r="J56" s="439">
        <v>1503.31</v>
      </c>
      <c r="K56" s="403">
        <v>0.7009614667263504</v>
      </c>
      <c r="L56" s="390">
        <v>14</v>
      </c>
      <c r="M56" s="433">
        <v>0.58333333333333337</v>
      </c>
    </row>
    <row r="57" spans="1:13" ht="14.4" customHeight="1" x14ac:dyDescent="0.3">
      <c r="A57" s="420" t="s">
        <v>1700</v>
      </c>
      <c r="B57" s="425">
        <v>49230.819999999992</v>
      </c>
      <c r="C57" s="387">
        <v>1</v>
      </c>
      <c r="D57" s="428">
        <v>212</v>
      </c>
      <c r="E57" s="436" t="s">
        <v>1700</v>
      </c>
      <c r="F57" s="425">
        <v>18442.169999999998</v>
      </c>
      <c r="G57" s="403">
        <v>0.37460619181236471</v>
      </c>
      <c r="H57" s="390">
        <v>82</v>
      </c>
      <c r="I57" s="433">
        <v>0.3867924528301887</v>
      </c>
      <c r="J57" s="439">
        <v>30788.649999999998</v>
      </c>
      <c r="K57" s="403">
        <v>0.62539380818763535</v>
      </c>
      <c r="L57" s="390">
        <v>130</v>
      </c>
      <c r="M57" s="433">
        <v>0.6132075471698113</v>
      </c>
    </row>
    <row r="58" spans="1:13" ht="14.4" customHeight="1" x14ac:dyDescent="0.3">
      <c r="A58" s="420" t="s">
        <v>1701</v>
      </c>
      <c r="B58" s="425">
        <v>1572.62</v>
      </c>
      <c r="C58" s="387">
        <v>1</v>
      </c>
      <c r="D58" s="428">
        <v>6</v>
      </c>
      <c r="E58" s="436" t="s">
        <v>1701</v>
      </c>
      <c r="F58" s="425">
        <v>459.31</v>
      </c>
      <c r="G58" s="403">
        <v>0.29206674212460737</v>
      </c>
      <c r="H58" s="390">
        <v>2</v>
      </c>
      <c r="I58" s="433">
        <v>0.33333333333333331</v>
      </c>
      <c r="J58" s="439">
        <v>1113.31</v>
      </c>
      <c r="K58" s="403">
        <v>0.70793325787539263</v>
      </c>
      <c r="L58" s="390">
        <v>4</v>
      </c>
      <c r="M58" s="433">
        <v>0.66666666666666663</v>
      </c>
    </row>
    <row r="59" spans="1:13" ht="14.4" customHeight="1" x14ac:dyDescent="0.3">
      <c r="A59" s="420" t="s">
        <v>1702</v>
      </c>
      <c r="B59" s="425">
        <v>18975.359999999993</v>
      </c>
      <c r="C59" s="387">
        <v>1</v>
      </c>
      <c r="D59" s="428">
        <v>104</v>
      </c>
      <c r="E59" s="436" t="s">
        <v>1702</v>
      </c>
      <c r="F59" s="425">
        <v>3190.6800000000003</v>
      </c>
      <c r="G59" s="403">
        <v>0.16814858848527783</v>
      </c>
      <c r="H59" s="390">
        <v>19</v>
      </c>
      <c r="I59" s="433">
        <v>0.18269230769230768</v>
      </c>
      <c r="J59" s="439">
        <v>15784.679999999993</v>
      </c>
      <c r="K59" s="403">
        <v>0.83185141151472219</v>
      </c>
      <c r="L59" s="390">
        <v>85</v>
      </c>
      <c r="M59" s="433">
        <v>0.81730769230769229</v>
      </c>
    </row>
    <row r="60" spans="1:13" ht="14.4" customHeight="1" x14ac:dyDescent="0.3">
      <c r="A60" s="420" t="s">
        <v>1703</v>
      </c>
      <c r="B60" s="425">
        <v>103165.50000000001</v>
      </c>
      <c r="C60" s="387">
        <v>1</v>
      </c>
      <c r="D60" s="428">
        <v>751</v>
      </c>
      <c r="E60" s="436" t="s">
        <v>1703</v>
      </c>
      <c r="F60" s="425">
        <v>14966.629999999994</v>
      </c>
      <c r="G60" s="403">
        <v>0.14507398306604427</v>
      </c>
      <c r="H60" s="390">
        <v>108</v>
      </c>
      <c r="I60" s="433">
        <v>0.14380825565912117</v>
      </c>
      <c r="J60" s="439">
        <v>88198.870000000024</v>
      </c>
      <c r="K60" s="403">
        <v>0.85492601693395576</v>
      </c>
      <c r="L60" s="390">
        <v>643</v>
      </c>
      <c r="M60" s="433">
        <v>0.85619174434087886</v>
      </c>
    </row>
    <row r="61" spans="1:13" ht="14.4" customHeight="1" x14ac:dyDescent="0.3">
      <c r="A61" s="420" t="s">
        <v>1704</v>
      </c>
      <c r="B61" s="425">
        <v>16858.099999999999</v>
      </c>
      <c r="C61" s="387">
        <v>1</v>
      </c>
      <c r="D61" s="428">
        <v>81</v>
      </c>
      <c r="E61" s="436" t="s">
        <v>1704</v>
      </c>
      <c r="F61" s="425">
        <v>8751.64</v>
      </c>
      <c r="G61" s="403">
        <v>0.51913560840189588</v>
      </c>
      <c r="H61" s="390">
        <v>39</v>
      </c>
      <c r="I61" s="433">
        <v>0.48148148148148145</v>
      </c>
      <c r="J61" s="439">
        <v>8106.46</v>
      </c>
      <c r="K61" s="403">
        <v>0.48086439159810423</v>
      </c>
      <c r="L61" s="390">
        <v>42</v>
      </c>
      <c r="M61" s="433">
        <v>0.51851851851851849</v>
      </c>
    </row>
    <row r="62" spans="1:13" ht="14.4" customHeight="1" x14ac:dyDescent="0.3">
      <c r="A62" s="420" t="s">
        <v>1705</v>
      </c>
      <c r="B62" s="425">
        <v>31374.519999999993</v>
      </c>
      <c r="C62" s="387">
        <v>1</v>
      </c>
      <c r="D62" s="428">
        <v>182</v>
      </c>
      <c r="E62" s="436" t="s">
        <v>1705</v>
      </c>
      <c r="F62" s="425">
        <v>4380.0199999999995</v>
      </c>
      <c r="G62" s="403">
        <v>0.13960436685565231</v>
      </c>
      <c r="H62" s="390">
        <v>22</v>
      </c>
      <c r="I62" s="433">
        <v>0.12087912087912088</v>
      </c>
      <c r="J62" s="439">
        <v>26994.499999999993</v>
      </c>
      <c r="K62" s="403">
        <v>0.86039563314434764</v>
      </c>
      <c r="L62" s="390">
        <v>160</v>
      </c>
      <c r="M62" s="433">
        <v>0.87912087912087911</v>
      </c>
    </row>
    <row r="63" spans="1:13" ht="14.4" customHeight="1" x14ac:dyDescent="0.3">
      <c r="A63" s="420" t="s">
        <v>1706</v>
      </c>
      <c r="B63" s="425">
        <v>101462.53000000003</v>
      </c>
      <c r="C63" s="387">
        <v>1</v>
      </c>
      <c r="D63" s="428">
        <v>661</v>
      </c>
      <c r="E63" s="436" t="s">
        <v>1706</v>
      </c>
      <c r="F63" s="425">
        <v>31477.779999999995</v>
      </c>
      <c r="G63" s="403">
        <v>0.31024044048576344</v>
      </c>
      <c r="H63" s="390">
        <v>193</v>
      </c>
      <c r="I63" s="433">
        <v>0.291981845688351</v>
      </c>
      <c r="J63" s="439">
        <v>69984.750000000029</v>
      </c>
      <c r="K63" s="403">
        <v>0.68975955951423651</v>
      </c>
      <c r="L63" s="390">
        <v>468</v>
      </c>
      <c r="M63" s="433">
        <v>0.70801815431164905</v>
      </c>
    </row>
    <row r="64" spans="1:13" ht="14.4" customHeight="1" x14ac:dyDescent="0.3">
      <c r="A64" s="420" t="s">
        <v>1707</v>
      </c>
      <c r="B64" s="425">
        <v>433.31</v>
      </c>
      <c r="C64" s="387">
        <v>1</v>
      </c>
      <c r="D64" s="428">
        <v>2</v>
      </c>
      <c r="E64" s="436" t="s">
        <v>1707</v>
      </c>
      <c r="F64" s="425"/>
      <c r="G64" s="403">
        <v>0</v>
      </c>
      <c r="H64" s="390"/>
      <c r="I64" s="433">
        <v>0</v>
      </c>
      <c r="J64" s="439">
        <v>433.31</v>
      </c>
      <c r="K64" s="403">
        <v>1</v>
      </c>
      <c r="L64" s="390">
        <v>2</v>
      </c>
      <c r="M64" s="433">
        <v>1</v>
      </c>
    </row>
    <row r="65" spans="1:13" ht="14.4" customHeight="1" x14ac:dyDescent="0.3">
      <c r="A65" s="420" t="s">
        <v>1708</v>
      </c>
      <c r="B65" s="425">
        <v>333.31</v>
      </c>
      <c r="C65" s="387">
        <v>1</v>
      </c>
      <c r="D65" s="428">
        <v>1</v>
      </c>
      <c r="E65" s="436" t="s">
        <v>1708</v>
      </c>
      <c r="F65" s="425"/>
      <c r="G65" s="403">
        <v>0</v>
      </c>
      <c r="H65" s="390"/>
      <c r="I65" s="433">
        <v>0</v>
      </c>
      <c r="J65" s="439">
        <v>333.31</v>
      </c>
      <c r="K65" s="403">
        <v>1</v>
      </c>
      <c r="L65" s="390">
        <v>1</v>
      </c>
      <c r="M65" s="433">
        <v>1</v>
      </c>
    </row>
    <row r="66" spans="1:13" ht="14.4" customHeight="1" x14ac:dyDescent="0.3">
      <c r="A66" s="420" t="s">
        <v>1709</v>
      </c>
      <c r="B66" s="425">
        <v>21947.53</v>
      </c>
      <c r="C66" s="387">
        <v>1</v>
      </c>
      <c r="D66" s="428">
        <v>83</v>
      </c>
      <c r="E66" s="436" t="s">
        <v>1709</v>
      </c>
      <c r="F66" s="425">
        <v>2612.2800000000002</v>
      </c>
      <c r="G66" s="403">
        <v>0.11902387193456396</v>
      </c>
      <c r="H66" s="390">
        <v>13</v>
      </c>
      <c r="I66" s="433">
        <v>0.15662650602409639</v>
      </c>
      <c r="J66" s="439">
        <v>19335.25</v>
      </c>
      <c r="K66" s="403">
        <v>0.88097612806543613</v>
      </c>
      <c r="L66" s="390">
        <v>70</v>
      </c>
      <c r="M66" s="433">
        <v>0.84337349397590367</v>
      </c>
    </row>
    <row r="67" spans="1:13" ht="14.4" customHeight="1" x14ac:dyDescent="0.3">
      <c r="A67" s="420" t="s">
        <v>1710</v>
      </c>
      <c r="B67" s="425">
        <v>165492.02000000002</v>
      </c>
      <c r="C67" s="387">
        <v>1</v>
      </c>
      <c r="D67" s="428">
        <v>373</v>
      </c>
      <c r="E67" s="436" t="s">
        <v>1710</v>
      </c>
      <c r="F67" s="425">
        <v>123990.74</v>
      </c>
      <c r="G67" s="403">
        <v>0.74922488709727508</v>
      </c>
      <c r="H67" s="390">
        <v>254</v>
      </c>
      <c r="I67" s="433">
        <v>0.68096514745308312</v>
      </c>
      <c r="J67" s="439">
        <v>41501.280000000006</v>
      </c>
      <c r="K67" s="403">
        <v>0.25077511290272486</v>
      </c>
      <c r="L67" s="390">
        <v>119</v>
      </c>
      <c r="M67" s="433">
        <v>0.31903485254691688</v>
      </c>
    </row>
    <row r="68" spans="1:13" ht="14.4" customHeight="1" x14ac:dyDescent="0.3">
      <c r="A68" s="420" t="s">
        <v>1711</v>
      </c>
      <c r="B68" s="425">
        <v>17815.09</v>
      </c>
      <c r="C68" s="387">
        <v>1</v>
      </c>
      <c r="D68" s="428">
        <v>94</v>
      </c>
      <c r="E68" s="436" t="s">
        <v>1711</v>
      </c>
      <c r="F68" s="425">
        <v>9878.17</v>
      </c>
      <c r="G68" s="403">
        <v>0.55448330600631257</v>
      </c>
      <c r="H68" s="390">
        <v>41</v>
      </c>
      <c r="I68" s="433">
        <v>0.43617021276595747</v>
      </c>
      <c r="J68" s="439">
        <v>7936.92</v>
      </c>
      <c r="K68" s="403">
        <v>0.44551669399368737</v>
      </c>
      <c r="L68" s="390">
        <v>53</v>
      </c>
      <c r="M68" s="433">
        <v>0.56382978723404253</v>
      </c>
    </row>
    <row r="69" spans="1:13" ht="14.4" customHeight="1" x14ac:dyDescent="0.3">
      <c r="A69" s="420" t="s">
        <v>1712</v>
      </c>
      <c r="B69" s="425">
        <v>154.01</v>
      </c>
      <c r="C69" s="387">
        <v>1</v>
      </c>
      <c r="D69" s="428">
        <v>1</v>
      </c>
      <c r="E69" s="436" t="s">
        <v>1712</v>
      </c>
      <c r="F69" s="425"/>
      <c r="G69" s="403">
        <v>0</v>
      </c>
      <c r="H69" s="390"/>
      <c r="I69" s="433">
        <v>0</v>
      </c>
      <c r="J69" s="439">
        <v>154.01</v>
      </c>
      <c r="K69" s="403">
        <v>1</v>
      </c>
      <c r="L69" s="390">
        <v>1</v>
      </c>
      <c r="M69" s="433">
        <v>1</v>
      </c>
    </row>
    <row r="70" spans="1:13" ht="14.4" customHeight="1" x14ac:dyDescent="0.3">
      <c r="A70" s="420" t="s">
        <v>1713</v>
      </c>
      <c r="B70" s="425">
        <v>25316.780000000006</v>
      </c>
      <c r="C70" s="387">
        <v>1</v>
      </c>
      <c r="D70" s="428">
        <v>273</v>
      </c>
      <c r="E70" s="436" t="s">
        <v>1713</v>
      </c>
      <c r="F70" s="425">
        <v>902.07999999999993</v>
      </c>
      <c r="G70" s="403">
        <v>3.5631703557877412E-2</v>
      </c>
      <c r="H70" s="390">
        <v>9</v>
      </c>
      <c r="I70" s="433">
        <v>3.2967032967032968E-2</v>
      </c>
      <c r="J70" s="439">
        <v>24414.700000000004</v>
      </c>
      <c r="K70" s="403">
        <v>0.96436829644212252</v>
      </c>
      <c r="L70" s="390">
        <v>264</v>
      </c>
      <c r="M70" s="433">
        <v>0.96703296703296704</v>
      </c>
    </row>
    <row r="71" spans="1:13" ht="14.4" customHeight="1" x14ac:dyDescent="0.3">
      <c r="A71" s="420" t="s">
        <v>1714</v>
      </c>
      <c r="B71" s="425">
        <v>317060.78000000003</v>
      </c>
      <c r="C71" s="387">
        <v>1</v>
      </c>
      <c r="D71" s="428">
        <v>732</v>
      </c>
      <c r="E71" s="436" t="s">
        <v>1714</v>
      </c>
      <c r="F71" s="425">
        <v>217514.53000000003</v>
      </c>
      <c r="G71" s="403">
        <v>0.68603417300619773</v>
      </c>
      <c r="H71" s="390">
        <v>523</v>
      </c>
      <c r="I71" s="433">
        <v>0.71448087431693985</v>
      </c>
      <c r="J71" s="439">
        <v>99546.249999999971</v>
      </c>
      <c r="K71" s="403">
        <v>0.31396582699380216</v>
      </c>
      <c r="L71" s="390">
        <v>209</v>
      </c>
      <c r="M71" s="433">
        <v>0.28551912568306009</v>
      </c>
    </row>
    <row r="72" spans="1:13" ht="14.4" customHeight="1" x14ac:dyDescent="0.3">
      <c r="A72" s="420" t="s">
        <v>1715</v>
      </c>
      <c r="B72" s="425">
        <v>9589.6299999999992</v>
      </c>
      <c r="C72" s="387">
        <v>1</v>
      </c>
      <c r="D72" s="428">
        <v>34</v>
      </c>
      <c r="E72" s="436" t="s">
        <v>1715</v>
      </c>
      <c r="F72" s="425">
        <v>0</v>
      </c>
      <c r="G72" s="403">
        <v>0</v>
      </c>
      <c r="H72" s="390">
        <v>2</v>
      </c>
      <c r="I72" s="433">
        <v>5.8823529411764705E-2</v>
      </c>
      <c r="J72" s="439">
        <v>9589.6299999999992</v>
      </c>
      <c r="K72" s="403">
        <v>1</v>
      </c>
      <c r="L72" s="390">
        <v>32</v>
      </c>
      <c r="M72" s="433">
        <v>0.94117647058823528</v>
      </c>
    </row>
    <row r="73" spans="1:13" ht="14.4" customHeight="1" x14ac:dyDescent="0.3">
      <c r="A73" s="420" t="s">
        <v>1716</v>
      </c>
      <c r="B73" s="425">
        <v>19323.900000000001</v>
      </c>
      <c r="C73" s="387">
        <v>1</v>
      </c>
      <c r="D73" s="428">
        <v>104</v>
      </c>
      <c r="E73" s="436" t="s">
        <v>1716</v>
      </c>
      <c r="F73" s="425">
        <v>6456.4800000000005</v>
      </c>
      <c r="G73" s="403">
        <v>0.33411888904413706</v>
      </c>
      <c r="H73" s="390">
        <v>25</v>
      </c>
      <c r="I73" s="433">
        <v>0.24038461538461539</v>
      </c>
      <c r="J73" s="439">
        <v>12867.420000000002</v>
      </c>
      <c r="K73" s="403">
        <v>0.665881110955863</v>
      </c>
      <c r="L73" s="390">
        <v>79</v>
      </c>
      <c r="M73" s="433">
        <v>0.75961538461538458</v>
      </c>
    </row>
    <row r="74" spans="1:13" ht="14.4" customHeight="1" x14ac:dyDescent="0.3">
      <c r="A74" s="420" t="s">
        <v>1717</v>
      </c>
      <c r="B74" s="425">
        <v>9318.48</v>
      </c>
      <c r="C74" s="387">
        <v>1</v>
      </c>
      <c r="D74" s="428">
        <v>53</v>
      </c>
      <c r="E74" s="436" t="s">
        <v>1717</v>
      </c>
      <c r="F74" s="425">
        <v>747.96</v>
      </c>
      <c r="G74" s="403">
        <v>8.0266309526875634E-2</v>
      </c>
      <c r="H74" s="390">
        <v>5</v>
      </c>
      <c r="I74" s="433">
        <v>9.4339622641509441E-2</v>
      </c>
      <c r="J74" s="439">
        <v>8570.52</v>
      </c>
      <c r="K74" s="403">
        <v>0.91973369047312448</v>
      </c>
      <c r="L74" s="390">
        <v>48</v>
      </c>
      <c r="M74" s="433">
        <v>0.90566037735849059</v>
      </c>
    </row>
    <row r="75" spans="1:13" ht="14.4" customHeight="1" x14ac:dyDescent="0.3">
      <c r="A75" s="420" t="s">
        <v>1718</v>
      </c>
      <c r="B75" s="425">
        <v>160430.86000000004</v>
      </c>
      <c r="C75" s="387">
        <v>1</v>
      </c>
      <c r="D75" s="428">
        <v>943</v>
      </c>
      <c r="E75" s="436" t="s">
        <v>1718</v>
      </c>
      <c r="F75" s="425">
        <v>46082.960000000028</v>
      </c>
      <c r="G75" s="403">
        <v>0.28724498516058578</v>
      </c>
      <c r="H75" s="390">
        <v>284</v>
      </c>
      <c r="I75" s="433">
        <v>0.30116648992576883</v>
      </c>
      <c r="J75" s="439">
        <v>114347.90000000001</v>
      </c>
      <c r="K75" s="403">
        <v>0.71275501483941417</v>
      </c>
      <c r="L75" s="390">
        <v>659</v>
      </c>
      <c r="M75" s="433">
        <v>0.69883351007423122</v>
      </c>
    </row>
    <row r="76" spans="1:13" ht="14.4" customHeight="1" x14ac:dyDescent="0.3">
      <c r="A76" s="420" t="s">
        <v>1719</v>
      </c>
      <c r="B76" s="425">
        <v>65007.640000000029</v>
      </c>
      <c r="C76" s="387">
        <v>1</v>
      </c>
      <c r="D76" s="428">
        <v>419</v>
      </c>
      <c r="E76" s="436" t="s">
        <v>1719</v>
      </c>
      <c r="F76" s="425">
        <v>2850.7299999999996</v>
      </c>
      <c r="G76" s="403">
        <v>4.3852230291701072E-2</v>
      </c>
      <c r="H76" s="390">
        <v>17</v>
      </c>
      <c r="I76" s="433">
        <v>4.0572792362768499E-2</v>
      </c>
      <c r="J76" s="439">
        <v>62156.910000000025</v>
      </c>
      <c r="K76" s="403">
        <v>0.95614776970829884</v>
      </c>
      <c r="L76" s="390">
        <v>402</v>
      </c>
      <c r="M76" s="433">
        <v>0.95942720763723155</v>
      </c>
    </row>
    <row r="77" spans="1:13" ht="14.4" customHeight="1" x14ac:dyDescent="0.3">
      <c r="A77" s="420" t="s">
        <v>1720</v>
      </c>
      <c r="B77" s="425">
        <v>92118.650000000009</v>
      </c>
      <c r="C77" s="387">
        <v>1</v>
      </c>
      <c r="D77" s="428">
        <v>96</v>
      </c>
      <c r="E77" s="436" t="s">
        <v>1720</v>
      </c>
      <c r="F77" s="425">
        <v>48047.040000000008</v>
      </c>
      <c r="G77" s="403">
        <v>0.5215777695396101</v>
      </c>
      <c r="H77" s="390">
        <v>67</v>
      </c>
      <c r="I77" s="433">
        <v>0.69791666666666663</v>
      </c>
      <c r="J77" s="439">
        <v>44071.61</v>
      </c>
      <c r="K77" s="403">
        <v>0.4784222304603899</v>
      </c>
      <c r="L77" s="390">
        <v>29</v>
      </c>
      <c r="M77" s="433">
        <v>0.30208333333333331</v>
      </c>
    </row>
    <row r="78" spans="1:13" ht="14.4" customHeight="1" x14ac:dyDescent="0.3">
      <c r="A78" s="420" t="s">
        <v>1721</v>
      </c>
      <c r="B78" s="425">
        <v>222695.05000000002</v>
      </c>
      <c r="C78" s="387">
        <v>1</v>
      </c>
      <c r="D78" s="428">
        <v>1584</v>
      </c>
      <c r="E78" s="436" t="s">
        <v>1721</v>
      </c>
      <c r="F78" s="425">
        <v>6038.4199999999992</v>
      </c>
      <c r="G78" s="403">
        <v>2.7115196318912335E-2</v>
      </c>
      <c r="H78" s="390">
        <v>46</v>
      </c>
      <c r="I78" s="433">
        <v>2.904040404040404E-2</v>
      </c>
      <c r="J78" s="439">
        <v>216656.63</v>
      </c>
      <c r="K78" s="403">
        <v>0.97288480368108765</v>
      </c>
      <c r="L78" s="390">
        <v>1538</v>
      </c>
      <c r="M78" s="433">
        <v>0.97095959595959591</v>
      </c>
    </row>
    <row r="79" spans="1:13" ht="14.4" customHeight="1" x14ac:dyDescent="0.3">
      <c r="A79" s="420" t="s">
        <v>1722</v>
      </c>
      <c r="B79" s="425">
        <v>9326.510000000002</v>
      </c>
      <c r="C79" s="387">
        <v>1</v>
      </c>
      <c r="D79" s="428">
        <v>69</v>
      </c>
      <c r="E79" s="436" t="s">
        <v>1722</v>
      </c>
      <c r="F79" s="425">
        <v>1020.53</v>
      </c>
      <c r="G79" s="403">
        <v>0.10942249566022014</v>
      </c>
      <c r="H79" s="390">
        <v>10</v>
      </c>
      <c r="I79" s="433">
        <v>0.14492753623188406</v>
      </c>
      <c r="J79" s="439">
        <v>8305.9800000000014</v>
      </c>
      <c r="K79" s="403">
        <v>0.89057750433977978</v>
      </c>
      <c r="L79" s="390">
        <v>59</v>
      </c>
      <c r="M79" s="433">
        <v>0.85507246376811596</v>
      </c>
    </row>
    <row r="80" spans="1:13" ht="14.4" customHeight="1" x14ac:dyDescent="0.3">
      <c r="A80" s="420" t="s">
        <v>1723</v>
      </c>
      <c r="B80" s="425">
        <v>18416.350000000002</v>
      </c>
      <c r="C80" s="387">
        <v>1</v>
      </c>
      <c r="D80" s="428">
        <v>94</v>
      </c>
      <c r="E80" s="436" t="s">
        <v>1723</v>
      </c>
      <c r="F80" s="425">
        <v>1571.94</v>
      </c>
      <c r="G80" s="403">
        <v>8.5355675798950384E-2</v>
      </c>
      <c r="H80" s="390">
        <v>10</v>
      </c>
      <c r="I80" s="433">
        <v>0.10638297872340426</v>
      </c>
      <c r="J80" s="439">
        <v>16844.410000000003</v>
      </c>
      <c r="K80" s="403">
        <v>0.91464432420104969</v>
      </c>
      <c r="L80" s="390">
        <v>84</v>
      </c>
      <c r="M80" s="433">
        <v>0.8936170212765957</v>
      </c>
    </row>
    <row r="81" spans="1:13" ht="14.4" customHeight="1" x14ac:dyDescent="0.3">
      <c r="A81" s="420" t="s">
        <v>1724</v>
      </c>
      <c r="B81" s="425">
        <v>127.5</v>
      </c>
      <c r="C81" s="387">
        <v>1</v>
      </c>
      <c r="D81" s="428">
        <v>1</v>
      </c>
      <c r="E81" s="436" t="s">
        <v>1724</v>
      </c>
      <c r="F81" s="425"/>
      <c r="G81" s="403">
        <v>0</v>
      </c>
      <c r="H81" s="390"/>
      <c r="I81" s="433">
        <v>0</v>
      </c>
      <c r="J81" s="439">
        <v>127.5</v>
      </c>
      <c r="K81" s="403">
        <v>1</v>
      </c>
      <c r="L81" s="390">
        <v>1</v>
      </c>
      <c r="M81" s="433">
        <v>1</v>
      </c>
    </row>
    <row r="82" spans="1:13" ht="14.4" customHeight="1" x14ac:dyDescent="0.3">
      <c r="A82" s="420" t="s">
        <v>1725</v>
      </c>
      <c r="B82" s="425">
        <v>548071.09</v>
      </c>
      <c r="C82" s="387">
        <v>1</v>
      </c>
      <c r="D82" s="428">
        <v>1333</v>
      </c>
      <c r="E82" s="436" t="s">
        <v>1725</v>
      </c>
      <c r="F82" s="425">
        <v>407621.48000000004</v>
      </c>
      <c r="G82" s="403">
        <v>0.74373833511269505</v>
      </c>
      <c r="H82" s="390">
        <v>1040</v>
      </c>
      <c r="I82" s="433">
        <v>0.78019504876219059</v>
      </c>
      <c r="J82" s="439">
        <v>140449.60999999996</v>
      </c>
      <c r="K82" s="403">
        <v>0.25626166488730495</v>
      </c>
      <c r="L82" s="390">
        <v>293</v>
      </c>
      <c r="M82" s="433">
        <v>0.21980495123780946</v>
      </c>
    </row>
    <row r="83" spans="1:13" ht="14.4" customHeight="1" x14ac:dyDescent="0.3">
      <c r="A83" s="420" t="s">
        <v>1726</v>
      </c>
      <c r="B83" s="425">
        <v>48396.76999999999</v>
      </c>
      <c r="C83" s="387">
        <v>1</v>
      </c>
      <c r="D83" s="428">
        <v>157</v>
      </c>
      <c r="E83" s="436" t="s">
        <v>1726</v>
      </c>
      <c r="F83" s="425">
        <v>9031.5299999999988</v>
      </c>
      <c r="G83" s="403">
        <v>0.1866143133105784</v>
      </c>
      <c r="H83" s="390">
        <v>26</v>
      </c>
      <c r="I83" s="433">
        <v>0.16560509554140126</v>
      </c>
      <c r="J83" s="439">
        <v>39365.239999999991</v>
      </c>
      <c r="K83" s="403">
        <v>0.81338568668942157</v>
      </c>
      <c r="L83" s="390">
        <v>131</v>
      </c>
      <c r="M83" s="433">
        <v>0.83439490445859876</v>
      </c>
    </row>
    <row r="84" spans="1:13" ht="14.4" customHeight="1" x14ac:dyDescent="0.3">
      <c r="A84" s="420" t="s">
        <v>1727</v>
      </c>
      <c r="B84" s="425">
        <v>1428.48</v>
      </c>
      <c r="C84" s="387">
        <v>1</v>
      </c>
      <c r="D84" s="428">
        <v>4</v>
      </c>
      <c r="E84" s="436" t="s">
        <v>1727</v>
      </c>
      <c r="F84" s="425">
        <v>1095.17</v>
      </c>
      <c r="G84" s="403">
        <v>0.76666806675627241</v>
      </c>
      <c r="H84" s="390">
        <v>3</v>
      </c>
      <c r="I84" s="433">
        <v>0.75</v>
      </c>
      <c r="J84" s="439">
        <v>333.31</v>
      </c>
      <c r="K84" s="403">
        <v>0.23333193324372759</v>
      </c>
      <c r="L84" s="390">
        <v>1</v>
      </c>
      <c r="M84" s="433">
        <v>0.25</v>
      </c>
    </row>
    <row r="85" spans="1:13" ht="14.4" customHeight="1" x14ac:dyDescent="0.3">
      <c r="A85" s="420" t="s">
        <v>1728</v>
      </c>
      <c r="B85" s="425">
        <v>23274.160000000003</v>
      </c>
      <c r="C85" s="387">
        <v>1</v>
      </c>
      <c r="D85" s="428">
        <v>129</v>
      </c>
      <c r="E85" s="436" t="s">
        <v>1728</v>
      </c>
      <c r="F85" s="425">
        <v>3552.7</v>
      </c>
      <c r="G85" s="403">
        <v>0.15264568087527108</v>
      </c>
      <c r="H85" s="390">
        <v>22</v>
      </c>
      <c r="I85" s="433">
        <v>0.17054263565891473</v>
      </c>
      <c r="J85" s="439">
        <v>19721.460000000003</v>
      </c>
      <c r="K85" s="403">
        <v>0.84735431912472892</v>
      </c>
      <c r="L85" s="390">
        <v>107</v>
      </c>
      <c r="M85" s="433">
        <v>0.8294573643410853</v>
      </c>
    </row>
    <row r="86" spans="1:13" ht="14.4" customHeight="1" x14ac:dyDescent="0.3">
      <c r="A86" s="420" t="s">
        <v>1729</v>
      </c>
      <c r="B86" s="425">
        <v>518.12</v>
      </c>
      <c r="C86" s="387">
        <v>1</v>
      </c>
      <c r="D86" s="428">
        <v>2</v>
      </c>
      <c r="E86" s="436" t="s">
        <v>1729</v>
      </c>
      <c r="F86" s="425"/>
      <c r="G86" s="403">
        <v>0</v>
      </c>
      <c r="H86" s="390"/>
      <c r="I86" s="433">
        <v>0</v>
      </c>
      <c r="J86" s="439">
        <v>518.12</v>
      </c>
      <c r="K86" s="403">
        <v>1</v>
      </c>
      <c r="L86" s="390">
        <v>2</v>
      </c>
      <c r="M86" s="433">
        <v>1</v>
      </c>
    </row>
    <row r="87" spans="1:13" ht="14.4" customHeight="1" x14ac:dyDescent="0.3">
      <c r="A87" s="420" t="s">
        <v>1730</v>
      </c>
      <c r="B87" s="425">
        <v>96.63</v>
      </c>
      <c r="C87" s="387">
        <v>1</v>
      </c>
      <c r="D87" s="428">
        <v>1</v>
      </c>
      <c r="E87" s="436" t="s">
        <v>1730</v>
      </c>
      <c r="F87" s="425"/>
      <c r="G87" s="403">
        <v>0</v>
      </c>
      <c r="H87" s="390"/>
      <c r="I87" s="433">
        <v>0</v>
      </c>
      <c r="J87" s="439">
        <v>96.63</v>
      </c>
      <c r="K87" s="403">
        <v>1</v>
      </c>
      <c r="L87" s="390">
        <v>1</v>
      </c>
      <c r="M87" s="433">
        <v>1</v>
      </c>
    </row>
    <row r="88" spans="1:13" ht="14.4" customHeight="1" x14ac:dyDescent="0.3">
      <c r="A88" s="420" t="s">
        <v>1731</v>
      </c>
      <c r="B88" s="425">
        <v>20363.590000000004</v>
      </c>
      <c r="C88" s="387">
        <v>1</v>
      </c>
      <c r="D88" s="428">
        <v>137</v>
      </c>
      <c r="E88" s="436" t="s">
        <v>1731</v>
      </c>
      <c r="F88" s="425">
        <v>11240.020000000002</v>
      </c>
      <c r="G88" s="403">
        <v>0.55196652456664075</v>
      </c>
      <c r="H88" s="390">
        <v>64</v>
      </c>
      <c r="I88" s="433">
        <v>0.46715328467153283</v>
      </c>
      <c r="J88" s="439">
        <v>9123.5700000000033</v>
      </c>
      <c r="K88" s="403">
        <v>0.44803347543335931</v>
      </c>
      <c r="L88" s="390">
        <v>73</v>
      </c>
      <c r="M88" s="433">
        <v>0.53284671532846717</v>
      </c>
    </row>
    <row r="89" spans="1:13" ht="14.4" customHeight="1" x14ac:dyDescent="0.3">
      <c r="A89" s="420" t="s">
        <v>1732</v>
      </c>
      <c r="B89" s="425">
        <v>2634.3999999999996</v>
      </c>
      <c r="C89" s="387">
        <v>1</v>
      </c>
      <c r="D89" s="428">
        <v>8</v>
      </c>
      <c r="E89" s="436" t="s">
        <v>1732</v>
      </c>
      <c r="F89" s="425"/>
      <c r="G89" s="403">
        <v>0</v>
      </c>
      <c r="H89" s="390"/>
      <c r="I89" s="433">
        <v>0</v>
      </c>
      <c r="J89" s="439">
        <v>2634.3999999999996</v>
      </c>
      <c r="K89" s="403">
        <v>1</v>
      </c>
      <c r="L89" s="390">
        <v>8</v>
      </c>
      <c r="M89" s="433">
        <v>1</v>
      </c>
    </row>
    <row r="90" spans="1:13" ht="14.4" customHeight="1" x14ac:dyDescent="0.3">
      <c r="A90" s="420" t="s">
        <v>1733</v>
      </c>
      <c r="B90" s="425">
        <v>64319.569999999992</v>
      </c>
      <c r="C90" s="387">
        <v>1</v>
      </c>
      <c r="D90" s="428">
        <v>141</v>
      </c>
      <c r="E90" s="436" t="s">
        <v>1733</v>
      </c>
      <c r="F90" s="425">
        <v>49803.909999999996</v>
      </c>
      <c r="G90" s="403">
        <v>0.77431969772185982</v>
      </c>
      <c r="H90" s="390">
        <v>109</v>
      </c>
      <c r="I90" s="433">
        <v>0.77304964539007093</v>
      </c>
      <c r="J90" s="439">
        <v>14515.659999999998</v>
      </c>
      <c r="K90" s="403">
        <v>0.22568030227814023</v>
      </c>
      <c r="L90" s="390">
        <v>32</v>
      </c>
      <c r="M90" s="433">
        <v>0.22695035460992907</v>
      </c>
    </row>
    <row r="91" spans="1:13" ht="14.4" customHeight="1" x14ac:dyDescent="0.3">
      <c r="A91" s="420" t="s">
        <v>1734</v>
      </c>
      <c r="B91" s="425">
        <v>21696.379999999997</v>
      </c>
      <c r="C91" s="387">
        <v>1</v>
      </c>
      <c r="D91" s="428">
        <v>130</v>
      </c>
      <c r="E91" s="436" t="s">
        <v>1734</v>
      </c>
      <c r="F91" s="425">
        <v>6219.5400000000009</v>
      </c>
      <c r="G91" s="403">
        <v>0.28666256767257958</v>
      </c>
      <c r="H91" s="390">
        <v>34</v>
      </c>
      <c r="I91" s="433">
        <v>0.26153846153846155</v>
      </c>
      <c r="J91" s="439">
        <v>15476.839999999997</v>
      </c>
      <c r="K91" s="403">
        <v>0.71333743232742042</v>
      </c>
      <c r="L91" s="390">
        <v>96</v>
      </c>
      <c r="M91" s="433">
        <v>0.7384615384615385</v>
      </c>
    </row>
    <row r="92" spans="1:13" ht="14.4" customHeight="1" x14ac:dyDescent="0.3">
      <c r="A92" s="420" t="s">
        <v>1735</v>
      </c>
      <c r="B92" s="425">
        <v>12318.52</v>
      </c>
      <c r="C92" s="387">
        <v>1</v>
      </c>
      <c r="D92" s="428">
        <v>70</v>
      </c>
      <c r="E92" s="436" t="s">
        <v>1735</v>
      </c>
      <c r="F92" s="425">
        <v>6589.2300000000005</v>
      </c>
      <c r="G92" s="403">
        <v>0.53490435539334269</v>
      </c>
      <c r="H92" s="390">
        <v>37</v>
      </c>
      <c r="I92" s="433">
        <v>0.52857142857142858</v>
      </c>
      <c r="J92" s="439">
        <v>5729.29</v>
      </c>
      <c r="K92" s="403">
        <v>0.46509564460665725</v>
      </c>
      <c r="L92" s="390">
        <v>33</v>
      </c>
      <c r="M92" s="433">
        <v>0.47142857142857142</v>
      </c>
    </row>
    <row r="93" spans="1:13" ht="14.4" customHeight="1" x14ac:dyDescent="0.3">
      <c r="A93" s="420" t="s">
        <v>1736</v>
      </c>
      <c r="B93" s="425">
        <v>5148.41</v>
      </c>
      <c r="C93" s="387">
        <v>1</v>
      </c>
      <c r="D93" s="428">
        <v>32</v>
      </c>
      <c r="E93" s="436" t="s">
        <v>1736</v>
      </c>
      <c r="F93" s="425">
        <v>2555.12</v>
      </c>
      <c r="G93" s="403">
        <v>0.49629303027536659</v>
      </c>
      <c r="H93" s="390">
        <v>14</v>
      </c>
      <c r="I93" s="433">
        <v>0.4375</v>
      </c>
      <c r="J93" s="439">
        <v>2593.29</v>
      </c>
      <c r="K93" s="403">
        <v>0.50370696972463347</v>
      </c>
      <c r="L93" s="390">
        <v>18</v>
      </c>
      <c r="M93" s="433">
        <v>0.5625</v>
      </c>
    </row>
    <row r="94" spans="1:13" ht="14.4" customHeight="1" x14ac:dyDescent="0.3">
      <c r="A94" s="420" t="s">
        <v>1737</v>
      </c>
      <c r="B94" s="425">
        <v>552.66</v>
      </c>
      <c r="C94" s="387">
        <v>1</v>
      </c>
      <c r="D94" s="428">
        <v>2</v>
      </c>
      <c r="E94" s="436" t="s">
        <v>1737</v>
      </c>
      <c r="F94" s="425"/>
      <c r="G94" s="403">
        <v>0</v>
      </c>
      <c r="H94" s="390"/>
      <c r="I94" s="433">
        <v>0</v>
      </c>
      <c r="J94" s="439">
        <v>552.66</v>
      </c>
      <c r="K94" s="403">
        <v>1</v>
      </c>
      <c r="L94" s="390">
        <v>2</v>
      </c>
      <c r="M94" s="433">
        <v>1</v>
      </c>
    </row>
    <row r="95" spans="1:13" ht="14.4" customHeight="1" x14ac:dyDescent="0.3">
      <c r="A95" s="420" t="s">
        <v>1738</v>
      </c>
      <c r="B95" s="425">
        <v>42824.680000000008</v>
      </c>
      <c r="C95" s="387">
        <v>1</v>
      </c>
      <c r="D95" s="428">
        <v>349</v>
      </c>
      <c r="E95" s="436" t="s">
        <v>1738</v>
      </c>
      <c r="F95" s="425">
        <v>7586.2400000000007</v>
      </c>
      <c r="G95" s="403">
        <v>0.17714644919705178</v>
      </c>
      <c r="H95" s="390">
        <v>69</v>
      </c>
      <c r="I95" s="433">
        <v>0.19770773638968481</v>
      </c>
      <c r="J95" s="439">
        <v>35238.44000000001</v>
      </c>
      <c r="K95" s="403">
        <v>0.82285355080294831</v>
      </c>
      <c r="L95" s="390">
        <v>280</v>
      </c>
      <c r="M95" s="433">
        <v>0.80229226361031514</v>
      </c>
    </row>
    <row r="96" spans="1:13" ht="14.4" customHeight="1" x14ac:dyDescent="0.3">
      <c r="A96" s="420" t="s">
        <v>1739</v>
      </c>
      <c r="B96" s="425">
        <v>84.84</v>
      </c>
      <c r="C96" s="387">
        <v>1</v>
      </c>
      <c r="D96" s="428">
        <v>2</v>
      </c>
      <c r="E96" s="436" t="s">
        <v>1739</v>
      </c>
      <c r="F96" s="425"/>
      <c r="G96" s="403">
        <v>0</v>
      </c>
      <c r="H96" s="390"/>
      <c r="I96" s="433">
        <v>0</v>
      </c>
      <c r="J96" s="439">
        <v>84.84</v>
      </c>
      <c r="K96" s="403">
        <v>1</v>
      </c>
      <c r="L96" s="390">
        <v>2</v>
      </c>
      <c r="M96" s="433">
        <v>1</v>
      </c>
    </row>
    <row r="97" spans="1:13" ht="14.4" customHeight="1" x14ac:dyDescent="0.3">
      <c r="A97" s="420" t="s">
        <v>1740</v>
      </c>
      <c r="B97" s="425">
        <v>28644.28</v>
      </c>
      <c r="C97" s="387">
        <v>1</v>
      </c>
      <c r="D97" s="428">
        <v>90</v>
      </c>
      <c r="E97" s="436" t="s">
        <v>1740</v>
      </c>
      <c r="F97" s="425">
        <v>2078.16</v>
      </c>
      <c r="G97" s="403">
        <v>7.2550610453465753E-2</v>
      </c>
      <c r="H97" s="390">
        <v>6</v>
      </c>
      <c r="I97" s="433">
        <v>6.6666666666666666E-2</v>
      </c>
      <c r="J97" s="439">
        <v>26566.12</v>
      </c>
      <c r="K97" s="403">
        <v>0.92744938954653422</v>
      </c>
      <c r="L97" s="390">
        <v>84</v>
      </c>
      <c r="M97" s="433">
        <v>0.93333333333333335</v>
      </c>
    </row>
    <row r="98" spans="1:13" ht="14.4" customHeight="1" x14ac:dyDescent="0.3">
      <c r="A98" s="420" t="s">
        <v>1741</v>
      </c>
      <c r="B98" s="425">
        <v>39842.720000000001</v>
      </c>
      <c r="C98" s="387">
        <v>1</v>
      </c>
      <c r="D98" s="428">
        <v>83</v>
      </c>
      <c r="E98" s="436" t="s">
        <v>1741</v>
      </c>
      <c r="F98" s="425">
        <v>35227.06</v>
      </c>
      <c r="G98" s="403">
        <v>0.88415298955492994</v>
      </c>
      <c r="H98" s="390">
        <v>67</v>
      </c>
      <c r="I98" s="433">
        <v>0.80722891566265065</v>
      </c>
      <c r="J98" s="439">
        <v>4615.66</v>
      </c>
      <c r="K98" s="403">
        <v>0.11584701044507001</v>
      </c>
      <c r="L98" s="390">
        <v>16</v>
      </c>
      <c r="M98" s="433">
        <v>0.19277108433734941</v>
      </c>
    </row>
    <row r="99" spans="1:13" ht="14.4" customHeight="1" x14ac:dyDescent="0.3">
      <c r="A99" s="420" t="s">
        <v>1742</v>
      </c>
      <c r="B99" s="425">
        <v>28065.33</v>
      </c>
      <c r="C99" s="387">
        <v>1</v>
      </c>
      <c r="D99" s="428">
        <v>86</v>
      </c>
      <c r="E99" s="436" t="s">
        <v>1742</v>
      </c>
      <c r="F99" s="425">
        <v>15720.95</v>
      </c>
      <c r="G99" s="403">
        <v>0.56015553709861954</v>
      </c>
      <c r="H99" s="390">
        <v>46</v>
      </c>
      <c r="I99" s="433">
        <v>0.53488372093023251</v>
      </c>
      <c r="J99" s="439">
        <v>12344.38</v>
      </c>
      <c r="K99" s="403">
        <v>0.43984446290138041</v>
      </c>
      <c r="L99" s="390">
        <v>40</v>
      </c>
      <c r="M99" s="433">
        <v>0.46511627906976744</v>
      </c>
    </row>
    <row r="100" spans="1:13" ht="14.4" customHeight="1" x14ac:dyDescent="0.3">
      <c r="A100" s="420" t="s">
        <v>1743</v>
      </c>
      <c r="B100" s="425">
        <v>15440.48</v>
      </c>
      <c r="C100" s="387">
        <v>1</v>
      </c>
      <c r="D100" s="428">
        <v>100</v>
      </c>
      <c r="E100" s="436" t="s">
        <v>1743</v>
      </c>
      <c r="F100" s="425">
        <v>4054.83</v>
      </c>
      <c r="G100" s="403">
        <v>0.26261035926344262</v>
      </c>
      <c r="H100" s="390">
        <v>22</v>
      </c>
      <c r="I100" s="433">
        <v>0.22</v>
      </c>
      <c r="J100" s="439">
        <v>11385.65</v>
      </c>
      <c r="K100" s="403">
        <v>0.73738964073655744</v>
      </c>
      <c r="L100" s="390">
        <v>78</v>
      </c>
      <c r="M100" s="433">
        <v>0.78</v>
      </c>
    </row>
    <row r="101" spans="1:13" ht="14.4" customHeight="1" x14ac:dyDescent="0.3">
      <c r="A101" s="420" t="s">
        <v>1744</v>
      </c>
      <c r="B101" s="425">
        <v>333.31</v>
      </c>
      <c r="C101" s="387">
        <v>1</v>
      </c>
      <c r="D101" s="428">
        <v>1</v>
      </c>
      <c r="E101" s="436" t="s">
        <v>1744</v>
      </c>
      <c r="F101" s="425"/>
      <c r="G101" s="403">
        <v>0</v>
      </c>
      <c r="H101" s="390"/>
      <c r="I101" s="433">
        <v>0</v>
      </c>
      <c r="J101" s="439">
        <v>333.31</v>
      </c>
      <c r="K101" s="403">
        <v>1</v>
      </c>
      <c r="L101" s="390">
        <v>1</v>
      </c>
      <c r="M101" s="433">
        <v>1</v>
      </c>
    </row>
    <row r="102" spans="1:13" ht="14.4" customHeight="1" x14ac:dyDescent="0.3">
      <c r="A102" s="420" t="s">
        <v>1745</v>
      </c>
      <c r="B102" s="425">
        <v>6387.5999999999995</v>
      </c>
      <c r="C102" s="387">
        <v>1</v>
      </c>
      <c r="D102" s="428">
        <v>30</v>
      </c>
      <c r="E102" s="436" t="s">
        <v>1745</v>
      </c>
      <c r="F102" s="425">
        <v>2698.4999999999995</v>
      </c>
      <c r="G102" s="403">
        <v>0.4224591395829419</v>
      </c>
      <c r="H102" s="390">
        <v>7</v>
      </c>
      <c r="I102" s="433">
        <v>0.23333333333333334</v>
      </c>
      <c r="J102" s="439">
        <v>3689.1</v>
      </c>
      <c r="K102" s="403">
        <v>0.5775408604170581</v>
      </c>
      <c r="L102" s="390">
        <v>23</v>
      </c>
      <c r="M102" s="433">
        <v>0.76666666666666672</v>
      </c>
    </row>
    <row r="103" spans="1:13" ht="14.4" customHeight="1" x14ac:dyDescent="0.3">
      <c r="A103" s="420" t="s">
        <v>1746</v>
      </c>
      <c r="B103" s="425">
        <v>5913.14</v>
      </c>
      <c r="C103" s="387">
        <v>1</v>
      </c>
      <c r="D103" s="428">
        <v>25</v>
      </c>
      <c r="E103" s="436" t="s">
        <v>1746</v>
      </c>
      <c r="F103" s="425"/>
      <c r="G103" s="403">
        <v>0</v>
      </c>
      <c r="H103" s="390"/>
      <c r="I103" s="433">
        <v>0</v>
      </c>
      <c r="J103" s="439">
        <v>5913.14</v>
      </c>
      <c r="K103" s="403">
        <v>1</v>
      </c>
      <c r="L103" s="390">
        <v>25</v>
      </c>
      <c r="M103" s="433">
        <v>1</v>
      </c>
    </row>
    <row r="104" spans="1:13" ht="14.4" customHeight="1" x14ac:dyDescent="0.3">
      <c r="A104" s="420" t="s">
        <v>1747</v>
      </c>
      <c r="B104" s="425">
        <v>333.31</v>
      </c>
      <c r="C104" s="387">
        <v>1</v>
      </c>
      <c r="D104" s="428">
        <v>2</v>
      </c>
      <c r="E104" s="436" t="s">
        <v>1747</v>
      </c>
      <c r="F104" s="425">
        <v>0</v>
      </c>
      <c r="G104" s="403">
        <v>0</v>
      </c>
      <c r="H104" s="390">
        <v>1</v>
      </c>
      <c r="I104" s="433">
        <v>0.5</v>
      </c>
      <c r="J104" s="439">
        <v>333.31</v>
      </c>
      <c r="K104" s="403">
        <v>1</v>
      </c>
      <c r="L104" s="390">
        <v>1</v>
      </c>
      <c r="M104" s="433">
        <v>0.5</v>
      </c>
    </row>
    <row r="105" spans="1:13" ht="14.4" customHeight="1" x14ac:dyDescent="0.3">
      <c r="A105" s="420" t="s">
        <v>1748</v>
      </c>
      <c r="B105" s="425">
        <v>107314.55000000003</v>
      </c>
      <c r="C105" s="387">
        <v>1</v>
      </c>
      <c r="D105" s="428">
        <v>255</v>
      </c>
      <c r="E105" s="436" t="s">
        <v>1748</v>
      </c>
      <c r="F105" s="425">
        <v>23431.309999999998</v>
      </c>
      <c r="G105" s="403">
        <v>0.21834234034434277</v>
      </c>
      <c r="H105" s="390">
        <v>50</v>
      </c>
      <c r="I105" s="433">
        <v>0.19607843137254902</v>
      </c>
      <c r="J105" s="439">
        <v>83883.240000000034</v>
      </c>
      <c r="K105" s="403">
        <v>0.78165765965565726</v>
      </c>
      <c r="L105" s="390">
        <v>205</v>
      </c>
      <c r="M105" s="433">
        <v>0.80392156862745101</v>
      </c>
    </row>
    <row r="106" spans="1:13" ht="14.4" customHeight="1" x14ac:dyDescent="0.3">
      <c r="A106" s="420" t="s">
        <v>1749</v>
      </c>
      <c r="B106" s="425">
        <v>24083.06</v>
      </c>
      <c r="C106" s="387">
        <v>1</v>
      </c>
      <c r="D106" s="428">
        <v>125</v>
      </c>
      <c r="E106" s="436" t="s">
        <v>1749</v>
      </c>
      <c r="F106" s="425">
        <v>5381.02</v>
      </c>
      <c r="G106" s="403">
        <v>0.22343589228279132</v>
      </c>
      <c r="H106" s="390">
        <v>32</v>
      </c>
      <c r="I106" s="433">
        <v>0.25600000000000001</v>
      </c>
      <c r="J106" s="439">
        <v>18702.04</v>
      </c>
      <c r="K106" s="403">
        <v>0.77656410771720874</v>
      </c>
      <c r="L106" s="390">
        <v>93</v>
      </c>
      <c r="M106" s="433">
        <v>0.74399999999999999</v>
      </c>
    </row>
    <row r="107" spans="1:13" ht="14.4" customHeight="1" x14ac:dyDescent="0.3">
      <c r="A107" s="420" t="s">
        <v>1750</v>
      </c>
      <c r="B107" s="425">
        <v>267426.09000000008</v>
      </c>
      <c r="C107" s="387">
        <v>1</v>
      </c>
      <c r="D107" s="428">
        <v>644</v>
      </c>
      <c r="E107" s="436" t="s">
        <v>1750</v>
      </c>
      <c r="F107" s="425">
        <v>212101.96000000005</v>
      </c>
      <c r="G107" s="403">
        <v>0.79312366269125045</v>
      </c>
      <c r="H107" s="390">
        <v>495</v>
      </c>
      <c r="I107" s="433">
        <v>0.76863354037267084</v>
      </c>
      <c r="J107" s="439">
        <v>55324.130000000005</v>
      </c>
      <c r="K107" s="403">
        <v>0.20687633730874944</v>
      </c>
      <c r="L107" s="390">
        <v>149</v>
      </c>
      <c r="M107" s="433">
        <v>0.23136645962732919</v>
      </c>
    </row>
    <row r="108" spans="1:13" ht="14.4" customHeight="1" x14ac:dyDescent="0.3">
      <c r="A108" s="420" t="s">
        <v>1751</v>
      </c>
      <c r="B108" s="425">
        <v>534.11</v>
      </c>
      <c r="C108" s="387">
        <v>1</v>
      </c>
      <c r="D108" s="428">
        <v>6</v>
      </c>
      <c r="E108" s="436" t="s">
        <v>1751</v>
      </c>
      <c r="F108" s="425">
        <v>394.08</v>
      </c>
      <c r="G108" s="403">
        <v>0.73782554155511038</v>
      </c>
      <c r="H108" s="390">
        <v>5</v>
      </c>
      <c r="I108" s="433">
        <v>0.83333333333333337</v>
      </c>
      <c r="J108" s="439">
        <v>140.03</v>
      </c>
      <c r="K108" s="403">
        <v>0.26217445844488962</v>
      </c>
      <c r="L108" s="390">
        <v>1</v>
      </c>
      <c r="M108" s="433">
        <v>0.16666666666666666</v>
      </c>
    </row>
    <row r="109" spans="1:13" ht="14.4" customHeight="1" x14ac:dyDescent="0.3">
      <c r="A109" s="420" t="s">
        <v>1752</v>
      </c>
      <c r="B109" s="425">
        <v>3502.21</v>
      </c>
      <c r="C109" s="387">
        <v>1</v>
      </c>
      <c r="D109" s="428">
        <v>21</v>
      </c>
      <c r="E109" s="436" t="s">
        <v>1752</v>
      </c>
      <c r="F109" s="425">
        <v>982.45999999999992</v>
      </c>
      <c r="G109" s="403">
        <v>0.28052572518495461</v>
      </c>
      <c r="H109" s="390">
        <v>6</v>
      </c>
      <c r="I109" s="433">
        <v>0.2857142857142857</v>
      </c>
      <c r="J109" s="439">
        <v>2519.75</v>
      </c>
      <c r="K109" s="403">
        <v>0.71947427481504533</v>
      </c>
      <c r="L109" s="390">
        <v>15</v>
      </c>
      <c r="M109" s="433">
        <v>0.7142857142857143</v>
      </c>
    </row>
    <row r="110" spans="1:13" ht="14.4" customHeight="1" x14ac:dyDescent="0.3">
      <c r="A110" s="420" t="s">
        <v>1753</v>
      </c>
      <c r="B110" s="425">
        <v>5688.4299999999985</v>
      </c>
      <c r="C110" s="387">
        <v>1</v>
      </c>
      <c r="D110" s="428">
        <v>43</v>
      </c>
      <c r="E110" s="436" t="s">
        <v>1753</v>
      </c>
      <c r="F110" s="425">
        <v>785.08000000000015</v>
      </c>
      <c r="G110" s="403">
        <v>0.13801347647769249</v>
      </c>
      <c r="H110" s="390">
        <v>8</v>
      </c>
      <c r="I110" s="433">
        <v>0.18604651162790697</v>
      </c>
      <c r="J110" s="439">
        <v>4903.3499999999985</v>
      </c>
      <c r="K110" s="403">
        <v>0.86198652352230754</v>
      </c>
      <c r="L110" s="390">
        <v>35</v>
      </c>
      <c r="M110" s="433">
        <v>0.81395348837209303</v>
      </c>
    </row>
    <row r="111" spans="1:13" ht="14.4" customHeight="1" x14ac:dyDescent="0.3">
      <c r="A111" s="420" t="s">
        <v>1754</v>
      </c>
      <c r="B111" s="425">
        <v>3607.3900000000003</v>
      </c>
      <c r="C111" s="387">
        <v>1</v>
      </c>
      <c r="D111" s="428">
        <v>12</v>
      </c>
      <c r="E111" s="436" t="s">
        <v>1754</v>
      </c>
      <c r="F111" s="425">
        <v>127.5</v>
      </c>
      <c r="G111" s="403">
        <v>3.5344113056808381E-2</v>
      </c>
      <c r="H111" s="390">
        <v>1</v>
      </c>
      <c r="I111" s="433">
        <v>8.3333333333333329E-2</v>
      </c>
      <c r="J111" s="439">
        <v>3479.8900000000003</v>
      </c>
      <c r="K111" s="403">
        <v>0.9646558869431916</v>
      </c>
      <c r="L111" s="390">
        <v>11</v>
      </c>
      <c r="M111" s="433">
        <v>0.91666666666666663</v>
      </c>
    </row>
    <row r="112" spans="1:13" ht="14.4" customHeight="1" x14ac:dyDescent="0.3">
      <c r="A112" s="420" t="s">
        <v>1755</v>
      </c>
      <c r="B112" s="425">
        <v>709.65</v>
      </c>
      <c r="C112" s="387">
        <v>1</v>
      </c>
      <c r="D112" s="428">
        <v>8</v>
      </c>
      <c r="E112" s="436" t="s">
        <v>1755</v>
      </c>
      <c r="F112" s="425">
        <v>315.56</v>
      </c>
      <c r="G112" s="403">
        <v>0.44466990770097936</v>
      </c>
      <c r="H112" s="390">
        <v>2</v>
      </c>
      <c r="I112" s="433">
        <v>0.25</v>
      </c>
      <c r="J112" s="439">
        <v>394.09</v>
      </c>
      <c r="K112" s="403">
        <v>0.55533009229902064</v>
      </c>
      <c r="L112" s="390">
        <v>6</v>
      </c>
      <c r="M112" s="433">
        <v>0.75</v>
      </c>
    </row>
    <row r="113" spans="1:13" ht="14.4" customHeight="1" x14ac:dyDescent="0.3">
      <c r="A113" s="420" t="s">
        <v>1756</v>
      </c>
      <c r="B113" s="425">
        <v>1716.9900000000005</v>
      </c>
      <c r="C113" s="387">
        <v>1</v>
      </c>
      <c r="D113" s="428">
        <v>10</v>
      </c>
      <c r="E113" s="436" t="s">
        <v>1756</v>
      </c>
      <c r="F113" s="425"/>
      <c r="G113" s="403">
        <v>0</v>
      </c>
      <c r="H113" s="390"/>
      <c r="I113" s="433">
        <v>0</v>
      </c>
      <c r="J113" s="439">
        <v>1716.9900000000005</v>
      </c>
      <c r="K113" s="403">
        <v>1</v>
      </c>
      <c r="L113" s="390">
        <v>10</v>
      </c>
      <c r="M113" s="433">
        <v>1</v>
      </c>
    </row>
    <row r="114" spans="1:13" ht="14.4" customHeight="1" x14ac:dyDescent="0.3">
      <c r="A114" s="420" t="s">
        <v>1757</v>
      </c>
      <c r="B114" s="425">
        <v>4165.9399999999996</v>
      </c>
      <c r="C114" s="387">
        <v>1</v>
      </c>
      <c r="D114" s="428">
        <v>24</v>
      </c>
      <c r="E114" s="436" t="s">
        <v>1757</v>
      </c>
      <c r="F114" s="425">
        <v>476.26</v>
      </c>
      <c r="G114" s="403">
        <v>0.11432233781571507</v>
      </c>
      <c r="H114" s="390">
        <v>1</v>
      </c>
      <c r="I114" s="433">
        <v>4.1666666666666664E-2</v>
      </c>
      <c r="J114" s="439">
        <v>3689.6799999999994</v>
      </c>
      <c r="K114" s="403">
        <v>0.8856776621842849</v>
      </c>
      <c r="L114" s="390">
        <v>23</v>
      </c>
      <c r="M114" s="433">
        <v>0.95833333333333337</v>
      </c>
    </row>
    <row r="115" spans="1:13" ht="14.4" customHeight="1" x14ac:dyDescent="0.3">
      <c r="A115" s="420" t="s">
        <v>1758</v>
      </c>
      <c r="B115" s="425">
        <v>339.85</v>
      </c>
      <c r="C115" s="387">
        <v>1</v>
      </c>
      <c r="D115" s="428">
        <v>5</v>
      </c>
      <c r="E115" s="436" t="s">
        <v>1758</v>
      </c>
      <c r="F115" s="425"/>
      <c r="G115" s="403">
        <v>0</v>
      </c>
      <c r="H115" s="390"/>
      <c r="I115" s="433">
        <v>0</v>
      </c>
      <c r="J115" s="439">
        <v>339.85</v>
      </c>
      <c r="K115" s="403">
        <v>1</v>
      </c>
      <c r="L115" s="390">
        <v>5</v>
      </c>
      <c r="M115" s="433">
        <v>1</v>
      </c>
    </row>
    <row r="116" spans="1:13" ht="14.4" customHeight="1" x14ac:dyDescent="0.3">
      <c r="A116" s="420" t="s">
        <v>1759</v>
      </c>
      <c r="B116" s="425">
        <v>2474.4299999999998</v>
      </c>
      <c r="C116" s="387">
        <v>1</v>
      </c>
      <c r="D116" s="428">
        <v>9</v>
      </c>
      <c r="E116" s="436" t="s">
        <v>1759</v>
      </c>
      <c r="F116" s="425">
        <v>2141.12</v>
      </c>
      <c r="G116" s="403">
        <v>0.86529827071285104</v>
      </c>
      <c r="H116" s="390">
        <v>8</v>
      </c>
      <c r="I116" s="433">
        <v>0.88888888888888884</v>
      </c>
      <c r="J116" s="439">
        <v>333.31</v>
      </c>
      <c r="K116" s="403">
        <v>0.13470172928714896</v>
      </c>
      <c r="L116" s="390">
        <v>1</v>
      </c>
      <c r="M116" s="433">
        <v>0.1111111111111111</v>
      </c>
    </row>
    <row r="117" spans="1:13" ht="14.4" customHeight="1" x14ac:dyDescent="0.3">
      <c r="A117" s="420" t="s">
        <v>1760</v>
      </c>
      <c r="B117" s="425">
        <v>5389.2300000000005</v>
      </c>
      <c r="C117" s="387">
        <v>1</v>
      </c>
      <c r="D117" s="428">
        <v>28</v>
      </c>
      <c r="E117" s="436" t="s">
        <v>1760</v>
      </c>
      <c r="F117" s="425"/>
      <c r="G117" s="403">
        <v>0</v>
      </c>
      <c r="H117" s="390"/>
      <c r="I117" s="433">
        <v>0</v>
      </c>
      <c r="J117" s="439">
        <v>5389.2300000000005</v>
      </c>
      <c r="K117" s="403">
        <v>1</v>
      </c>
      <c r="L117" s="390">
        <v>28</v>
      </c>
      <c r="M117" s="433">
        <v>1</v>
      </c>
    </row>
    <row r="118" spans="1:13" ht="14.4" customHeight="1" x14ac:dyDescent="0.3">
      <c r="A118" s="420" t="s">
        <v>1761</v>
      </c>
      <c r="B118" s="425">
        <v>333.31</v>
      </c>
      <c r="C118" s="387">
        <v>1</v>
      </c>
      <c r="D118" s="428">
        <v>1</v>
      </c>
      <c r="E118" s="436" t="s">
        <v>1761</v>
      </c>
      <c r="F118" s="425"/>
      <c r="G118" s="403">
        <v>0</v>
      </c>
      <c r="H118" s="390"/>
      <c r="I118" s="433">
        <v>0</v>
      </c>
      <c r="J118" s="439">
        <v>333.31</v>
      </c>
      <c r="K118" s="403">
        <v>1</v>
      </c>
      <c r="L118" s="390">
        <v>1</v>
      </c>
      <c r="M118" s="433">
        <v>1</v>
      </c>
    </row>
    <row r="119" spans="1:13" ht="14.4" customHeight="1" thickBot="1" x14ac:dyDescent="0.35">
      <c r="A119" s="421" t="s">
        <v>1762</v>
      </c>
      <c r="B119" s="426">
        <v>492.18</v>
      </c>
      <c r="C119" s="393">
        <v>1</v>
      </c>
      <c r="D119" s="429">
        <v>1</v>
      </c>
      <c r="E119" s="437" t="s">
        <v>1762</v>
      </c>
      <c r="F119" s="426">
        <v>492.18</v>
      </c>
      <c r="G119" s="404">
        <v>1</v>
      </c>
      <c r="H119" s="396">
        <v>1</v>
      </c>
      <c r="I119" s="434">
        <v>1</v>
      </c>
      <c r="J119" s="440"/>
      <c r="K119" s="404">
        <v>0</v>
      </c>
      <c r="L119" s="396"/>
      <c r="M119" s="43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03" t="s">
        <v>1763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398" t="s">
        <v>219</v>
      </c>
      <c r="B4" s="399" t="s">
        <v>17</v>
      </c>
      <c r="C4" s="400" t="s">
        <v>5</v>
      </c>
      <c r="D4" s="399" t="s">
        <v>17</v>
      </c>
      <c r="E4" s="400" t="s">
        <v>5</v>
      </c>
      <c r="F4" s="401" t="s">
        <v>17</v>
      </c>
    </row>
    <row r="5" spans="1:6" ht="14.4" customHeight="1" x14ac:dyDescent="0.3">
      <c r="A5" s="412" t="s">
        <v>1725</v>
      </c>
      <c r="B5" s="384">
        <v>61022.80999999999</v>
      </c>
      <c r="C5" s="402">
        <v>0.41780734504628048</v>
      </c>
      <c r="D5" s="384">
        <v>85032.090000000011</v>
      </c>
      <c r="E5" s="402">
        <v>0.58219265495371952</v>
      </c>
      <c r="F5" s="385">
        <v>146054.9</v>
      </c>
    </row>
    <row r="6" spans="1:6" ht="14.4" customHeight="1" x14ac:dyDescent="0.3">
      <c r="A6" s="413" t="s">
        <v>1654</v>
      </c>
      <c r="B6" s="390">
        <v>30617.79</v>
      </c>
      <c r="C6" s="403">
        <v>0.3485871127082153</v>
      </c>
      <c r="D6" s="390">
        <v>57216.18</v>
      </c>
      <c r="E6" s="403">
        <v>0.6514128872917847</v>
      </c>
      <c r="F6" s="391">
        <v>87833.97</v>
      </c>
    </row>
    <row r="7" spans="1:6" ht="14.4" customHeight="1" x14ac:dyDescent="0.3">
      <c r="A7" s="413" t="s">
        <v>1674</v>
      </c>
      <c r="B7" s="390">
        <v>16017.039999999997</v>
      </c>
      <c r="C7" s="403">
        <v>0.35850109002681413</v>
      </c>
      <c r="D7" s="390">
        <v>28660.760000000006</v>
      </c>
      <c r="E7" s="403">
        <v>0.64149890997318593</v>
      </c>
      <c r="F7" s="391">
        <v>44677.8</v>
      </c>
    </row>
    <row r="8" spans="1:6" ht="14.4" customHeight="1" x14ac:dyDescent="0.3">
      <c r="A8" s="413" t="s">
        <v>1695</v>
      </c>
      <c r="B8" s="390">
        <v>13901.879999999992</v>
      </c>
      <c r="C8" s="403">
        <v>0.13082740815511046</v>
      </c>
      <c r="D8" s="390">
        <v>92359.34000000004</v>
      </c>
      <c r="E8" s="403">
        <v>0.8691725918448896</v>
      </c>
      <c r="F8" s="391">
        <v>106261.22000000003</v>
      </c>
    </row>
    <row r="9" spans="1:6" ht="14.4" customHeight="1" x14ac:dyDescent="0.3">
      <c r="A9" s="413" t="s">
        <v>1702</v>
      </c>
      <c r="B9" s="390">
        <v>7778.920000000001</v>
      </c>
      <c r="C9" s="403">
        <v>0.60954772018658832</v>
      </c>
      <c r="D9" s="390">
        <v>4982.87</v>
      </c>
      <c r="E9" s="403">
        <v>0.39045227981341174</v>
      </c>
      <c r="F9" s="391">
        <v>12761.79</v>
      </c>
    </row>
    <row r="10" spans="1:6" ht="14.4" customHeight="1" x14ac:dyDescent="0.3">
      <c r="A10" s="413" t="s">
        <v>1714</v>
      </c>
      <c r="B10" s="390">
        <v>6276.3499999999995</v>
      </c>
      <c r="C10" s="403">
        <v>7.2486439578253153E-2</v>
      </c>
      <c r="D10" s="390">
        <v>80310.189999999988</v>
      </c>
      <c r="E10" s="403">
        <v>0.92751356042174682</v>
      </c>
      <c r="F10" s="391">
        <v>86586.54</v>
      </c>
    </row>
    <row r="11" spans="1:6" ht="14.4" customHeight="1" x14ac:dyDescent="0.3">
      <c r="A11" s="413" t="s">
        <v>1656</v>
      </c>
      <c r="B11" s="390">
        <v>5667.51</v>
      </c>
      <c r="C11" s="403">
        <v>0.11976796648404768</v>
      </c>
      <c r="D11" s="390">
        <v>41653.240000000005</v>
      </c>
      <c r="E11" s="403">
        <v>0.88023203351595225</v>
      </c>
      <c r="F11" s="391">
        <v>47320.750000000007</v>
      </c>
    </row>
    <row r="12" spans="1:6" ht="14.4" customHeight="1" x14ac:dyDescent="0.3">
      <c r="A12" s="413" t="s">
        <v>1723</v>
      </c>
      <c r="B12" s="390">
        <v>5438.41</v>
      </c>
      <c r="C12" s="403">
        <v>0.51644464449863647</v>
      </c>
      <c r="D12" s="390">
        <v>5092.0699999999979</v>
      </c>
      <c r="E12" s="403">
        <v>0.48355535550136358</v>
      </c>
      <c r="F12" s="391">
        <v>10530.479999999998</v>
      </c>
    </row>
    <row r="13" spans="1:6" ht="14.4" customHeight="1" x14ac:dyDescent="0.3">
      <c r="A13" s="413" t="s">
        <v>1691</v>
      </c>
      <c r="B13" s="390">
        <v>4817.7800000000007</v>
      </c>
      <c r="C13" s="403">
        <v>7.3793208447916134E-2</v>
      </c>
      <c r="D13" s="390">
        <v>60469.8</v>
      </c>
      <c r="E13" s="403">
        <v>0.92620679155208385</v>
      </c>
      <c r="F13" s="391">
        <v>65287.58</v>
      </c>
    </row>
    <row r="14" spans="1:6" ht="14.4" customHeight="1" x14ac:dyDescent="0.3">
      <c r="A14" s="413" t="s">
        <v>1718</v>
      </c>
      <c r="B14" s="390">
        <v>4603.6000000000004</v>
      </c>
      <c r="C14" s="403">
        <v>5.9946447180755154E-2</v>
      </c>
      <c r="D14" s="390">
        <v>72191.61</v>
      </c>
      <c r="E14" s="403">
        <v>0.94005355281924474</v>
      </c>
      <c r="F14" s="391">
        <v>76795.210000000006</v>
      </c>
    </row>
    <row r="15" spans="1:6" ht="14.4" customHeight="1" x14ac:dyDescent="0.3">
      <c r="A15" s="413" t="s">
        <v>1703</v>
      </c>
      <c r="B15" s="390">
        <v>4403.96</v>
      </c>
      <c r="C15" s="403">
        <v>8.8286868371784066E-2</v>
      </c>
      <c r="D15" s="390">
        <v>45478.430000000029</v>
      </c>
      <c r="E15" s="403">
        <v>0.91171313162821599</v>
      </c>
      <c r="F15" s="391">
        <v>49882.390000000029</v>
      </c>
    </row>
    <row r="16" spans="1:6" ht="14.4" customHeight="1" x14ac:dyDescent="0.3">
      <c r="A16" s="413" t="s">
        <v>1738</v>
      </c>
      <c r="B16" s="390">
        <v>4264.76</v>
      </c>
      <c r="C16" s="403">
        <v>0.18786363460162739</v>
      </c>
      <c r="D16" s="390">
        <v>18436.599999999999</v>
      </c>
      <c r="E16" s="403">
        <v>0.81213636539837253</v>
      </c>
      <c r="F16" s="391">
        <v>22701.360000000001</v>
      </c>
    </row>
    <row r="17" spans="1:6" ht="14.4" customHeight="1" x14ac:dyDescent="0.3">
      <c r="A17" s="413" t="s">
        <v>1726</v>
      </c>
      <c r="B17" s="390">
        <v>4082.1600000000008</v>
      </c>
      <c r="C17" s="403">
        <v>0.11598554584659035</v>
      </c>
      <c r="D17" s="390">
        <v>31113.259999999984</v>
      </c>
      <c r="E17" s="403">
        <v>0.88401445415340973</v>
      </c>
      <c r="F17" s="391">
        <v>35195.419999999984</v>
      </c>
    </row>
    <row r="18" spans="1:6" ht="14.4" customHeight="1" x14ac:dyDescent="0.3">
      <c r="A18" s="413" t="s">
        <v>1689</v>
      </c>
      <c r="B18" s="390">
        <v>3876.62</v>
      </c>
      <c r="C18" s="403">
        <v>0.3302500161861372</v>
      </c>
      <c r="D18" s="390">
        <v>7861.82</v>
      </c>
      <c r="E18" s="403">
        <v>0.66974998381386286</v>
      </c>
      <c r="F18" s="391">
        <v>11738.439999999999</v>
      </c>
    </row>
    <row r="19" spans="1:6" ht="14.4" customHeight="1" x14ac:dyDescent="0.3">
      <c r="A19" s="413" t="s">
        <v>1679</v>
      </c>
      <c r="B19" s="390">
        <v>3742.9999999999995</v>
      </c>
      <c r="C19" s="403">
        <v>0.16541350725247411</v>
      </c>
      <c r="D19" s="390">
        <v>18885.14</v>
      </c>
      <c r="E19" s="403">
        <v>0.83458649274752583</v>
      </c>
      <c r="F19" s="391">
        <v>22628.14</v>
      </c>
    </row>
    <row r="20" spans="1:6" ht="14.4" customHeight="1" x14ac:dyDescent="0.3">
      <c r="A20" s="413" t="s">
        <v>1662</v>
      </c>
      <c r="B20" s="390">
        <v>3535.21</v>
      </c>
      <c r="C20" s="403">
        <v>0.83034879624192603</v>
      </c>
      <c r="D20" s="390">
        <v>722.29</v>
      </c>
      <c r="E20" s="403">
        <v>0.16965120375807397</v>
      </c>
      <c r="F20" s="391">
        <v>4257.5</v>
      </c>
    </row>
    <row r="21" spans="1:6" ht="14.4" customHeight="1" x14ac:dyDescent="0.3">
      <c r="A21" s="413" t="s">
        <v>1721</v>
      </c>
      <c r="B21" s="390">
        <v>3031.8200000000011</v>
      </c>
      <c r="C21" s="403">
        <v>2.8562190797341274E-2</v>
      </c>
      <c r="D21" s="390">
        <v>103116.20000000011</v>
      </c>
      <c r="E21" s="403">
        <v>0.97143780920265865</v>
      </c>
      <c r="F21" s="391">
        <v>106148.02000000012</v>
      </c>
    </row>
    <row r="22" spans="1:6" ht="14.4" customHeight="1" x14ac:dyDescent="0.3">
      <c r="A22" s="413" t="s">
        <v>1672</v>
      </c>
      <c r="B22" s="390">
        <v>3030.1699999999996</v>
      </c>
      <c r="C22" s="403">
        <v>0.11067311042657525</v>
      </c>
      <c r="D22" s="390">
        <v>24349.289999999997</v>
      </c>
      <c r="E22" s="403">
        <v>0.88932688957342476</v>
      </c>
      <c r="F22" s="391">
        <v>27379.459999999995</v>
      </c>
    </row>
    <row r="23" spans="1:6" ht="14.4" customHeight="1" x14ac:dyDescent="0.3">
      <c r="A23" s="413" t="s">
        <v>1740</v>
      </c>
      <c r="B23" s="390">
        <v>2998.31</v>
      </c>
      <c r="C23" s="403">
        <v>0.15451112437220241</v>
      </c>
      <c r="D23" s="390">
        <v>16406.829999999998</v>
      </c>
      <c r="E23" s="403">
        <v>0.84548887562779751</v>
      </c>
      <c r="F23" s="391">
        <v>19405.14</v>
      </c>
    </row>
    <row r="24" spans="1:6" ht="14.4" customHeight="1" x14ac:dyDescent="0.3">
      <c r="A24" s="413" t="s">
        <v>1704</v>
      </c>
      <c r="B24" s="390">
        <v>2977.6400000000003</v>
      </c>
      <c r="C24" s="403">
        <v>0.21860977328791265</v>
      </c>
      <c r="D24" s="390">
        <v>10643.16</v>
      </c>
      <c r="E24" s="403">
        <v>0.78139022671208747</v>
      </c>
      <c r="F24" s="391">
        <v>13620.8</v>
      </c>
    </row>
    <row r="25" spans="1:6" ht="14.4" customHeight="1" x14ac:dyDescent="0.3">
      <c r="A25" s="413" t="s">
        <v>1748</v>
      </c>
      <c r="B25" s="390">
        <v>2826.37</v>
      </c>
      <c r="C25" s="403">
        <v>3.0216098068657243E-2</v>
      </c>
      <c r="D25" s="390">
        <v>90712.180000000037</v>
      </c>
      <c r="E25" s="403">
        <v>0.96978390193134278</v>
      </c>
      <c r="F25" s="391">
        <v>93538.550000000032</v>
      </c>
    </row>
    <row r="26" spans="1:6" ht="14.4" customHeight="1" x14ac:dyDescent="0.3">
      <c r="A26" s="413" t="s">
        <v>1692</v>
      </c>
      <c r="B26" s="390">
        <v>2704.04</v>
      </c>
      <c r="C26" s="403">
        <v>5.6434219835583499E-2</v>
      </c>
      <c r="D26" s="390">
        <v>45210.86</v>
      </c>
      <c r="E26" s="403">
        <v>0.9435657801644165</v>
      </c>
      <c r="F26" s="391">
        <v>47914.9</v>
      </c>
    </row>
    <row r="27" spans="1:6" ht="14.4" customHeight="1" x14ac:dyDescent="0.3">
      <c r="A27" s="413" t="s">
        <v>1659</v>
      </c>
      <c r="B27" s="390">
        <v>2564.5799999999995</v>
      </c>
      <c r="C27" s="403">
        <v>0.12648845560662503</v>
      </c>
      <c r="D27" s="390">
        <v>17710.629999999997</v>
      </c>
      <c r="E27" s="403">
        <v>0.87351154439337508</v>
      </c>
      <c r="F27" s="391">
        <v>20275.209999999995</v>
      </c>
    </row>
    <row r="28" spans="1:6" ht="14.4" customHeight="1" x14ac:dyDescent="0.3">
      <c r="A28" s="413" t="s">
        <v>1655</v>
      </c>
      <c r="B28" s="390">
        <v>2459.5499999999993</v>
      </c>
      <c r="C28" s="403">
        <v>6.3408080904952438E-2</v>
      </c>
      <c r="D28" s="390">
        <v>36329.67</v>
      </c>
      <c r="E28" s="403">
        <v>0.93659191909504746</v>
      </c>
      <c r="F28" s="391">
        <v>38789.22</v>
      </c>
    </row>
    <row r="29" spans="1:6" ht="14.4" customHeight="1" x14ac:dyDescent="0.3">
      <c r="A29" s="413" t="s">
        <v>1706</v>
      </c>
      <c r="B29" s="390">
        <v>2279.2499999999995</v>
      </c>
      <c r="C29" s="403">
        <v>3.6507352004873067E-2</v>
      </c>
      <c r="D29" s="390">
        <v>60153.380000000026</v>
      </c>
      <c r="E29" s="403">
        <v>0.96349264799512691</v>
      </c>
      <c r="F29" s="391">
        <v>62432.630000000026</v>
      </c>
    </row>
    <row r="30" spans="1:6" ht="14.4" customHeight="1" x14ac:dyDescent="0.3">
      <c r="A30" s="413" t="s">
        <v>1736</v>
      </c>
      <c r="B30" s="390">
        <v>2165.9300000000003</v>
      </c>
      <c r="C30" s="403">
        <v>0.4971982911986631</v>
      </c>
      <c r="D30" s="390">
        <v>2190.34</v>
      </c>
      <c r="E30" s="403">
        <v>0.5028017088013369</v>
      </c>
      <c r="F30" s="391">
        <v>4356.2700000000004</v>
      </c>
    </row>
    <row r="31" spans="1:6" ht="14.4" customHeight="1" x14ac:dyDescent="0.3">
      <c r="A31" s="413" t="s">
        <v>1663</v>
      </c>
      <c r="B31" s="390">
        <v>2155.5699999999997</v>
      </c>
      <c r="C31" s="403">
        <v>0.13392817756106409</v>
      </c>
      <c r="D31" s="390">
        <v>13939.4</v>
      </c>
      <c r="E31" s="403">
        <v>0.86607182243893588</v>
      </c>
      <c r="F31" s="391">
        <v>16094.97</v>
      </c>
    </row>
    <row r="32" spans="1:6" ht="14.4" customHeight="1" x14ac:dyDescent="0.3">
      <c r="A32" s="413" t="s">
        <v>1690</v>
      </c>
      <c r="B32" s="390">
        <v>2138.61</v>
      </c>
      <c r="C32" s="403">
        <v>0.14160523141017919</v>
      </c>
      <c r="D32" s="390">
        <v>12964.009999999997</v>
      </c>
      <c r="E32" s="403">
        <v>0.85839476858982078</v>
      </c>
      <c r="F32" s="391">
        <v>15102.619999999997</v>
      </c>
    </row>
    <row r="33" spans="1:6" ht="14.4" customHeight="1" x14ac:dyDescent="0.3">
      <c r="A33" s="413" t="s">
        <v>1705</v>
      </c>
      <c r="B33" s="390">
        <v>2128.29</v>
      </c>
      <c r="C33" s="403">
        <v>0.19924805343014768</v>
      </c>
      <c r="D33" s="390">
        <v>8553.32</v>
      </c>
      <c r="E33" s="403">
        <v>0.80075194656985227</v>
      </c>
      <c r="F33" s="391">
        <v>10681.61</v>
      </c>
    </row>
    <row r="34" spans="1:6" ht="14.4" customHeight="1" x14ac:dyDescent="0.3">
      <c r="A34" s="413" t="s">
        <v>1660</v>
      </c>
      <c r="B34" s="390">
        <v>1904.4999999999995</v>
      </c>
      <c r="C34" s="403">
        <v>0.58326672240546606</v>
      </c>
      <c r="D34" s="390">
        <v>1360.73</v>
      </c>
      <c r="E34" s="403">
        <v>0.41673327759453399</v>
      </c>
      <c r="F34" s="391">
        <v>3265.2299999999996</v>
      </c>
    </row>
    <row r="35" spans="1:6" ht="14.4" customHeight="1" x14ac:dyDescent="0.3">
      <c r="A35" s="413" t="s">
        <v>1719</v>
      </c>
      <c r="B35" s="390">
        <v>1902.6299999999999</v>
      </c>
      <c r="C35" s="403">
        <v>6.0853723401703405E-2</v>
      </c>
      <c r="D35" s="390">
        <v>29362.999999999996</v>
      </c>
      <c r="E35" s="403">
        <v>0.93914627659829653</v>
      </c>
      <c r="F35" s="391">
        <v>31265.629999999997</v>
      </c>
    </row>
    <row r="36" spans="1:6" ht="14.4" customHeight="1" x14ac:dyDescent="0.3">
      <c r="A36" s="413" t="s">
        <v>1696</v>
      </c>
      <c r="B36" s="390">
        <v>1812.8200000000002</v>
      </c>
      <c r="C36" s="403">
        <v>7.3527926554004572E-2</v>
      </c>
      <c r="D36" s="390">
        <v>22842.03000000001</v>
      </c>
      <c r="E36" s="403">
        <v>0.92647207344599547</v>
      </c>
      <c r="F36" s="391">
        <v>24654.850000000009</v>
      </c>
    </row>
    <row r="37" spans="1:6" ht="14.4" customHeight="1" x14ac:dyDescent="0.3">
      <c r="A37" s="413" t="s">
        <v>1700</v>
      </c>
      <c r="B37" s="390">
        <v>1695.48</v>
      </c>
      <c r="C37" s="403">
        <v>6.2048923161264327E-2</v>
      </c>
      <c r="D37" s="390">
        <v>25629.41</v>
      </c>
      <c r="E37" s="403">
        <v>0.93795107683873569</v>
      </c>
      <c r="F37" s="391">
        <v>27324.89</v>
      </c>
    </row>
    <row r="38" spans="1:6" ht="14.4" customHeight="1" x14ac:dyDescent="0.3">
      <c r="A38" s="413" t="s">
        <v>1711</v>
      </c>
      <c r="B38" s="390">
        <v>1475.47</v>
      </c>
      <c r="C38" s="403">
        <v>0.13340741490866087</v>
      </c>
      <c r="D38" s="390">
        <v>9584.41</v>
      </c>
      <c r="E38" s="403">
        <v>0.86659258509133918</v>
      </c>
      <c r="F38" s="391">
        <v>11059.88</v>
      </c>
    </row>
    <row r="39" spans="1:6" ht="14.4" customHeight="1" x14ac:dyDescent="0.3">
      <c r="A39" s="413" t="s">
        <v>1750</v>
      </c>
      <c r="B39" s="390">
        <v>1418.1299999999999</v>
      </c>
      <c r="C39" s="403">
        <v>2.2472777233265212E-2</v>
      </c>
      <c r="D39" s="390">
        <v>61686.220000000016</v>
      </c>
      <c r="E39" s="403">
        <v>0.97752722276673487</v>
      </c>
      <c r="F39" s="391">
        <v>63104.350000000013</v>
      </c>
    </row>
    <row r="40" spans="1:6" ht="14.4" customHeight="1" x14ac:dyDescent="0.3">
      <c r="A40" s="413" t="s">
        <v>1653</v>
      </c>
      <c r="B40" s="390">
        <v>1395.28</v>
      </c>
      <c r="C40" s="403">
        <v>0.1119571069669885</v>
      </c>
      <c r="D40" s="390">
        <v>11067.35</v>
      </c>
      <c r="E40" s="403">
        <v>0.88804289303301143</v>
      </c>
      <c r="F40" s="391">
        <v>12462.630000000001</v>
      </c>
    </row>
    <row r="41" spans="1:6" ht="14.4" customHeight="1" x14ac:dyDescent="0.3">
      <c r="A41" s="413" t="s">
        <v>1749</v>
      </c>
      <c r="B41" s="390">
        <v>1226.54</v>
      </c>
      <c r="C41" s="403">
        <v>0.11444700525328681</v>
      </c>
      <c r="D41" s="390">
        <v>9490.5599999999977</v>
      </c>
      <c r="E41" s="403">
        <v>0.88555299474671312</v>
      </c>
      <c r="F41" s="391">
        <v>10717.099999999999</v>
      </c>
    </row>
    <row r="42" spans="1:6" ht="14.4" customHeight="1" x14ac:dyDescent="0.3">
      <c r="A42" s="413" t="s">
        <v>1734</v>
      </c>
      <c r="B42" s="390">
        <v>1075.4100000000001</v>
      </c>
      <c r="C42" s="403">
        <v>7.8385452541672437E-2</v>
      </c>
      <c r="D42" s="390">
        <v>12644.099999999997</v>
      </c>
      <c r="E42" s="403">
        <v>0.9216145474583276</v>
      </c>
      <c r="F42" s="391">
        <v>13719.509999999997</v>
      </c>
    </row>
    <row r="43" spans="1:6" ht="14.4" customHeight="1" x14ac:dyDescent="0.3">
      <c r="A43" s="413" t="s">
        <v>1673</v>
      </c>
      <c r="B43" s="390">
        <v>866.61</v>
      </c>
      <c r="C43" s="403">
        <v>7.2270088534423568E-3</v>
      </c>
      <c r="D43" s="390">
        <v>119046.06999999996</v>
      </c>
      <c r="E43" s="403">
        <v>0.99277299114655759</v>
      </c>
      <c r="F43" s="391">
        <v>119912.67999999996</v>
      </c>
    </row>
    <row r="44" spans="1:6" ht="14.4" customHeight="1" x14ac:dyDescent="0.3">
      <c r="A44" s="413" t="s">
        <v>1649</v>
      </c>
      <c r="B44" s="390">
        <v>837.75</v>
      </c>
      <c r="C44" s="403">
        <v>1.3739624963590611E-2</v>
      </c>
      <c r="D44" s="390">
        <v>60135.529999999992</v>
      </c>
      <c r="E44" s="403">
        <v>0.9862603750364094</v>
      </c>
      <c r="F44" s="391">
        <v>60973.279999999992</v>
      </c>
    </row>
    <row r="45" spans="1:6" ht="14.4" customHeight="1" x14ac:dyDescent="0.3">
      <c r="A45" s="413" t="s">
        <v>1682</v>
      </c>
      <c r="B45" s="390">
        <v>830.83999999999992</v>
      </c>
      <c r="C45" s="403">
        <v>0.16337205072391098</v>
      </c>
      <c r="D45" s="390">
        <v>4254.7299999999996</v>
      </c>
      <c r="E45" s="403">
        <v>0.83662794927608897</v>
      </c>
      <c r="F45" s="391">
        <v>5085.57</v>
      </c>
    </row>
    <row r="46" spans="1:6" ht="14.4" customHeight="1" x14ac:dyDescent="0.3">
      <c r="A46" s="413" t="s">
        <v>1742</v>
      </c>
      <c r="B46" s="390">
        <v>806.02</v>
      </c>
      <c r="C46" s="403">
        <v>7.5639731082090531E-2</v>
      </c>
      <c r="D46" s="390">
        <v>9850.02</v>
      </c>
      <c r="E46" s="403">
        <v>0.92436026891790946</v>
      </c>
      <c r="F46" s="391">
        <v>10656.04</v>
      </c>
    </row>
    <row r="47" spans="1:6" ht="14.4" customHeight="1" x14ac:dyDescent="0.3">
      <c r="A47" s="413" t="s">
        <v>1713</v>
      </c>
      <c r="B47" s="390">
        <v>679.2700000000001</v>
      </c>
      <c r="C47" s="403">
        <v>5.1642396531983548E-2</v>
      </c>
      <c r="D47" s="390">
        <v>12474.069999999992</v>
      </c>
      <c r="E47" s="403">
        <v>0.94835760346801645</v>
      </c>
      <c r="F47" s="391">
        <v>13153.339999999993</v>
      </c>
    </row>
    <row r="48" spans="1:6" ht="14.4" customHeight="1" x14ac:dyDescent="0.3">
      <c r="A48" s="413" t="s">
        <v>1684</v>
      </c>
      <c r="B48" s="390">
        <v>646.52</v>
      </c>
      <c r="C48" s="403">
        <v>1.4845410441660826E-2</v>
      </c>
      <c r="D48" s="390">
        <v>42903.640000000029</v>
      </c>
      <c r="E48" s="403">
        <v>0.98515458955833923</v>
      </c>
      <c r="F48" s="391">
        <v>43550.160000000025</v>
      </c>
    </row>
    <row r="49" spans="1:6" ht="14.4" customHeight="1" x14ac:dyDescent="0.3">
      <c r="A49" s="413" t="s">
        <v>1733</v>
      </c>
      <c r="B49" s="390">
        <v>483.15</v>
      </c>
      <c r="C49" s="403">
        <v>2.9507614020987259E-2</v>
      </c>
      <c r="D49" s="390">
        <v>15890.590000000002</v>
      </c>
      <c r="E49" s="403">
        <v>0.97049238597901277</v>
      </c>
      <c r="F49" s="391">
        <v>16373.740000000002</v>
      </c>
    </row>
    <row r="50" spans="1:6" ht="14.4" customHeight="1" x14ac:dyDescent="0.3">
      <c r="A50" s="413" t="s">
        <v>1670</v>
      </c>
      <c r="B50" s="390">
        <v>413.22</v>
      </c>
      <c r="C50" s="403">
        <v>0.18578031147717872</v>
      </c>
      <c r="D50" s="390">
        <v>1811.0200000000002</v>
      </c>
      <c r="E50" s="403">
        <v>0.81421968852282134</v>
      </c>
      <c r="F50" s="391">
        <v>2224.2400000000002</v>
      </c>
    </row>
    <row r="51" spans="1:6" ht="14.4" customHeight="1" x14ac:dyDescent="0.3">
      <c r="A51" s="413" t="s">
        <v>1697</v>
      </c>
      <c r="B51" s="390">
        <v>314.35000000000002</v>
      </c>
      <c r="C51" s="403">
        <v>3.4810119573618951E-2</v>
      </c>
      <c r="D51" s="390">
        <v>8716.07</v>
      </c>
      <c r="E51" s="403">
        <v>0.96518988042638099</v>
      </c>
      <c r="F51" s="391">
        <v>9030.42</v>
      </c>
    </row>
    <row r="52" spans="1:6" ht="14.4" customHeight="1" x14ac:dyDescent="0.3">
      <c r="A52" s="413" t="s">
        <v>1667</v>
      </c>
      <c r="B52" s="390">
        <v>261.98</v>
      </c>
      <c r="C52" s="403">
        <v>3.5837939954556218E-2</v>
      </c>
      <c r="D52" s="390">
        <v>7048.1499999999987</v>
      </c>
      <c r="E52" s="403">
        <v>0.96416206004544369</v>
      </c>
      <c r="F52" s="391">
        <v>7310.1299999999992</v>
      </c>
    </row>
    <row r="53" spans="1:6" ht="14.4" customHeight="1" x14ac:dyDescent="0.3">
      <c r="A53" s="413" t="s">
        <v>1681</v>
      </c>
      <c r="B53" s="390">
        <v>141.5</v>
      </c>
      <c r="C53" s="403">
        <v>0.10491351122908217</v>
      </c>
      <c r="D53" s="390">
        <v>1207.23</v>
      </c>
      <c r="E53" s="403">
        <v>0.89508648877091779</v>
      </c>
      <c r="F53" s="391">
        <v>1348.73</v>
      </c>
    </row>
    <row r="54" spans="1:6" ht="14.4" customHeight="1" x14ac:dyDescent="0.3">
      <c r="A54" s="413" t="s">
        <v>1657</v>
      </c>
      <c r="B54" s="390">
        <v>138.13</v>
      </c>
      <c r="C54" s="403">
        <v>9.4460070395422039E-3</v>
      </c>
      <c r="D54" s="390">
        <v>14484.980000000001</v>
      </c>
      <c r="E54" s="403">
        <v>0.99055399296045787</v>
      </c>
      <c r="F54" s="391">
        <v>14623.11</v>
      </c>
    </row>
    <row r="55" spans="1:6" ht="14.4" customHeight="1" x14ac:dyDescent="0.3">
      <c r="A55" s="413" t="s">
        <v>1755</v>
      </c>
      <c r="B55" s="390">
        <v>104.66</v>
      </c>
      <c r="C55" s="403">
        <v>1</v>
      </c>
      <c r="D55" s="390"/>
      <c r="E55" s="403">
        <v>0</v>
      </c>
      <c r="F55" s="391">
        <v>104.66</v>
      </c>
    </row>
    <row r="56" spans="1:6" ht="14.4" customHeight="1" x14ac:dyDescent="0.3">
      <c r="A56" s="413" t="s">
        <v>1688</v>
      </c>
      <c r="B56" s="390">
        <v>103.61</v>
      </c>
      <c r="C56" s="403">
        <v>6.5918558991416142E-3</v>
      </c>
      <c r="D56" s="390">
        <v>15614.27</v>
      </c>
      <c r="E56" s="403">
        <v>0.99340814410085831</v>
      </c>
      <c r="F56" s="391">
        <v>15717.880000000001</v>
      </c>
    </row>
    <row r="57" spans="1:6" ht="14.4" customHeight="1" x14ac:dyDescent="0.3">
      <c r="A57" s="413" t="s">
        <v>1746</v>
      </c>
      <c r="B57" s="390">
        <v>97.22</v>
      </c>
      <c r="C57" s="403">
        <v>3.6499611426683537E-2</v>
      </c>
      <c r="D57" s="390">
        <v>2566.37</v>
      </c>
      <c r="E57" s="403">
        <v>0.96350038857331655</v>
      </c>
      <c r="F57" s="391">
        <v>2663.5899999999997</v>
      </c>
    </row>
    <row r="58" spans="1:6" ht="14.4" customHeight="1" x14ac:dyDescent="0.3">
      <c r="A58" s="413" t="s">
        <v>1710</v>
      </c>
      <c r="B58" s="390">
        <v>96.63</v>
      </c>
      <c r="C58" s="403">
        <v>2.3791837304507693E-3</v>
      </c>
      <c r="D58" s="390">
        <v>40518.140000000007</v>
      </c>
      <c r="E58" s="403">
        <v>0.99762081626954935</v>
      </c>
      <c r="F58" s="391">
        <v>40614.770000000004</v>
      </c>
    </row>
    <row r="59" spans="1:6" ht="14.4" customHeight="1" x14ac:dyDescent="0.3">
      <c r="A59" s="413" t="s">
        <v>1728</v>
      </c>
      <c r="B59" s="390">
        <v>95.24</v>
      </c>
      <c r="C59" s="403">
        <v>9.8623577703864165E-3</v>
      </c>
      <c r="D59" s="390">
        <v>9561.68</v>
      </c>
      <c r="E59" s="403">
        <v>0.99013764222961365</v>
      </c>
      <c r="F59" s="391">
        <v>9656.92</v>
      </c>
    </row>
    <row r="60" spans="1:6" ht="14.4" customHeight="1" x14ac:dyDescent="0.3">
      <c r="A60" s="413" t="s">
        <v>1715</v>
      </c>
      <c r="B60" s="390">
        <v>13.96</v>
      </c>
      <c r="C60" s="403">
        <v>2.6889849852163609E-3</v>
      </c>
      <c r="D60" s="390">
        <v>5177.5900000000011</v>
      </c>
      <c r="E60" s="403">
        <v>0.99731101501478359</v>
      </c>
      <c r="F60" s="391">
        <v>5191.5500000000011</v>
      </c>
    </row>
    <row r="61" spans="1:6" ht="14.4" customHeight="1" x14ac:dyDescent="0.3">
      <c r="A61" s="413" t="s">
        <v>1744</v>
      </c>
      <c r="B61" s="390"/>
      <c r="C61" s="403">
        <v>0</v>
      </c>
      <c r="D61" s="390">
        <v>333.31</v>
      </c>
      <c r="E61" s="403">
        <v>1</v>
      </c>
      <c r="F61" s="391">
        <v>333.31</v>
      </c>
    </row>
    <row r="62" spans="1:6" ht="14.4" customHeight="1" x14ac:dyDescent="0.3">
      <c r="A62" s="413" t="s">
        <v>1735</v>
      </c>
      <c r="B62" s="390"/>
      <c r="C62" s="403">
        <v>0</v>
      </c>
      <c r="D62" s="390">
        <v>6753.9799999999987</v>
      </c>
      <c r="E62" s="403">
        <v>1</v>
      </c>
      <c r="F62" s="391">
        <v>6753.9799999999987</v>
      </c>
    </row>
    <row r="63" spans="1:6" ht="14.4" customHeight="1" x14ac:dyDescent="0.3">
      <c r="A63" s="413" t="s">
        <v>1707</v>
      </c>
      <c r="B63" s="390"/>
      <c r="C63" s="403">
        <v>0</v>
      </c>
      <c r="D63" s="390">
        <v>333.31</v>
      </c>
      <c r="E63" s="403">
        <v>1</v>
      </c>
      <c r="F63" s="391">
        <v>333.31</v>
      </c>
    </row>
    <row r="64" spans="1:6" ht="14.4" customHeight="1" x14ac:dyDescent="0.3">
      <c r="A64" s="413" t="s">
        <v>1709</v>
      </c>
      <c r="B64" s="390"/>
      <c r="C64" s="403">
        <v>0</v>
      </c>
      <c r="D64" s="390">
        <v>13071.84</v>
      </c>
      <c r="E64" s="403">
        <v>1</v>
      </c>
      <c r="F64" s="391">
        <v>13071.84</v>
      </c>
    </row>
    <row r="65" spans="1:6" ht="14.4" customHeight="1" x14ac:dyDescent="0.3">
      <c r="A65" s="413" t="s">
        <v>1686</v>
      </c>
      <c r="B65" s="390"/>
      <c r="C65" s="403">
        <v>0</v>
      </c>
      <c r="D65" s="390">
        <v>333.31</v>
      </c>
      <c r="E65" s="403">
        <v>1</v>
      </c>
      <c r="F65" s="391">
        <v>333.31</v>
      </c>
    </row>
    <row r="66" spans="1:6" ht="14.4" customHeight="1" x14ac:dyDescent="0.3">
      <c r="A66" s="413" t="s">
        <v>1648</v>
      </c>
      <c r="B66" s="390"/>
      <c r="C66" s="403">
        <v>0</v>
      </c>
      <c r="D66" s="390">
        <v>7525.5600000000013</v>
      </c>
      <c r="E66" s="403">
        <v>1</v>
      </c>
      <c r="F66" s="391">
        <v>7525.5600000000013</v>
      </c>
    </row>
    <row r="67" spans="1:6" ht="14.4" customHeight="1" x14ac:dyDescent="0.3">
      <c r="A67" s="413" t="s">
        <v>1708</v>
      </c>
      <c r="B67" s="390"/>
      <c r="C67" s="403">
        <v>0</v>
      </c>
      <c r="D67" s="390">
        <v>333.31</v>
      </c>
      <c r="E67" s="403">
        <v>1</v>
      </c>
      <c r="F67" s="391">
        <v>333.31</v>
      </c>
    </row>
    <row r="68" spans="1:6" ht="14.4" customHeight="1" x14ac:dyDescent="0.3">
      <c r="A68" s="413" t="s">
        <v>1652</v>
      </c>
      <c r="B68" s="390"/>
      <c r="C68" s="403">
        <v>0</v>
      </c>
      <c r="D68" s="390">
        <v>3439.08</v>
      </c>
      <c r="E68" s="403">
        <v>1</v>
      </c>
      <c r="F68" s="391">
        <v>3439.08</v>
      </c>
    </row>
    <row r="69" spans="1:6" ht="14.4" customHeight="1" x14ac:dyDescent="0.3">
      <c r="A69" s="413" t="s">
        <v>1664</v>
      </c>
      <c r="B69" s="390"/>
      <c r="C69" s="403">
        <v>0</v>
      </c>
      <c r="D69" s="390">
        <v>190.48</v>
      </c>
      <c r="E69" s="403">
        <v>1</v>
      </c>
      <c r="F69" s="391">
        <v>190.48</v>
      </c>
    </row>
    <row r="70" spans="1:6" ht="14.4" customHeight="1" x14ac:dyDescent="0.3">
      <c r="A70" s="413" t="s">
        <v>1712</v>
      </c>
      <c r="B70" s="390"/>
      <c r="C70" s="403">
        <v>0</v>
      </c>
      <c r="D70" s="390">
        <v>154.01</v>
      </c>
      <c r="E70" s="403">
        <v>1</v>
      </c>
      <c r="F70" s="391">
        <v>154.01</v>
      </c>
    </row>
    <row r="71" spans="1:6" ht="14.4" customHeight="1" x14ac:dyDescent="0.3">
      <c r="A71" s="413" t="s">
        <v>1737</v>
      </c>
      <c r="B71" s="390"/>
      <c r="C71" s="403">
        <v>0</v>
      </c>
      <c r="D71" s="390">
        <v>552.66</v>
      </c>
      <c r="E71" s="403">
        <v>1</v>
      </c>
      <c r="F71" s="391">
        <v>552.66</v>
      </c>
    </row>
    <row r="72" spans="1:6" ht="14.4" customHeight="1" x14ac:dyDescent="0.3">
      <c r="A72" s="413" t="s">
        <v>1678</v>
      </c>
      <c r="B72" s="390"/>
      <c r="C72" s="403">
        <v>0</v>
      </c>
      <c r="D72" s="390">
        <v>225.72</v>
      </c>
      <c r="E72" s="403">
        <v>1</v>
      </c>
      <c r="F72" s="391">
        <v>225.72</v>
      </c>
    </row>
    <row r="73" spans="1:6" ht="14.4" customHeight="1" x14ac:dyDescent="0.3">
      <c r="A73" s="413" t="s">
        <v>1699</v>
      </c>
      <c r="B73" s="390"/>
      <c r="C73" s="403">
        <v>0</v>
      </c>
      <c r="D73" s="390">
        <v>1974.57</v>
      </c>
      <c r="E73" s="403">
        <v>1</v>
      </c>
      <c r="F73" s="391">
        <v>1974.57</v>
      </c>
    </row>
    <row r="74" spans="1:6" ht="14.4" customHeight="1" x14ac:dyDescent="0.3">
      <c r="A74" s="413" t="s">
        <v>1666</v>
      </c>
      <c r="B74" s="390"/>
      <c r="C74" s="403">
        <v>0</v>
      </c>
      <c r="D74" s="390">
        <v>1945.5</v>
      </c>
      <c r="E74" s="403">
        <v>1</v>
      </c>
      <c r="F74" s="391">
        <v>1945.5</v>
      </c>
    </row>
    <row r="75" spans="1:6" ht="14.4" customHeight="1" x14ac:dyDescent="0.3">
      <c r="A75" s="413" t="s">
        <v>1665</v>
      </c>
      <c r="B75" s="390"/>
      <c r="C75" s="403">
        <v>0</v>
      </c>
      <c r="D75" s="390">
        <v>4794.4800000000014</v>
      </c>
      <c r="E75" s="403">
        <v>1</v>
      </c>
      <c r="F75" s="391">
        <v>4794.4800000000014</v>
      </c>
    </row>
    <row r="76" spans="1:6" ht="14.4" customHeight="1" x14ac:dyDescent="0.3">
      <c r="A76" s="413" t="s">
        <v>1687</v>
      </c>
      <c r="B76" s="390"/>
      <c r="C76" s="403">
        <v>0</v>
      </c>
      <c r="D76" s="390">
        <v>818.98</v>
      </c>
      <c r="E76" s="403">
        <v>1</v>
      </c>
      <c r="F76" s="391">
        <v>818.98</v>
      </c>
    </row>
    <row r="77" spans="1:6" ht="14.4" customHeight="1" x14ac:dyDescent="0.3">
      <c r="A77" s="413" t="s">
        <v>1751</v>
      </c>
      <c r="B77" s="390"/>
      <c r="C77" s="403">
        <v>0</v>
      </c>
      <c r="D77" s="390">
        <v>280.06</v>
      </c>
      <c r="E77" s="403">
        <v>1</v>
      </c>
      <c r="F77" s="391">
        <v>280.06</v>
      </c>
    </row>
    <row r="78" spans="1:6" ht="14.4" customHeight="1" x14ac:dyDescent="0.3">
      <c r="A78" s="413" t="s">
        <v>1675</v>
      </c>
      <c r="B78" s="390">
        <v>0</v>
      </c>
      <c r="C78" s="403">
        <v>0</v>
      </c>
      <c r="D78" s="390">
        <v>25909.970000000005</v>
      </c>
      <c r="E78" s="403">
        <v>1</v>
      </c>
      <c r="F78" s="391">
        <v>25909.970000000005</v>
      </c>
    </row>
    <row r="79" spans="1:6" ht="14.4" customHeight="1" x14ac:dyDescent="0.3">
      <c r="A79" s="413" t="s">
        <v>1716</v>
      </c>
      <c r="B79" s="390"/>
      <c r="C79" s="403">
        <v>0</v>
      </c>
      <c r="D79" s="390">
        <v>11549.689999999999</v>
      </c>
      <c r="E79" s="403">
        <v>1</v>
      </c>
      <c r="F79" s="391">
        <v>11549.689999999999</v>
      </c>
    </row>
    <row r="80" spans="1:6" ht="14.4" customHeight="1" x14ac:dyDescent="0.3">
      <c r="A80" s="413" t="s">
        <v>1757</v>
      </c>
      <c r="B80" s="390"/>
      <c r="C80" s="403">
        <v>0</v>
      </c>
      <c r="D80" s="390">
        <v>2873.7599999999998</v>
      </c>
      <c r="E80" s="403">
        <v>1</v>
      </c>
      <c r="F80" s="391">
        <v>2873.7599999999998</v>
      </c>
    </row>
    <row r="81" spans="1:6" ht="14.4" customHeight="1" x14ac:dyDescent="0.3">
      <c r="A81" s="413" t="s">
        <v>1717</v>
      </c>
      <c r="B81" s="390"/>
      <c r="C81" s="403">
        <v>0</v>
      </c>
      <c r="D81" s="390">
        <v>5069.9099999999989</v>
      </c>
      <c r="E81" s="403">
        <v>1</v>
      </c>
      <c r="F81" s="391">
        <v>5069.9099999999989</v>
      </c>
    </row>
    <row r="82" spans="1:6" ht="14.4" customHeight="1" x14ac:dyDescent="0.3">
      <c r="A82" s="413" t="s">
        <v>1685</v>
      </c>
      <c r="B82" s="390"/>
      <c r="C82" s="403">
        <v>0</v>
      </c>
      <c r="D82" s="390">
        <v>9759.9800000000014</v>
      </c>
      <c r="E82" s="403">
        <v>1</v>
      </c>
      <c r="F82" s="391">
        <v>9759.9800000000014</v>
      </c>
    </row>
    <row r="83" spans="1:6" ht="14.4" customHeight="1" x14ac:dyDescent="0.3">
      <c r="A83" s="413" t="s">
        <v>1693</v>
      </c>
      <c r="B83" s="390"/>
      <c r="C83" s="403">
        <v>0</v>
      </c>
      <c r="D83" s="390">
        <v>6887.329999999999</v>
      </c>
      <c r="E83" s="403">
        <v>1</v>
      </c>
      <c r="F83" s="391">
        <v>6887.329999999999</v>
      </c>
    </row>
    <row r="84" spans="1:6" ht="14.4" customHeight="1" x14ac:dyDescent="0.3">
      <c r="A84" s="413" t="s">
        <v>1671</v>
      </c>
      <c r="B84" s="390"/>
      <c r="C84" s="403">
        <v>0</v>
      </c>
      <c r="D84" s="390">
        <v>516.59</v>
      </c>
      <c r="E84" s="403">
        <v>1</v>
      </c>
      <c r="F84" s="391">
        <v>516.59</v>
      </c>
    </row>
    <row r="85" spans="1:6" ht="14.4" customHeight="1" x14ac:dyDescent="0.3">
      <c r="A85" s="413" t="s">
        <v>1760</v>
      </c>
      <c r="B85" s="390"/>
      <c r="C85" s="403">
        <v>0</v>
      </c>
      <c r="D85" s="390">
        <v>3482.79</v>
      </c>
      <c r="E85" s="403">
        <v>1</v>
      </c>
      <c r="F85" s="391">
        <v>3482.79</v>
      </c>
    </row>
    <row r="86" spans="1:6" ht="14.4" customHeight="1" x14ac:dyDescent="0.3">
      <c r="A86" s="413" t="s">
        <v>1650</v>
      </c>
      <c r="B86" s="390"/>
      <c r="C86" s="403">
        <v>0</v>
      </c>
      <c r="D86" s="390">
        <v>8268.1700000000019</v>
      </c>
      <c r="E86" s="403">
        <v>1</v>
      </c>
      <c r="F86" s="391">
        <v>8268.1700000000019</v>
      </c>
    </row>
    <row r="87" spans="1:6" ht="14.4" customHeight="1" x14ac:dyDescent="0.3">
      <c r="A87" s="413" t="s">
        <v>1761</v>
      </c>
      <c r="B87" s="390"/>
      <c r="C87" s="403">
        <v>0</v>
      </c>
      <c r="D87" s="390">
        <v>333.31</v>
      </c>
      <c r="E87" s="403">
        <v>1</v>
      </c>
      <c r="F87" s="391">
        <v>333.31</v>
      </c>
    </row>
    <row r="88" spans="1:6" ht="14.4" customHeight="1" x14ac:dyDescent="0.3">
      <c r="A88" s="413" t="s">
        <v>1741</v>
      </c>
      <c r="B88" s="390"/>
      <c r="C88" s="403">
        <v>0</v>
      </c>
      <c r="D88" s="390">
        <v>1999.8600000000001</v>
      </c>
      <c r="E88" s="403">
        <v>1</v>
      </c>
      <c r="F88" s="391">
        <v>1999.8600000000001</v>
      </c>
    </row>
    <row r="89" spans="1:6" ht="14.4" customHeight="1" x14ac:dyDescent="0.3">
      <c r="A89" s="413" t="s">
        <v>1668</v>
      </c>
      <c r="B89" s="390"/>
      <c r="C89" s="403">
        <v>0</v>
      </c>
      <c r="D89" s="390">
        <v>764.85</v>
      </c>
      <c r="E89" s="403">
        <v>1</v>
      </c>
      <c r="F89" s="391">
        <v>764.85</v>
      </c>
    </row>
    <row r="90" spans="1:6" ht="14.4" customHeight="1" x14ac:dyDescent="0.3">
      <c r="A90" s="413" t="s">
        <v>1743</v>
      </c>
      <c r="B90" s="390">
        <v>0</v>
      </c>
      <c r="C90" s="403">
        <v>0</v>
      </c>
      <c r="D90" s="390">
        <v>4837.7</v>
      </c>
      <c r="E90" s="403">
        <v>1</v>
      </c>
      <c r="F90" s="391">
        <v>4837.7</v>
      </c>
    </row>
    <row r="91" spans="1:6" ht="14.4" customHeight="1" x14ac:dyDescent="0.3">
      <c r="A91" s="413" t="s">
        <v>1722</v>
      </c>
      <c r="B91" s="390"/>
      <c r="C91" s="403">
        <v>0</v>
      </c>
      <c r="D91" s="390">
        <v>5438.1699999999992</v>
      </c>
      <c r="E91" s="403">
        <v>1</v>
      </c>
      <c r="F91" s="391">
        <v>5438.1699999999992</v>
      </c>
    </row>
    <row r="92" spans="1:6" ht="14.4" customHeight="1" x14ac:dyDescent="0.3">
      <c r="A92" s="413" t="s">
        <v>1745</v>
      </c>
      <c r="B92" s="390"/>
      <c r="C92" s="403">
        <v>0</v>
      </c>
      <c r="D92" s="390">
        <v>4685.6099999999997</v>
      </c>
      <c r="E92" s="403">
        <v>1</v>
      </c>
      <c r="F92" s="391">
        <v>4685.6099999999997</v>
      </c>
    </row>
    <row r="93" spans="1:6" ht="14.4" customHeight="1" x14ac:dyDescent="0.3">
      <c r="A93" s="413" t="s">
        <v>1669</v>
      </c>
      <c r="B93" s="390"/>
      <c r="C93" s="403">
        <v>0</v>
      </c>
      <c r="D93" s="390">
        <v>1877.04</v>
      </c>
      <c r="E93" s="403">
        <v>1</v>
      </c>
      <c r="F93" s="391">
        <v>1877.04</v>
      </c>
    </row>
    <row r="94" spans="1:6" ht="14.4" customHeight="1" x14ac:dyDescent="0.3">
      <c r="A94" s="413" t="s">
        <v>1651</v>
      </c>
      <c r="B94" s="390"/>
      <c r="C94" s="403">
        <v>0</v>
      </c>
      <c r="D94" s="390">
        <v>333.31</v>
      </c>
      <c r="E94" s="403">
        <v>1</v>
      </c>
      <c r="F94" s="391">
        <v>333.31</v>
      </c>
    </row>
    <row r="95" spans="1:6" ht="14.4" customHeight="1" x14ac:dyDescent="0.3">
      <c r="A95" s="413" t="s">
        <v>1694</v>
      </c>
      <c r="B95" s="390"/>
      <c r="C95" s="403">
        <v>0</v>
      </c>
      <c r="D95" s="390">
        <v>18313.87</v>
      </c>
      <c r="E95" s="403">
        <v>1</v>
      </c>
      <c r="F95" s="391">
        <v>18313.87</v>
      </c>
    </row>
    <row r="96" spans="1:6" ht="14.4" customHeight="1" x14ac:dyDescent="0.3">
      <c r="A96" s="413" t="s">
        <v>1701</v>
      </c>
      <c r="B96" s="390"/>
      <c r="C96" s="403">
        <v>0</v>
      </c>
      <c r="D96" s="390">
        <v>1333.24</v>
      </c>
      <c r="E96" s="403">
        <v>1</v>
      </c>
      <c r="F96" s="391">
        <v>1333.24</v>
      </c>
    </row>
    <row r="97" spans="1:6" ht="14.4" customHeight="1" x14ac:dyDescent="0.3">
      <c r="A97" s="413" t="s">
        <v>1727</v>
      </c>
      <c r="B97" s="390"/>
      <c r="C97" s="403">
        <v>0</v>
      </c>
      <c r="D97" s="390">
        <v>1428.48</v>
      </c>
      <c r="E97" s="403">
        <v>1</v>
      </c>
      <c r="F97" s="391">
        <v>1428.48</v>
      </c>
    </row>
    <row r="98" spans="1:6" ht="14.4" customHeight="1" x14ac:dyDescent="0.3">
      <c r="A98" s="413" t="s">
        <v>1752</v>
      </c>
      <c r="B98" s="390"/>
      <c r="C98" s="403">
        <v>0</v>
      </c>
      <c r="D98" s="390">
        <v>2908.04</v>
      </c>
      <c r="E98" s="403">
        <v>1</v>
      </c>
      <c r="F98" s="391">
        <v>2908.04</v>
      </c>
    </row>
    <row r="99" spans="1:6" ht="14.4" customHeight="1" x14ac:dyDescent="0.3">
      <c r="A99" s="413" t="s">
        <v>1747</v>
      </c>
      <c r="B99" s="390"/>
      <c r="C99" s="403">
        <v>0</v>
      </c>
      <c r="D99" s="390">
        <v>333.31</v>
      </c>
      <c r="E99" s="403">
        <v>1</v>
      </c>
      <c r="F99" s="391">
        <v>333.31</v>
      </c>
    </row>
    <row r="100" spans="1:6" ht="14.4" customHeight="1" x14ac:dyDescent="0.3">
      <c r="A100" s="413" t="s">
        <v>1676</v>
      </c>
      <c r="B100" s="390">
        <v>0</v>
      </c>
      <c r="C100" s="403">
        <v>0</v>
      </c>
      <c r="D100" s="390">
        <v>6930.33</v>
      </c>
      <c r="E100" s="403">
        <v>1</v>
      </c>
      <c r="F100" s="391">
        <v>6930.33</v>
      </c>
    </row>
    <row r="101" spans="1:6" ht="14.4" customHeight="1" x14ac:dyDescent="0.3">
      <c r="A101" s="413" t="s">
        <v>1753</v>
      </c>
      <c r="B101" s="390">
        <v>0</v>
      </c>
      <c r="C101" s="403">
        <v>0</v>
      </c>
      <c r="D101" s="390">
        <v>1580.8600000000001</v>
      </c>
      <c r="E101" s="403">
        <v>1</v>
      </c>
      <c r="F101" s="391">
        <v>1580.8600000000001</v>
      </c>
    </row>
    <row r="102" spans="1:6" ht="14.4" customHeight="1" x14ac:dyDescent="0.3">
      <c r="A102" s="413" t="s">
        <v>1754</v>
      </c>
      <c r="B102" s="390"/>
      <c r="C102" s="403">
        <v>0</v>
      </c>
      <c r="D102" s="390">
        <v>2314.2000000000003</v>
      </c>
      <c r="E102" s="403">
        <v>1</v>
      </c>
      <c r="F102" s="391">
        <v>2314.2000000000003</v>
      </c>
    </row>
    <row r="103" spans="1:6" ht="14.4" customHeight="1" x14ac:dyDescent="0.3">
      <c r="A103" s="413" t="s">
        <v>1658</v>
      </c>
      <c r="B103" s="390"/>
      <c r="C103" s="403">
        <v>0</v>
      </c>
      <c r="D103" s="390">
        <v>1166.47</v>
      </c>
      <c r="E103" s="403">
        <v>1</v>
      </c>
      <c r="F103" s="391">
        <v>1166.47</v>
      </c>
    </row>
    <row r="104" spans="1:6" ht="14.4" customHeight="1" x14ac:dyDescent="0.3">
      <c r="A104" s="413" t="s">
        <v>1730</v>
      </c>
      <c r="B104" s="390"/>
      <c r="C104" s="403">
        <v>0</v>
      </c>
      <c r="D104" s="390">
        <v>96.63</v>
      </c>
      <c r="E104" s="403">
        <v>1</v>
      </c>
      <c r="F104" s="391">
        <v>96.63</v>
      </c>
    </row>
    <row r="105" spans="1:6" ht="14.4" customHeight="1" x14ac:dyDescent="0.3">
      <c r="A105" s="413" t="s">
        <v>1756</v>
      </c>
      <c r="B105" s="390"/>
      <c r="C105" s="403">
        <v>0</v>
      </c>
      <c r="D105" s="390">
        <v>65.48</v>
      </c>
      <c r="E105" s="403">
        <v>1</v>
      </c>
      <c r="F105" s="391">
        <v>65.48</v>
      </c>
    </row>
    <row r="106" spans="1:6" ht="14.4" customHeight="1" x14ac:dyDescent="0.3">
      <c r="A106" s="413" t="s">
        <v>1731</v>
      </c>
      <c r="B106" s="390"/>
      <c r="C106" s="403">
        <v>0</v>
      </c>
      <c r="D106" s="390">
        <v>8958.0699999999979</v>
      </c>
      <c r="E106" s="403">
        <v>1</v>
      </c>
      <c r="F106" s="391">
        <v>8958.0699999999979</v>
      </c>
    </row>
    <row r="107" spans="1:6" ht="14.4" customHeight="1" x14ac:dyDescent="0.3">
      <c r="A107" s="413" t="s">
        <v>1758</v>
      </c>
      <c r="B107" s="390"/>
      <c r="C107" s="403"/>
      <c r="D107" s="390">
        <v>0</v>
      </c>
      <c r="E107" s="403"/>
      <c r="F107" s="391">
        <v>0</v>
      </c>
    </row>
    <row r="108" spans="1:6" ht="14.4" customHeight="1" x14ac:dyDescent="0.3">
      <c r="A108" s="413" t="s">
        <v>1759</v>
      </c>
      <c r="B108" s="390"/>
      <c r="C108" s="403">
        <v>0</v>
      </c>
      <c r="D108" s="390">
        <v>333.31</v>
      </c>
      <c r="E108" s="403">
        <v>1</v>
      </c>
      <c r="F108" s="391">
        <v>333.31</v>
      </c>
    </row>
    <row r="109" spans="1:6" ht="14.4" customHeight="1" x14ac:dyDescent="0.3">
      <c r="A109" s="413" t="s">
        <v>1661</v>
      </c>
      <c r="B109" s="390"/>
      <c r="C109" s="403">
        <v>0</v>
      </c>
      <c r="D109" s="390">
        <v>1091.94</v>
      </c>
      <c r="E109" s="403">
        <v>1</v>
      </c>
      <c r="F109" s="391">
        <v>1091.94</v>
      </c>
    </row>
    <row r="110" spans="1:6" ht="14.4" customHeight="1" x14ac:dyDescent="0.3">
      <c r="A110" s="413" t="s">
        <v>1732</v>
      </c>
      <c r="B110" s="390">
        <v>0</v>
      </c>
      <c r="C110" s="403">
        <v>0</v>
      </c>
      <c r="D110" s="390">
        <v>1983.5600000000002</v>
      </c>
      <c r="E110" s="403">
        <v>1</v>
      </c>
      <c r="F110" s="391">
        <v>1983.5600000000002</v>
      </c>
    </row>
    <row r="111" spans="1:6" ht="14.4" customHeight="1" x14ac:dyDescent="0.3">
      <c r="A111" s="413" t="s">
        <v>1677</v>
      </c>
      <c r="B111" s="390">
        <v>0</v>
      </c>
      <c r="C111" s="403">
        <v>0</v>
      </c>
      <c r="D111" s="390">
        <v>6578.18</v>
      </c>
      <c r="E111" s="403">
        <v>1</v>
      </c>
      <c r="F111" s="391">
        <v>6578.18</v>
      </c>
    </row>
    <row r="112" spans="1:6" ht="14.4" customHeight="1" thickBot="1" x14ac:dyDescent="0.35">
      <c r="A112" s="414" t="s">
        <v>1720</v>
      </c>
      <c r="B112" s="405"/>
      <c r="C112" s="406">
        <v>0</v>
      </c>
      <c r="D112" s="405">
        <v>53765.56</v>
      </c>
      <c r="E112" s="406">
        <v>1</v>
      </c>
      <c r="F112" s="407">
        <v>53765.56</v>
      </c>
    </row>
    <row r="113" spans="1:6" ht="14.4" customHeight="1" thickBot="1" x14ac:dyDescent="0.35">
      <c r="A113" s="408" t="s">
        <v>6</v>
      </c>
      <c r="B113" s="409">
        <v>234344.85</v>
      </c>
      <c r="C113" s="410">
        <v>0.11008061873854279</v>
      </c>
      <c r="D113" s="409">
        <v>1894502.6500000013</v>
      </c>
      <c r="E113" s="410">
        <v>0.88991938126145764</v>
      </c>
      <c r="F113" s="411">
        <v>2128847.5000000005</v>
      </c>
    </row>
    <row r="114" spans="1:6" ht="14.4" customHeight="1" thickBot="1" x14ac:dyDescent="0.35"/>
    <row r="115" spans="1:6" ht="14.4" customHeight="1" x14ac:dyDescent="0.3">
      <c r="A115" s="412" t="s">
        <v>1547</v>
      </c>
      <c r="B115" s="384">
        <v>74860.25</v>
      </c>
      <c r="C115" s="402">
        <v>0.12611530215565522</v>
      </c>
      <c r="D115" s="384">
        <v>518725.52999999764</v>
      </c>
      <c r="E115" s="402">
        <v>0.87388469784434464</v>
      </c>
      <c r="F115" s="385">
        <v>593585.7799999977</v>
      </c>
    </row>
    <row r="116" spans="1:6" ht="14.4" customHeight="1" x14ac:dyDescent="0.3">
      <c r="A116" s="413" t="s">
        <v>1764</v>
      </c>
      <c r="B116" s="390">
        <v>45282.989999999991</v>
      </c>
      <c r="C116" s="403">
        <v>1</v>
      </c>
      <c r="D116" s="390"/>
      <c r="E116" s="403">
        <v>0</v>
      </c>
      <c r="F116" s="391">
        <v>45282.989999999991</v>
      </c>
    </row>
    <row r="117" spans="1:6" ht="14.4" customHeight="1" x14ac:dyDescent="0.3">
      <c r="A117" s="413" t="s">
        <v>1531</v>
      </c>
      <c r="B117" s="390">
        <v>15105.979999999998</v>
      </c>
      <c r="C117" s="403">
        <v>0.22072448751917206</v>
      </c>
      <c r="D117" s="390">
        <v>53332.190000000097</v>
      </c>
      <c r="E117" s="403">
        <v>0.77927551248082783</v>
      </c>
      <c r="F117" s="391">
        <v>68438.1700000001</v>
      </c>
    </row>
    <row r="118" spans="1:6" ht="14.4" customHeight="1" x14ac:dyDescent="0.3">
      <c r="A118" s="413" t="s">
        <v>1765</v>
      </c>
      <c r="B118" s="390">
        <v>14397.029999999992</v>
      </c>
      <c r="C118" s="403">
        <v>0.15943860275506952</v>
      </c>
      <c r="D118" s="390">
        <v>75901.239999999874</v>
      </c>
      <c r="E118" s="403">
        <v>0.8405613972449304</v>
      </c>
      <c r="F118" s="391">
        <v>90298.269999999873</v>
      </c>
    </row>
    <row r="119" spans="1:6" ht="14.4" customHeight="1" x14ac:dyDescent="0.3">
      <c r="A119" s="413" t="s">
        <v>1541</v>
      </c>
      <c r="B119" s="390">
        <v>6074.99</v>
      </c>
      <c r="C119" s="403">
        <v>0.52023659457274585</v>
      </c>
      <c r="D119" s="390">
        <v>5602.3700000000008</v>
      </c>
      <c r="E119" s="403">
        <v>0.47976340542725415</v>
      </c>
      <c r="F119" s="391">
        <v>11677.36</v>
      </c>
    </row>
    <row r="120" spans="1:6" ht="14.4" customHeight="1" x14ac:dyDescent="0.3">
      <c r="A120" s="413" t="s">
        <v>1766</v>
      </c>
      <c r="B120" s="390">
        <v>5389.29</v>
      </c>
      <c r="C120" s="403">
        <v>1</v>
      </c>
      <c r="D120" s="390"/>
      <c r="E120" s="403">
        <v>0</v>
      </c>
      <c r="F120" s="391">
        <v>5389.29</v>
      </c>
    </row>
    <row r="121" spans="1:6" ht="14.4" customHeight="1" x14ac:dyDescent="0.3">
      <c r="A121" s="413" t="s">
        <v>1542</v>
      </c>
      <c r="B121" s="390">
        <v>5211.2399999999989</v>
      </c>
      <c r="C121" s="403">
        <v>0.18630647881241225</v>
      </c>
      <c r="D121" s="390">
        <v>22760.090000000044</v>
      </c>
      <c r="E121" s="403">
        <v>0.81369352118758775</v>
      </c>
      <c r="F121" s="391">
        <v>27971.330000000042</v>
      </c>
    </row>
    <row r="122" spans="1:6" ht="14.4" customHeight="1" x14ac:dyDescent="0.3">
      <c r="A122" s="413" t="s">
        <v>1767</v>
      </c>
      <c r="B122" s="390">
        <v>4454.96</v>
      </c>
      <c r="C122" s="403">
        <v>0.36308038370320861</v>
      </c>
      <c r="D122" s="390">
        <v>7814.9400000000005</v>
      </c>
      <c r="E122" s="403">
        <v>0.63691961629679128</v>
      </c>
      <c r="F122" s="391">
        <v>12269.900000000001</v>
      </c>
    </row>
    <row r="123" spans="1:6" ht="14.4" customHeight="1" x14ac:dyDescent="0.3">
      <c r="A123" s="413" t="s">
        <v>1768</v>
      </c>
      <c r="B123" s="390">
        <v>4419.96</v>
      </c>
      <c r="C123" s="403">
        <v>0.39467135276169762</v>
      </c>
      <c r="D123" s="390">
        <v>6779.13</v>
      </c>
      <c r="E123" s="403">
        <v>0.60532864723830238</v>
      </c>
      <c r="F123" s="391">
        <v>11199.09</v>
      </c>
    </row>
    <row r="124" spans="1:6" ht="14.4" customHeight="1" x14ac:dyDescent="0.3">
      <c r="A124" s="413" t="s">
        <v>1533</v>
      </c>
      <c r="B124" s="390">
        <v>4361.7800000000025</v>
      </c>
      <c r="C124" s="403">
        <v>0.1782368454818645</v>
      </c>
      <c r="D124" s="390">
        <v>20110.040000000005</v>
      </c>
      <c r="E124" s="403">
        <v>0.82176315451813553</v>
      </c>
      <c r="F124" s="391">
        <v>24471.820000000007</v>
      </c>
    </row>
    <row r="125" spans="1:6" ht="14.4" customHeight="1" x14ac:dyDescent="0.3">
      <c r="A125" s="413" t="s">
        <v>1769</v>
      </c>
      <c r="B125" s="390">
        <v>4185.84</v>
      </c>
      <c r="C125" s="403">
        <v>0.12951910866653962</v>
      </c>
      <c r="D125" s="390">
        <v>28132.479999999996</v>
      </c>
      <c r="E125" s="403">
        <v>0.8704808913334604</v>
      </c>
      <c r="F125" s="391">
        <v>32318.319999999996</v>
      </c>
    </row>
    <row r="126" spans="1:6" ht="14.4" customHeight="1" x14ac:dyDescent="0.3">
      <c r="A126" s="413" t="s">
        <v>1550</v>
      </c>
      <c r="B126" s="390">
        <v>4118.2299999999996</v>
      </c>
      <c r="C126" s="403">
        <v>0.6430052493028513</v>
      </c>
      <c r="D126" s="390">
        <v>2286.4299999999998</v>
      </c>
      <c r="E126" s="403">
        <v>0.35699475069714864</v>
      </c>
      <c r="F126" s="391">
        <v>6404.66</v>
      </c>
    </row>
    <row r="127" spans="1:6" ht="14.4" customHeight="1" x14ac:dyDescent="0.3">
      <c r="A127" s="413" t="s">
        <v>1770</v>
      </c>
      <c r="B127" s="390">
        <v>3491.19</v>
      </c>
      <c r="C127" s="403">
        <v>0.31044693567046583</v>
      </c>
      <c r="D127" s="390">
        <v>7754.4999999999973</v>
      </c>
      <c r="E127" s="403">
        <v>0.68955306432953423</v>
      </c>
      <c r="F127" s="391">
        <v>11245.689999999997</v>
      </c>
    </row>
    <row r="128" spans="1:6" ht="14.4" customHeight="1" x14ac:dyDescent="0.3">
      <c r="A128" s="413" t="s">
        <v>1771</v>
      </c>
      <c r="B128" s="390">
        <v>3152.37</v>
      </c>
      <c r="C128" s="403">
        <v>0.31138701099604488</v>
      </c>
      <c r="D128" s="390">
        <v>6971.2700000000013</v>
      </c>
      <c r="E128" s="403">
        <v>0.68861298900395518</v>
      </c>
      <c r="F128" s="391">
        <v>10123.640000000001</v>
      </c>
    </row>
    <row r="129" spans="1:6" ht="14.4" customHeight="1" x14ac:dyDescent="0.3">
      <c r="A129" s="413" t="s">
        <v>1539</v>
      </c>
      <c r="B129" s="390">
        <v>2576.5500000000002</v>
      </c>
      <c r="C129" s="403">
        <v>0.23650723276761773</v>
      </c>
      <c r="D129" s="390">
        <v>8317.6200000000081</v>
      </c>
      <c r="E129" s="403">
        <v>0.76349276723238224</v>
      </c>
      <c r="F129" s="391">
        <v>10894.170000000009</v>
      </c>
    </row>
    <row r="130" spans="1:6" ht="14.4" customHeight="1" x14ac:dyDescent="0.3">
      <c r="A130" s="413" t="s">
        <v>1530</v>
      </c>
      <c r="B130" s="390">
        <v>2481.5499999999997</v>
      </c>
      <c r="C130" s="403">
        <v>0.57049749413766149</v>
      </c>
      <c r="D130" s="390">
        <v>1868.25</v>
      </c>
      <c r="E130" s="403">
        <v>0.42950250586233857</v>
      </c>
      <c r="F130" s="391">
        <v>4349.7999999999993</v>
      </c>
    </row>
    <row r="131" spans="1:6" ht="14.4" customHeight="1" x14ac:dyDescent="0.3">
      <c r="A131" s="413" t="s">
        <v>1548</v>
      </c>
      <c r="B131" s="390">
        <v>2472.41</v>
      </c>
      <c r="C131" s="403">
        <v>0.32883345990612778</v>
      </c>
      <c r="D131" s="390">
        <v>5046.32</v>
      </c>
      <c r="E131" s="403">
        <v>0.67116654009387222</v>
      </c>
      <c r="F131" s="391">
        <v>7518.73</v>
      </c>
    </row>
    <row r="132" spans="1:6" ht="14.4" customHeight="1" x14ac:dyDescent="0.3">
      <c r="A132" s="413" t="s">
        <v>1534</v>
      </c>
      <c r="B132" s="390">
        <v>2364.1700000000005</v>
      </c>
      <c r="C132" s="403">
        <v>0.39628717020349324</v>
      </c>
      <c r="D132" s="390">
        <v>3601.63</v>
      </c>
      <c r="E132" s="403">
        <v>0.60371282979650664</v>
      </c>
      <c r="F132" s="391">
        <v>5965.8000000000011</v>
      </c>
    </row>
    <row r="133" spans="1:6" ht="14.4" customHeight="1" x14ac:dyDescent="0.3">
      <c r="A133" s="413" t="s">
        <v>1772</v>
      </c>
      <c r="B133" s="390">
        <v>2211.06</v>
      </c>
      <c r="C133" s="403">
        <v>1</v>
      </c>
      <c r="D133" s="390"/>
      <c r="E133" s="403">
        <v>0</v>
      </c>
      <c r="F133" s="391">
        <v>2211.06</v>
      </c>
    </row>
    <row r="134" spans="1:6" ht="14.4" customHeight="1" x14ac:dyDescent="0.3">
      <c r="A134" s="413" t="s">
        <v>1537</v>
      </c>
      <c r="B134" s="390">
        <v>2121.9299999999998</v>
      </c>
      <c r="C134" s="403">
        <v>0.28206914245227466</v>
      </c>
      <c r="D134" s="390">
        <v>5400.7999999999993</v>
      </c>
      <c r="E134" s="403">
        <v>0.71793085754772534</v>
      </c>
      <c r="F134" s="391">
        <v>7522.73</v>
      </c>
    </row>
    <row r="135" spans="1:6" ht="14.4" customHeight="1" x14ac:dyDescent="0.3">
      <c r="A135" s="413" t="s">
        <v>1773</v>
      </c>
      <c r="B135" s="390">
        <v>1932.5299999999997</v>
      </c>
      <c r="C135" s="403">
        <v>0.3837293345353025</v>
      </c>
      <c r="D135" s="390">
        <v>3103.65</v>
      </c>
      <c r="E135" s="403">
        <v>0.61627066546469744</v>
      </c>
      <c r="F135" s="391">
        <v>5036.18</v>
      </c>
    </row>
    <row r="136" spans="1:6" ht="14.4" customHeight="1" x14ac:dyDescent="0.3">
      <c r="A136" s="413" t="s">
        <v>1774</v>
      </c>
      <c r="B136" s="390">
        <v>1882.45</v>
      </c>
      <c r="C136" s="403">
        <v>0.19902940849954806</v>
      </c>
      <c r="D136" s="390">
        <v>7575.6999999999971</v>
      </c>
      <c r="E136" s="403">
        <v>0.80097059150045191</v>
      </c>
      <c r="F136" s="391">
        <v>9458.1499999999978</v>
      </c>
    </row>
    <row r="137" spans="1:6" ht="14.4" customHeight="1" x14ac:dyDescent="0.3">
      <c r="A137" s="413" t="s">
        <v>1775</v>
      </c>
      <c r="B137" s="390">
        <v>1866.4</v>
      </c>
      <c r="C137" s="403">
        <v>1</v>
      </c>
      <c r="D137" s="390"/>
      <c r="E137" s="403">
        <v>0</v>
      </c>
      <c r="F137" s="391">
        <v>1866.4</v>
      </c>
    </row>
    <row r="138" spans="1:6" ht="14.4" customHeight="1" x14ac:dyDescent="0.3">
      <c r="A138" s="413" t="s">
        <v>1529</v>
      </c>
      <c r="B138" s="390">
        <v>1728.72</v>
      </c>
      <c r="C138" s="403">
        <v>0.89474555919009569</v>
      </c>
      <c r="D138" s="390">
        <v>203.36</v>
      </c>
      <c r="E138" s="403">
        <v>0.10525444080990436</v>
      </c>
      <c r="F138" s="391">
        <v>1932.08</v>
      </c>
    </row>
    <row r="139" spans="1:6" ht="14.4" customHeight="1" x14ac:dyDescent="0.3">
      <c r="A139" s="413" t="s">
        <v>1776</v>
      </c>
      <c r="B139" s="390">
        <v>1495.6499999999999</v>
      </c>
      <c r="C139" s="403">
        <v>0.24655671224747155</v>
      </c>
      <c r="D139" s="390">
        <v>4570.5000000000018</v>
      </c>
      <c r="E139" s="403">
        <v>0.75344328775252845</v>
      </c>
      <c r="F139" s="391">
        <v>6066.1500000000015</v>
      </c>
    </row>
    <row r="140" spans="1:6" ht="14.4" customHeight="1" x14ac:dyDescent="0.3">
      <c r="A140" s="413" t="s">
        <v>1777</v>
      </c>
      <c r="B140" s="390">
        <v>1468.98</v>
      </c>
      <c r="C140" s="403">
        <v>0.15203275424176127</v>
      </c>
      <c r="D140" s="390">
        <v>8193.2799999999988</v>
      </c>
      <c r="E140" s="403">
        <v>0.84796724575823879</v>
      </c>
      <c r="F140" s="391">
        <v>9662.2599999999984</v>
      </c>
    </row>
    <row r="141" spans="1:6" ht="14.4" customHeight="1" x14ac:dyDescent="0.3">
      <c r="A141" s="413" t="s">
        <v>1778</v>
      </c>
      <c r="B141" s="390">
        <v>1183.3399999999999</v>
      </c>
      <c r="C141" s="403">
        <v>3.688853697769244E-2</v>
      </c>
      <c r="D141" s="390">
        <v>30895.459999999988</v>
      </c>
      <c r="E141" s="403">
        <v>0.96311146302230755</v>
      </c>
      <c r="F141" s="391">
        <v>32078.799999999988</v>
      </c>
    </row>
    <row r="142" spans="1:6" ht="14.4" customHeight="1" x14ac:dyDescent="0.3">
      <c r="A142" s="413" t="s">
        <v>1554</v>
      </c>
      <c r="B142" s="390">
        <v>1139.26</v>
      </c>
      <c r="C142" s="403">
        <v>9.7288249937020455E-2</v>
      </c>
      <c r="D142" s="390">
        <v>10570.89</v>
      </c>
      <c r="E142" s="403">
        <v>0.90271175006297955</v>
      </c>
      <c r="F142" s="391">
        <v>11710.15</v>
      </c>
    </row>
    <row r="143" spans="1:6" ht="14.4" customHeight="1" x14ac:dyDescent="0.3">
      <c r="A143" s="413" t="s">
        <v>1779</v>
      </c>
      <c r="B143" s="390">
        <v>1123.22</v>
      </c>
      <c r="C143" s="403">
        <v>0.6649931619175049</v>
      </c>
      <c r="D143" s="390">
        <v>565.85</v>
      </c>
      <c r="E143" s="403">
        <v>0.3350068380824951</v>
      </c>
      <c r="F143" s="391">
        <v>1689.0700000000002</v>
      </c>
    </row>
    <row r="144" spans="1:6" ht="14.4" customHeight="1" x14ac:dyDescent="0.3">
      <c r="A144" s="413" t="s">
        <v>1780</v>
      </c>
      <c r="B144" s="390">
        <v>1023.9</v>
      </c>
      <c r="C144" s="403">
        <v>0.56436232954482823</v>
      </c>
      <c r="D144" s="390">
        <v>790.36</v>
      </c>
      <c r="E144" s="403">
        <v>0.43563767045517182</v>
      </c>
      <c r="F144" s="391">
        <v>1814.26</v>
      </c>
    </row>
    <row r="145" spans="1:6" ht="14.4" customHeight="1" x14ac:dyDescent="0.3">
      <c r="A145" s="413" t="s">
        <v>1781</v>
      </c>
      <c r="B145" s="390">
        <v>947.19999999999993</v>
      </c>
      <c r="C145" s="403">
        <v>0.31667597214374787</v>
      </c>
      <c r="D145" s="390">
        <v>2043.8700000000003</v>
      </c>
      <c r="E145" s="403">
        <v>0.68332402785625224</v>
      </c>
      <c r="F145" s="391">
        <v>2991.07</v>
      </c>
    </row>
    <row r="146" spans="1:6" ht="14.4" customHeight="1" x14ac:dyDescent="0.3">
      <c r="A146" s="413" t="s">
        <v>1782</v>
      </c>
      <c r="B146" s="390">
        <v>937.93</v>
      </c>
      <c r="C146" s="403">
        <v>1</v>
      </c>
      <c r="D146" s="390"/>
      <c r="E146" s="403">
        <v>0</v>
      </c>
      <c r="F146" s="391">
        <v>937.93</v>
      </c>
    </row>
    <row r="147" spans="1:6" ht="14.4" customHeight="1" x14ac:dyDescent="0.3">
      <c r="A147" s="413" t="s">
        <v>1783</v>
      </c>
      <c r="B147" s="390">
        <v>886.91</v>
      </c>
      <c r="C147" s="403">
        <v>1</v>
      </c>
      <c r="D147" s="390"/>
      <c r="E147" s="403">
        <v>0</v>
      </c>
      <c r="F147" s="391">
        <v>886.91</v>
      </c>
    </row>
    <row r="148" spans="1:6" ht="14.4" customHeight="1" x14ac:dyDescent="0.3">
      <c r="A148" s="413" t="s">
        <v>1532</v>
      </c>
      <c r="B148" s="390">
        <v>876.14</v>
      </c>
      <c r="C148" s="403">
        <v>1</v>
      </c>
      <c r="D148" s="390"/>
      <c r="E148" s="403">
        <v>0</v>
      </c>
      <c r="F148" s="391">
        <v>876.14</v>
      </c>
    </row>
    <row r="149" spans="1:6" ht="14.4" customHeight="1" x14ac:dyDescent="0.3">
      <c r="A149" s="413" t="s">
        <v>1784</v>
      </c>
      <c r="B149" s="390">
        <v>707.96</v>
      </c>
      <c r="C149" s="403">
        <v>0.13178557201520461</v>
      </c>
      <c r="D149" s="390">
        <v>4664.0999999999995</v>
      </c>
      <c r="E149" s="403">
        <v>0.86821442798479542</v>
      </c>
      <c r="F149" s="391">
        <v>5372.0599999999995</v>
      </c>
    </row>
    <row r="150" spans="1:6" ht="14.4" customHeight="1" x14ac:dyDescent="0.3">
      <c r="A150" s="413" t="s">
        <v>1785</v>
      </c>
      <c r="B150" s="390">
        <v>692.68000000000006</v>
      </c>
      <c r="C150" s="403">
        <v>0.2131637903444201</v>
      </c>
      <c r="D150" s="390">
        <v>2556.84</v>
      </c>
      <c r="E150" s="403">
        <v>0.78683620965557988</v>
      </c>
      <c r="F150" s="391">
        <v>3249.5200000000004</v>
      </c>
    </row>
    <row r="151" spans="1:6" ht="14.4" customHeight="1" x14ac:dyDescent="0.3">
      <c r="A151" s="413" t="s">
        <v>1538</v>
      </c>
      <c r="B151" s="390">
        <v>680.29</v>
      </c>
      <c r="C151" s="403">
        <v>1.0103098264656347E-2</v>
      </c>
      <c r="D151" s="390">
        <v>66654.500000000044</v>
      </c>
      <c r="E151" s="403">
        <v>0.98989690173534373</v>
      </c>
      <c r="F151" s="391">
        <v>67334.790000000037</v>
      </c>
    </row>
    <row r="152" spans="1:6" ht="14.4" customHeight="1" x14ac:dyDescent="0.3">
      <c r="A152" s="413" t="s">
        <v>1786</v>
      </c>
      <c r="B152" s="390">
        <v>657.65000000000009</v>
      </c>
      <c r="C152" s="403">
        <v>0.12743179352038447</v>
      </c>
      <c r="D152" s="390">
        <v>4503.1499999999996</v>
      </c>
      <c r="E152" s="403">
        <v>0.87256820647961564</v>
      </c>
      <c r="F152" s="391">
        <v>5160.7999999999993</v>
      </c>
    </row>
    <row r="153" spans="1:6" ht="14.4" customHeight="1" x14ac:dyDescent="0.3">
      <c r="A153" s="413" t="s">
        <v>1556</v>
      </c>
      <c r="B153" s="390">
        <v>609.19000000000005</v>
      </c>
      <c r="C153" s="403">
        <v>8.2053084853333777E-2</v>
      </c>
      <c r="D153" s="390">
        <v>6815.1500000000005</v>
      </c>
      <c r="E153" s="403">
        <v>0.91794691514666626</v>
      </c>
      <c r="F153" s="391">
        <v>7424.34</v>
      </c>
    </row>
    <row r="154" spans="1:6" ht="14.4" customHeight="1" x14ac:dyDescent="0.3">
      <c r="A154" s="413" t="s">
        <v>1787</v>
      </c>
      <c r="B154" s="390">
        <v>579.77</v>
      </c>
      <c r="C154" s="403">
        <v>0.10344704532599634</v>
      </c>
      <c r="D154" s="390">
        <v>5024.7400000000016</v>
      </c>
      <c r="E154" s="403">
        <v>0.89655295467400353</v>
      </c>
      <c r="F154" s="391">
        <v>5604.510000000002</v>
      </c>
    </row>
    <row r="155" spans="1:6" ht="14.4" customHeight="1" x14ac:dyDescent="0.3">
      <c r="A155" s="413" t="s">
        <v>1788</v>
      </c>
      <c r="B155" s="390">
        <v>419.31</v>
      </c>
      <c r="C155" s="403">
        <v>0.25895161987574572</v>
      </c>
      <c r="D155" s="390">
        <v>1199.95</v>
      </c>
      <c r="E155" s="403">
        <v>0.74104838012425434</v>
      </c>
      <c r="F155" s="391">
        <v>1619.26</v>
      </c>
    </row>
    <row r="156" spans="1:6" ht="14.4" customHeight="1" x14ac:dyDescent="0.3">
      <c r="A156" s="413" t="s">
        <v>1789</v>
      </c>
      <c r="B156" s="390">
        <v>402.5</v>
      </c>
      <c r="C156" s="403">
        <v>0.18703097047001699</v>
      </c>
      <c r="D156" s="390">
        <v>1749.5499999999997</v>
      </c>
      <c r="E156" s="403">
        <v>0.81296902952998307</v>
      </c>
      <c r="F156" s="391">
        <v>2152.0499999999997</v>
      </c>
    </row>
    <row r="157" spans="1:6" ht="14.4" customHeight="1" x14ac:dyDescent="0.3">
      <c r="A157" s="413" t="s">
        <v>1790</v>
      </c>
      <c r="B157" s="390">
        <v>349.3</v>
      </c>
      <c r="C157" s="403">
        <v>1.7793594306049813E-2</v>
      </c>
      <c r="D157" s="390">
        <v>19281.360000000011</v>
      </c>
      <c r="E157" s="403">
        <v>0.98220640569395024</v>
      </c>
      <c r="F157" s="391">
        <v>19630.660000000011</v>
      </c>
    </row>
    <row r="158" spans="1:6" ht="14.4" customHeight="1" x14ac:dyDescent="0.3">
      <c r="A158" s="413" t="s">
        <v>1791</v>
      </c>
      <c r="B158" s="390">
        <v>345.75</v>
      </c>
      <c r="C158" s="403">
        <v>0.21845580337398113</v>
      </c>
      <c r="D158" s="390">
        <v>1236.9500000000003</v>
      </c>
      <c r="E158" s="403">
        <v>0.78154419662601882</v>
      </c>
      <c r="F158" s="391">
        <v>1582.7000000000003</v>
      </c>
    </row>
    <row r="159" spans="1:6" ht="14.4" customHeight="1" x14ac:dyDescent="0.3">
      <c r="A159" s="413" t="s">
        <v>1549</v>
      </c>
      <c r="B159" s="390">
        <v>326.8599999999999</v>
      </c>
      <c r="C159" s="403">
        <v>0.17631130386001251</v>
      </c>
      <c r="D159" s="390">
        <v>1527.0199999999995</v>
      </c>
      <c r="E159" s="403">
        <v>0.82368869613998752</v>
      </c>
      <c r="F159" s="391">
        <v>1853.8799999999994</v>
      </c>
    </row>
    <row r="160" spans="1:6" ht="14.4" customHeight="1" x14ac:dyDescent="0.3">
      <c r="A160" s="413" t="s">
        <v>1792</v>
      </c>
      <c r="B160" s="390">
        <v>216.16</v>
      </c>
      <c r="C160" s="403">
        <v>1</v>
      </c>
      <c r="D160" s="390"/>
      <c r="E160" s="403">
        <v>0</v>
      </c>
      <c r="F160" s="391">
        <v>216.16</v>
      </c>
    </row>
    <row r="161" spans="1:6" ht="14.4" customHeight="1" x14ac:dyDescent="0.3">
      <c r="A161" s="413" t="s">
        <v>1544</v>
      </c>
      <c r="B161" s="390">
        <v>214.68</v>
      </c>
      <c r="C161" s="403">
        <v>0.38041571420977094</v>
      </c>
      <c r="D161" s="390">
        <v>349.65</v>
      </c>
      <c r="E161" s="403">
        <v>0.61958428579022917</v>
      </c>
      <c r="F161" s="391">
        <v>564.32999999999993</v>
      </c>
    </row>
    <row r="162" spans="1:6" ht="14.4" customHeight="1" x14ac:dyDescent="0.3">
      <c r="A162" s="413" t="s">
        <v>1793</v>
      </c>
      <c r="B162" s="390">
        <v>193.14</v>
      </c>
      <c r="C162" s="403">
        <v>2.81199224278002E-2</v>
      </c>
      <c r="D162" s="390">
        <v>6675.2999999999993</v>
      </c>
      <c r="E162" s="403">
        <v>0.97188007757219974</v>
      </c>
      <c r="F162" s="391">
        <v>6868.44</v>
      </c>
    </row>
    <row r="163" spans="1:6" ht="14.4" customHeight="1" x14ac:dyDescent="0.3">
      <c r="A163" s="413" t="s">
        <v>1794</v>
      </c>
      <c r="B163" s="390">
        <v>181.23000000000002</v>
      </c>
      <c r="C163" s="403">
        <v>0.21576284302637064</v>
      </c>
      <c r="D163" s="390">
        <v>658.72</v>
      </c>
      <c r="E163" s="403">
        <v>0.78423715697362939</v>
      </c>
      <c r="F163" s="391">
        <v>839.95</v>
      </c>
    </row>
    <row r="164" spans="1:6" ht="14.4" customHeight="1" x14ac:dyDescent="0.3">
      <c r="A164" s="413" t="s">
        <v>1795</v>
      </c>
      <c r="B164" s="390">
        <v>173.47</v>
      </c>
      <c r="C164" s="403">
        <v>5.7790007762190475E-2</v>
      </c>
      <c r="D164" s="390">
        <v>2828.2599999999998</v>
      </c>
      <c r="E164" s="403">
        <v>0.94220999223780955</v>
      </c>
      <c r="F164" s="391">
        <v>3001.7299999999996</v>
      </c>
    </row>
    <row r="165" spans="1:6" ht="14.4" customHeight="1" x14ac:dyDescent="0.3">
      <c r="A165" s="413" t="s">
        <v>1796</v>
      </c>
      <c r="B165" s="390">
        <v>123.71</v>
      </c>
      <c r="C165" s="403">
        <v>0.19974811489835789</v>
      </c>
      <c r="D165" s="390">
        <v>495.62</v>
      </c>
      <c r="E165" s="403">
        <v>0.80025188510164202</v>
      </c>
      <c r="F165" s="391">
        <v>619.33000000000004</v>
      </c>
    </row>
    <row r="166" spans="1:6" ht="14.4" customHeight="1" x14ac:dyDescent="0.3">
      <c r="A166" s="413" t="s">
        <v>1797</v>
      </c>
      <c r="B166" s="390">
        <v>101.53</v>
      </c>
      <c r="C166" s="403">
        <v>0.38462704095162326</v>
      </c>
      <c r="D166" s="390">
        <v>162.44</v>
      </c>
      <c r="E166" s="403">
        <v>0.61537295904837663</v>
      </c>
      <c r="F166" s="391">
        <v>263.97000000000003</v>
      </c>
    </row>
    <row r="167" spans="1:6" ht="14.4" customHeight="1" x14ac:dyDescent="0.3">
      <c r="A167" s="413" t="s">
        <v>1798</v>
      </c>
      <c r="B167" s="390">
        <v>91.58</v>
      </c>
      <c r="C167" s="403">
        <v>1</v>
      </c>
      <c r="D167" s="390"/>
      <c r="E167" s="403">
        <v>0</v>
      </c>
      <c r="F167" s="391">
        <v>91.58</v>
      </c>
    </row>
    <row r="168" spans="1:6" ht="14.4" customHeight="1" x14ac:dyDescent="0.3">
      <c r="A168" s="413" t="s">
        <v>1799</v>
      </c>
      <c r="B168" s="390">
        <v>51.69</v>
      </c>
      <c r="C168" s="403">
        <v>0.15512739713694065</v>
      </c>
      <c r="D168" s="390">
        <v>281.52000000000004</v>
      </c>
      <c r="E168" s="403">
        <v>0.84487260286305932</v>
      </c>
      <c r="F168" s="391">
        <v>333.21000000000004</v>
      </c>
    </row>
    <row r="169" spans="1:6" ht="14.4" customHeight="1" x14ac:dyDescent="0.3">
      <c r="A169" s="413" t="s">
        <v>1800</v>
      </c>
      <c r="B169" s="390"/>
      <c r="C169" s="403">
        <v>0</v>
      </c>
      <c r="D169" s="390">
        <v>16116.029999999999</v>
      </c>
      <c r="E169" s="403">
        <v>1</v>
      </c>
      <c r="F169" s="391">
        <v>16116.029999999999</v>
      </c>
    </row>
    <row r="170" spans="1:6" ht="14.4" customHeight="1" x14ac:dyDescent="0.3">
      <c r="A170" s="413" t="s">
        <v>1801</v>
      </c>
      <c r="B170" s="390">
        <v>0</v>
      </c>
      <c r="C170" s="403">
        <v>0</v>
      </c>
      <c r="D170" s="390">
        <v>880.01</v>
      </c>
      <c r="E170" s="403">
        <v>1</v>
      </c>
      <c r="F170" s="391">
        <v>880.01</v>
      </c>
    </row>
    <row r="171" spans="1:6" ht="14.4" customHeight="1" x14ac:dyDescent="0.3">
      <c r="A171" s="413" t="s">
        <v>1802</v>
      </c>
      <c r="B171" s="390"/>
      <c r="C171" s="403">
        <v>0</v>
      </c>
      <c r="D171" s="390">
        <v>465.51</v>
      </c>
      <c r="E171" s="403">
        <v>1</v>
      </c>
      <c r="F171" s="391">
        <v>465.51</v>
      </c>
    </row>
    <row r="172" spans="1:6" ht="14.4" customHeight="1" x14ac:dyDescent="0.3">
      <c r="A172" s="413" t="s">
        <v>1545</v>
      </c>
      <c r="B172" s="390"/>
      <c r="C172" s="403">
        <v>0</v>
      </c>
      <c r="D172" s="390">
        <v>1542.15</v>
      </c>
      <c r="E172" s="403">
        <v>1</v>
      </c>
      <c r="F172" s="391">
        <v>1542.15</v>
      </c>
    </row>
    <row r="173" spans="1:6" ht="14.4" customHeight="1" x14ac:dyDescent="0.3">
      <c r="A173" s="413" t="s">
        <v>1803</v>
      </c>
      <c r="B173" s="390"/>
      <c r="C173" s="403">
        <v>0</v>
      </c>
      <c r="D173" s="390">
        <v>125.85</v>
      </c>
      <c r="E173" s="403">
        <v>1</v>
      </c>
      <c r="F173" s="391">
        <v>125.85</v>
      </c>
    </row>
    <row r="174" spans="1:6" ht="14.4" customHeight="1" x14ac:dyDescent="0.3">
      <c r="A174" s="413" t="s">
        <v>1804</v>
      </c>
      <c r="B174" s="390"/>
      <c r="C174" s="403">
        <v>0</v>
      </c>
      <c r="D174" s="390">
        <v>10537.810000000001</v>
      </c>
      <c r="E174" s="403">
        <v>1</v>
      </c>
      <c r="F174" s="391">
        <v>10537.810000000001</v>
      </c>
    </row>
    <row r="175" spans="1:6" ht="14.4" customHeight="1" x14ac:dyDescent="0.3">
      <c r="A175" s="413" t="s">
        <v>1555</v>
      </c>
      <c r="B175" s="390">
        <v>0</v>
      </c>
      <c r="C175" s="403">
        <v>0</v>
      </c>
      <c r="D175" s="390">
        <v>714543.22000000067</v>
      </c>
      <c r="E175" s="403">
        <v>1</v>
      </c>
      <c r="F175" s="391">
        <v>714543.22000000067</v>
      </c>
    </row>
    <row r="176" spans="1:6" ht="14.4" customHeight="1" x14ac:dyDescent="0.3">
      <c r="A176" s="413" t="s">
        <v>1805</v>
      </c>
      <c r="B176" s="390"/>
      <c r="C176" s="403">
        <v>0</v>
      </c>
      <c r="D176" s="390">
        <v>2281.4</v>
      </c>
      <c r="E176" s="403">
        <v>1</v>
      </c>
      <c r="F176" s="391">
        <v>2281.4</v>
      </c>
    </row>
    <row r="177" spans="1:6" ht="14.4" customHeight="1" x14ac:dyDescent="0.3">
      <c r="A177" s="413" t="s">
        <v>1806</v>
      </c>
      <c r="B177" s="390"/>
      <c r="C177" s="403"/>
      <c r="D177" s="390">
        <v>0</v>
      </c>
      <c r="E177" s="403"/>
      <c r="F177" s="391">
        <v>0</v>
      </c>
    </row>
    <row r="178" spans="1:6" ht="14.4" customHeight="1" x14ac:dyDescent="0.3">
      <c r="A178" s="413" t="s">
        <v>1807</v>
      </c>
      <c r="B178" s="390"/>
      <c r="C178" s="403">
        <v>0</v>
      </c>
      <c r="D178" s="390">
        <v>1675.6600000000008</v>
      </c>
      <c r="E178" s="403">
        <v>1</v>
      </c>
      <c r="F178" s="391">
        <v>1675.6600000000008</v>
      </c>
    </row>
    <row r="179" spans="1:6" ht="14.4" customHeight="1" x14ac:dyDescent="0.3">
      <c r="A179" s="413" t="s">
        <v>1808</v>
      </c>
      <c r="B179" s="390"/>
      <c r="C179" s="403">
        <v>0</v>
      </c>
      <c r="D179" s="390">
        <v>976.07</v>
      </c>
      <c r="E179" s="403">
        <v>1</v>
      </c>
      <c r="F179" s="391">
        <v>976.07</v>
      </c>
    </row>
    <row r="180" spans="1:6" ht="14.4" customHeight="1" x14ac:dyDescent="0.3">
      <c r="A180" s="413" t="s">
        <v>1809</v>
      </c>
      <c r="B180" s="390"/>
      <c r="C180" s="403">
        <v>0</v>
      </c>
      <c r="D180" s="390">
        <v>1299.21</v>
      </c>
      <c r="E180" s="403">
        <v>1</v>
      </c>
      <c r="F180" s="391">
        <v>1299.21</v>
      </c>
    </row>
    <row r="181" spans="1:6" ht="14.4" customHeight="1" x14ac:dyDescent="0.3">
      <c r="A181" s="413" t="s">
        <v>1540</v>
      </c>
      <c r="B181" s="390"/>
      <c r="C181" s="403">
        <v>0</v>
      </c>
      <c r="D181" s="390">
        <v>6403.2100000000009</v>
      </c>
      <c r="E181" s="403">
        <v>1</v>
      </c>
      <c r="F181" s="391">
        <v>6403.2100000000009</v>
      </c>
    </row>
    <row r="182" spans="1:6" ht="14.4" customHeight="1" x14ac:dyDescent="0.3">
      <c r="A182" s="413" t="s">
        <v>1810</v>
      </c>
      <c r="B182" s="390"/>
      <c r="C182" s="403">
        <v>0</v>
      </c>
      <c r="D182" s="390">
        <v>609.99</v>
      </c>
      <c r="E182" s="403">
        <v>1</v>
      </c>
      <c r="F182" s="391">
        <v>609.99</v>
      </c>
    </row>
    <row r="183" spans="1:6" ht="14.4" customHeight="1" x14ac:dyDescent="0.3">
      <c r="A183" s="413" t="s">
        <v>1811</v>
      </c>
      <c r="B183" s="390"/>
      <c r="C183" s="403">
        <v>0</v>
      </c>
      <c r="D183" s="390">
        <v>58.29</v>
      </c>
      <c r="E183" s="403">
        <v>1</v>
      </c>
      <c r="F183" s="391">
        <v>58.29</v>
      </c>
    </row>
    <row r="184" spans="1:6" ht="14.4" customHeight="1" x14ac:dyDescent="0.3">
      <c r="A184" s="413" t="s">
        <v>1812</v>
      </c>
      <c r="B184" s="390">
        <v>0</v>
      </c>
      <c r="C184" s="403">
        <v>0</v>
      </c>
      <c r="D184" s="390">
        <v>9860.8300000000054</v>
      </c>
      <c r="E184" s="403">
        <v>1</v>
      </c>
      <c r="F184" s="391">
        <v>9860.8300000000054</v>
      </c>
    </row>
    <row r="185" spans="1:6" ht="14.4" customHeight="1" x14ac:dyDescent="0.3">
      <c r="A185" s="413" t="s">
        <v>1813</v>
      </c>
      <c r="B185" s="390">
        <v>0</v>
      </c>
      <c r="C185" s="403">
        <v>0</v>
      </c>
      <c r="D185" s="390">
        <v>316.33999999999997</v>
      </c>
      <c r="E185" s="403">
        <v>1</v>
      </c>
      <c r="F185" s="391">
        <v>316.33999999999997</v>
      </c>
    </row>
    <row r="186" spans="1:6" ht="14.4" customHeight="1" x14ac:dyDescent="0.3">
      <c r="A186" s="413" t="s">
        <v>1814</v>
      </c>
      <c r="B186" s="390"/>
      <c r="C186" s="403">
        <v>0</v>
      </c>
      <c r="D186" s="390">
        <v>3204.85</v>
      </c>
      <c r="E186" s="403">
        <v>1</v>
      </c>
      <c r="F186" s="391">
        <v>3204.85</v>
      </c>
    </row>
    <row r="187" spans="1:6" ht="14.4" customHeight="1" x14ac:dyDescent="0.3">
      <c r="A187" s="413" t="s">
        <v>1815</v>
      </c>
      <c r="B187" s="390"/>
      <c r="C187" s="403">
        <v>0</v>
      </c>
      <c r="D187" s="390">
        <v>104.45</v>
      </c>
      <c r="E187" s="403">
        <v>1</v>
      </c>
      <c r="F187" s="391">
        <v>104.45</v>
      </c>
    </row>
    <row r="188" spans="1:6" ht="14.4" customHeight="1" x14ac:dyDescent="0.3">
      <c r="A188" s="413" t="s">
        <v>1816</v>
      </c>
      <c r="B188" s="390"/>
      <c r="C188" s="403">
        <v>0</v>
      </c>
      <c r="D188" s="390">
        <v>1027.5999999999999</v>
      </c>
      <c r="E188" s="403">
        <v>1</v>
      </c>
      <c r="F188" s="391">
        <v>1027.5999999999999</v>
      </c>
    </row>
    <row r="189" spans="1:6" ht="14.4" customHeight="1" x14ac:dyDescent="0.3">
      <c r="A189" s="413" t="s">
        <v>1817</v>
      </c>
      <c r="B189" s="390"/>
      <c r="C189" s="403">
        <v>0</v>
      </c>
      <c r="D189" s="390">
        <v>1469.56</v>
      </c>
      <c r="E189" s="403">
        <v>1</v>
      </c>
      <c r="F189" s="391">
        <v>1469.56</v>
      </c>
    </row>
    <row r="190" spans="1:6" ht="14.4" customHeight="1" x14ac:dyDescent="0.3">
      <c r="A190" s="413" t="s">
        <v>1818</v>
      </c>
      <c r="B190" s="390"/>
      <c r="C190" s="403"/>
      <c r="D190" s="390">
        <v>0</v>
      </c>
      <c r="E190" s="403"/>
      <c r="F190" s="391">
        <v>0</v>
      </c>
    </row>
    <row r="191" spans="1:6" ht="14.4" customHeight="1" x14ac:dyDescent="0.3">
      <c r="A191" s="413" t="s">
        <v>1819</v>
      </c>
      <c r="B191" s="390">
        <v>0</v>
      </c>
      <c r="C191" s="403">
        <v>0</v>
      </c>
      <c r="D191" s="390">
        <v>261.04000000000002</v>
      </c>
      <c r="E191" s="403">
        <v>1</v>
      </c>
      <c r="F191" s="391">
        <v>261.04000000000002</v>
      </c>
    </row>
    <row r="192" spans="1:6" ht="14.4" customHeight="1" x14ac:dyDescent="0.3">
      <c r="A192" s="413" t="s">
        <v>1551</v>
      </c>
      <c r="B192" s="390"/>
      <c r="C192" s="403"/>
      <c r="D192" s="390">
        <v>0</v>
      </c>
      <c r="E192" s="403"/>
      <c r="F192" s="391">
        <v>0</v>
      </c>
    </row>
    <row r="193" spans="1:6" ht="14.4" customHeight="1" x14ac:dyDescent="0.3">
      <c r="A193" s="413" t="s">
        <v>1820</v>
      </c>
      <c r="B193" s="390">
        <v>0</v>
      </c>
      <c r="C193" s="403">
        <v>0</v>
      </c>
      <c r="D193" s="390">
        <v>418.38</v>
      </c>
      <c r="E193" s="403">
        <v>1</v>
      </c>
      <c r="F193" s="391">
        <v>418.38</v>
      </c>
    </row>
    <row r="194" spans="1:6" ht="14.4" customHeight="1" x14ac:dyDescent="0.3">
      <c r="A194" s="413" t="s">
        <v>1821</v>
      </c>
      <c r="B194" s="390">
        <v>0</v>
      </c>
      <c r="C194" s="403">
        <v>0</v>
      </c>
      <c r="D194" s="390">
        <v>577.64</v>
      </c>
      <c r="E194" s="403">
        <v>1</v>
      </c>
      <c r="F194" s="391">
        <v>577.64</v>
      </c>
    </row>
    <row r="195" spans="1:6" ht="14.4" customHeight="1" x14ac:dyDescent="0.3">
      <c r="A195" s="413" t="s">
        <v>1553</v>
      </c>
      <c r="B195" s="390"/>
      <c r="C195" s="403">
        <v>0</v>
      </c>
      <c r="D195" s="390">
        <v>5244.3300000000036</v>
      </c>
      <c r="E195" s="403">
        <v>1</v>
      </c>
      <c r="F195" s="391">
        <v>5244.3300000000036</v>
      </c>
    </row>
    <row r="196" spans="1:6" ht="14.4" customHeight="1" x14ac:dyDescent="0.3">
      <c r="A196" s="413" t="s">
        <v>1822</v>
      </c>
      <c r="B196" s="390"/>
      <c r="C196" s="403">
        <v>0</v>
      </c>
      <c r="D196" s="390">
        <v>307.63</v>
      </c>
      <c r="E196" s="403">
        <v>1</v>
      </c>
      <c r="F196" s="391">
        <v>307.63</v>
      </c>
    </row>
    <row r="197" spans="1:6" ht="14.4" customHeight="1" x14ac:dyDescent="0.3">
      <c r="A197" s="413" t="s">
        <v>1823</v>
      </c>
      <c r="B197" s="390">
        <v>0</v>
      </c>
      <c r="C197" s="403">
        <v>0</v>
      </c>
      <c r="D197" s="390">
        <v>1420.1799999999998</v>
      </c>
      <c r="E197" s="403">
        <v>1</v>
      </c>
      <c r="F197" s="391">
        <v>1420.1799999999998</v>
      </c>
    </row>
    <row r="198" spans="1:6" ht="14.4" customHeight="1" x14ac:dyDescent="0.3">
      <c r="A198" s="413" t="s">
        <v>1824</v>
      </c>
      <c r="B198" s="390">
        <v>0</v>
      </c>
      <c r="C198" s="403">
        <v>0</v>
      </c>
      <c r="D198" s="390">
        <v>840.58</v>
      </c>
      <c r="E198" s="403">
        <v>1</v>
      </c>
      <c r="F198" s="391">
        <v>840.58</v>
      </c>
    </row>
    <row r="199" spans="1:6" ht="14.4" customHeight="1" x14ac:dyDescent="0.3">
      <c r="A199" s="413" t="s">
        <v>1825</v>
      </c>
      <c r="B199" s="390">
        <v>0</v>
      </c>
      <c r="C199" s="403">
        <v>0</v>
      </c>
      <c r="D199" s="390">
        <v>1132.3100000000002</v>
      </c>
      <c r="E199" s="403">
        <v>1</v>
      </c>
      <c r="F199" s="391">
        <v>1132.3100000000002</v>
      </c>
    </row>
    <row r="200" spans="1:6" ht="14.4" customHeight="1" x14ac:dyDescent="0.3">
      <c r="A200" s="413" t="s">
        <v>1826</v>
      </c>
      <c r="B200" s="390"/>
      <c r="C200" s="403">
        <v>0</v>
      </c>
      <c r="D200" s="390">
        <v>306.47999999999996</v>
      </c>
      <c r="E200" s="403">
        <v>1</v>
      </c>
      <c r="F200" s="391">
        <v>306.47999999999996</v>
      </c>
    </row>
    <row r="201" spans="1:6" ht="14.4" customHeight="1" x14ac:dyDescent="0.3">
      <c r="A201" s="413" t="s">
        <v>1827</v>
      </c>
      <c r="B201" s="390"/>
      <c r="C201" s="403">
        <v>0</v>
      </c>
      <c r="D201" s="390">
        <v>254.43</v>
      </c>
      <c r="E201" s="403">
        <v>1</v>
      </c>
      <c r="F201" s="391">
        <v>254.43</v>
      </c>
    </row>
    <row r="202" spans="1:6" ht="14.4" customHeight="1" x14ac:dyDescent="0.3">
      <c r="A202" s="413" t="s">
        <v>1828</v>
      </c>
      <c r="B202" s="390">
        <v>0</v>
      </c>
      <c r="C202" s="403">
        <v>0</v>
      </c>
      <c r="D202" s="390">
        <v>1377.3900000000003</v>
      </c>
      <c r="E202" s="403">
        <v>1</v>
      </c>
      <c r="F202" s="391">
        <v>1377.3900000000003</v>
      </c>
    </row>
    <row r="203" spans="1:6" ht="14.4" customHeight="1" x14ac:dyDescent="0.3">
      <c r="A203" s="413" t="s">
        <v>1829</v>
      </c>
      <c r="B203" s="390"/>
      <c r="C203" s="403"/>
      <c r="D203" s="390">
        <v>0</v>
      </c>
      <c r="E203" s="403"/>
      <c r="F203" s="391">
        <v>0</v>
      </c>
    </row>
    <row r="204" spans="1:6" ht="14.4" customHeight="1" x14ac:dyDescent="0.3">
      <c r="A204" s="413" t="s">
        <v>1830</v>
      </c>
      <c r="B204" s="390">
        <v>0</v>
      </c>
      <c r="C204" s="403">
        <v>0</v>
      </c>
      <c r="D204" s="390">
        <v>1249.3799999999999</v>
      </c>
      <c r="E204" s="403">
        <v>1</v>
      </c>
      <c r="F204" s="391">
        <v>1249.3799999999999</v>
      </c>
    </row>
    <row r="205" spans="1:6" ht="14.4" customHeight="1" x14ac:dyDescent="0.3">
      <c r="A205" s="413" t="s">
        <v>1831</v>
      </c>
      <c r="B205" s="390">
        <v>0</v>
      </c>
      <c r="C205" s="403">
        <v>0</v>
      </c>
      <c r="D205" s="390">
        <v>28690.14</v>
      </c>
      <c r="E205" s="403">
        <v>1</v>
      </c>
      <c r="F205" s="391">
        <v>28690.14</v>
      </c>
    </row>
    <row r="206" spans="1:6" ht="14.4" customHeight="1" x14ac:dyDescent="0.3">
      <c r="A206" s="413" t="s">
        <v>1552</v>
      </c>
      <c r="B206" s="390">
        <v>0</v>
      </c>
      <c r="C206" s="403">
        <v>0</v>
      </c>
      <c r="D206" s="390">
        <v>101816.74999999997</v>
      </c>
      <c r="E206" s="403">
        <v>1</v>
      </c>
      <c r="F206" s="391">
        <v>101816.74999999997</v>
      </c>
    </row>
    <row r="207" spans="1:6" ht="14.4" customHeight="1" thickBot="1" x14ac:dyDescent="0.35">
      <c r="A207" s="414" t="s">
        <v>1543</v>
      </c>
      <c r="B207" s="405">
        <v>0</v>
      </c>
      <c r="C207" s="406">
        <v>0</v>
      </c>
      <c r="D207" s="405">
        <v>1525.3799999999999</v>
      </c>
      <c r="E207" s="406">
        <v>1</v>
      </c>
      <c r="F207" s="407">
        <v>1525.3799999999999</v>
      </c>
    </row>
    <row r="208" spans="1:6" ht="14.4" customHeight="1" thickBot="1" x14ac:dyDescent="0.35">
      <c r="A208" s="408" t="s">
        <v>6</v>
      </c>
      <c r="B208" s="409">
        <v>234344.84999999995</v>
      </c>
      <c r="C208" s="410">
        <v>0.11008061873854286</v>
      </c>
      <c r="D208" s="409">
        <v>1894502.6499999992</v>
      </c>
      <c r="E208" s="410">
        <v>0.88991938126145742</v>
      </c>
      <c r="F208" s="411">
        <v>2128847.4999999986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{5B87A682-F902-4D05-8E39-5D1566434197}</x14:id>
        </ext>
      </extLst>
    </cfRule>
  </conditionalFormatting>
  <conditionalFormatting sqref="F115:F20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{701BE1B1-3451-4999-9B03-4F6107C40A83}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87A682-F902-4D05-8E39-5D15664341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F5:F112</xm:sqref>
        </x14:conditionalFormatting>
        <x14:conditionalFormatting xmlns:xm="http://schemas.microsoft.com/office/excel/2006/main">
          <x14:cfRule type="dataBar" id="{701BE1B1-3451-4999-9B03-4F6107C40A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F115:F207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3" customWidth="1"/>
    <col min="7" max="7" width="10" style="93" customWidth="1"/>
    <col min="8" max="8" width="6.77734375" style="86" customWidth="1"/>
    <col min="9" max="9" width="6.6640625" style="93" customWidth="1"/>
    <col min="10" max="10" width="10" style="93" customWidth="1"/>
    <col min="11" max="11" width="6.77734375" style="86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1328</v>
      </c>
      <c r="G3" s="52">
        <f>SUBTOTAL(9,G6:G1048576)</f>
        <v>234344.84999999998</v>
      </c>
      <c r="H3" s="53">
        <f>IF(M3=0,0,G3/M3)</f>
        <v>0.11008061873854284</v>
      </c>
      <c r="I3" s="52">
        <f>SUBTOTAL(9,I6:I1048576)</f>
        <v>6776</v>
      </c>
      <c r="J3" s="52">
        <f>SUBTOTAL(9,J6:J1048576)</f>
        <v>1894502.649999998</v>
      </c>
      <c r="K3" s="53">
        <f>IF(M3=0,0,J3/M3)</f>
        <v>0.88991938126145664</v>
      </c>
      <c r="L3" s="52">
        <f>SUBTOTAL(9,L6:L1048576)</f>
        <v>8104</v>
      </c>
      <c r="M3" s="54">
        <f>SUBTOTAL(9,M6:M1048576)</f>
        <v>2128847.4999999991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398" t="s">
        <v>207</v>
      </c>
      <c r="B5" s="415" t="s">
        <v>202</v>
      </c>
      <c r="C5" s="415" t="s">
        <v>134</v>
      </c>
      <c r="D5" s="415" t="s">
        <v>203</v>
      </c>
      <c r="E5" s="415" t="s">
        <v>204</v>
      </c>
      <c r="F5" s="416" t="s">
        <v>24</v>
      </c>
      <c r="G5" s="416" t="s">
        <v>17</v>
      </c>
      <c r="H5" s="400" t="s">
        <v>205</v>
      </c>
      <c r="I5" s="399" t="s">
        <v>24</v>
      </c>
      <c r="J5" s="416" t="s">
        <v>17</v>
      </c>
      <c r="K5" s="400" t="s">
        <v>205</v>
      </c>
      <c r="L5" s="399" t="s">
        <v>24</v>
      </c>
      <c r="M5" s="417" t="s">
        <v>17</v>
      </c>
    </row>
    <row r="6" spans="1:13" ht="14.4" customHeight="1" x14ac:dyDescent="0.3">
      <c r="A6" s="380" t="s">
        <v>1648</v>
      </c>
      <c r="B6" s="381" t="s">
        <v>1558</v>
      </c>
      <c r="C6" s="381" t="s">
        <v>1832</v>
      </c>
      <c r="D6" s="381" t="s">
        <v>597</v>
      </c>
      <c r="E6" s="381" t="s">
        <v>1833</v>
      </c>
      <c r="F6" s="384"/>
      <c r="G6" s="384"/>
      <c r="H6" s="402">
        <v>0</v>
      </c>
      <c r="I6" s="384">
        <v>1</v>
      </c>
      <c r="J6" s="384">
        <v>95.24</v>
      </c>
      <c r="K6" s="402">
        <v>1</v>
      </c>
      <c r="L6" s="384">
        <v>1</v>
      </c>
      <c r="M6" s="385">
        <v>95.24</v>
      </c>
    </row>
    <row r="7" spans="1:13" ht="14.4" customHeight="1" x14ac:dyDescent="0.3">
      <c r="A7" s="386" t="s">
        <v>1648</v>
      </c>
      <c r="B7" s="387" t="s">
        <v>1558</v>
      </c>
      <c r="C7" s="387" t="s">
        <v>596</v>
      </c>
      <c r="D7" s="387" t="s">
        <v>597</v>
      </c>
      <c r="E7" s="387" t="s">
        <v>598</v>
      </c>
      <c r="F7" s="390"/>
      <c r="G7" s="390"/>
      <c r="H7" s="403">
        <v>0</v>
      </c>
      <c r="I7" s="390">
        <v>3</v>
      </c>
      <c r="J7" s="390">
        <v>571.43999999999994</v>
      </c>
      <c r="K7" s="403">
        <v>1</v>
      </c>
      <c r="L7" s="390">
        <v>3</v>
      </c>
      <c r="M7" s="391">
        <v>571.43999999999994</v>
      </c>
    </row>
    <row r="8" spans="1:13" ht="14.4" customHeight="1" x14ac:dyDescent="0.3">
      <c r="A8" s="386" t="s">
        <v>1648</v>
      </c>
      <c r="B8" s="387" t="s">
        <v>1577</v>
      </c>
      <c r="C8" s="387" t="s">
        <v>1146</v>
      </c>
      <c r="D8" s="387" t="s">
        <v>1578</v>
      </c>
      <c r="E8" s="387" t="s">
        <v>1579</v>
      </c>
      <c r="F8" s="390"/>
      <c r="G8" s="390"/>
      <c r="H8" s="403">
        <v>0</v>
      </c>
      <c r="I8" s="390">
        <v>18</v>
      </c>
      <c r="J8" s="390">
        <v>5999.5800000000008</v>
      </c>
      <c r="K8" s="403">
        <v>1</v>
      </c>
      <c r="L8" s="390">
        <v>18</v>
      </c>
      <c r="M8" s="391">
        <v>5999.5800000000008</v>
      </c>
    </row>
    <row r="9" spans="1:13" ht="14.4" customHeight="1" x14ac:dyDescent="0.3">
      <c r="A9" s="386" t="s">
        <v>1648</v>
      </c>
      <c r="B9" s="387" t="s">
        <v>1834</v>
      </c>
      <c r="C9" s="387" t="s">
        <v>1835</v>
      </c>
      <c r="D9" s="387" t="s">
        <v>1836</v>
      </c>
      <c r="E9" s="387" t="s">
        <v>1837</v>
      </c>
      <c r="F9" s="390"/>
      <c r="G9" s="390"/>
      <c r="H9" s="403">
        <v>0</v>
      </c>
      <c r="I9" s="390">
        <v>2</v>
      </c>
      <c r="J9" s="390">
        <v>139.72</v>
      </c>
      <c r="K9" s="403">
        <v>1</v>
      </c>
      <c r="L9" s="390">
        <v>2</v>
      </c>
      <c r="M9" s="391">
        <v>139.72</v>
      </c>
    </row>
    <row r="10" spans="1:13" ht="14.4" customHeight="1" x14ac:dyDescent="0.3">
      <c r="A10" s="386" t="s">
        <v>1648</v>
      </c>
      <c r="B10" s="387" t="s">
        <v>1838</v>
      </c>
      <c r="C10" s="387" t="s">
        <v>1839</v>
      </c>
      <c r="D10" s="387" t="s">
        <v>1840</v>
      </c>
      <c r="E10" s="387" t="s">
        <v>1583</v>
      </c>
      <c r="F10" s="390"/>
      <c r="G10" s="390"/>
      <c r="H10" s="403">
        <v>0</v>
      </c>
      <c r="I10" s="390">
        <v>5</v>
      </c>
      <c r="J10" s="390">
        <v>349.29999999999995</v>
      </c>
      <c r="K10" s="403">
        <v>1</v>
      </c>
      <c r="L10" s="390">
        <v>5</v>
      </c>
      <c r="M10" s="391">
        <v>349.29999999999995</v>
      </c>
    </row>
    <row r="11" spans="1:13" ht="14.4" customHeight="1" x14ac:dyDescent="0.3">
      <c r="A11" s="386" t="s">
        <v>1648</v>
      </c>
      <c r="B11" s="387" t="s">
        <v>1596</v>
      </c>
      <c r="C11" s="387" t="s">
        <v>1079</v>
      </c>
      <c r="D11" s="387" t="s">
        <v>1080</v>
      </c>
      <c r="E11" s="387" t="s">
        <v>1597</v>
      </c>
      <c r="F11" s="390"/>
      <c r="G11" s="390"/>
      <c r="H11" s="403">
        <v>0</v>
      </c>
      <c r="I11" s="390">
        <v>1</v>
      </c>
      <c r="J11" s="390">
        <v>94.8</v>
      </c>
      <c r="K11" s="403">
        <v>1</v>
      </c>
      <c r="L11" s="390">
        <v>1</v>
      </c>
      <c r="M11" s="391">
        <v>94.8</v>
      </c>
    </row>
    <row r="12" spans="1:13" ht="14.4" customHeight="1" x14ac:dyDescent="0.3">
      <c r="A12" s="386" t="s">
        <v>1648</v>
      </c>
      <c r="B12" s="387" t="s">
        <v>1841</v>
      </c>
      <c r="C12" s="387" t="s">
        <v>1842</v>
      </c>
      <c r="D12" s="387" t="s">
        <v>1843</v>
      </c>
      <c r="E12" s="387" t="s">
        <v>1844</v>
      </c>
      <c r="F12" s="390"/>
      <c r="G12" s="390"/>
      <c r="H12" s="403"/>
      <c r="I12" s="390">
        <v>1</v>
      </c>
      <c r="J12" s="390">
        <v>0</v>
      </c>
      <c r="K12" s="403"/>
      <c r="L12" s="390">
        <v>1</v>
      </c>
      <c r="M12" s="391">
        <v>0</v>
      </c>
    </row>
    <row r="13" spans="1:13" ht="14.4" customHeight="1" x14ac:dyDescent="0.3">
      <c r="A13" s="386" t="s">
        <v>1648</v>
      </c>
      <c r="B13" s="387" t="s">
        <v>1841</v>
      </c>
      <c r="C13" s="387" t="s">
        <v>1845</v>
      </c>
      <c r="D13" s="387" t="s">
        <v>1843</v>
      </c>
      <c r="E13" s="387" t="s">
        <v>1846</v>
      </c>
      <c r="F13" s="390"/>
      <c r="G13" s="390"/>
      <c r="H13" s="403">
        <v>0</v>
      </c>
      <c r="I13" s="390">
        <v>1</v>
      </c>
      <c r="J13" s="390">
        <v>275.48</v>
      </c>
      <c r="K13" s="403">
        <v>1</v>
      </c>
      <c r="L13" s="390">
        <v>1</v>
      </c>
      <c r="M13" s="391">
        <v>275.48</v>
      </c>
    </row>
    <row r="14" spans="1:13" ht="14.4" customHeight="1" x14ac:dyDescent="0.3">
      <c r="A14" s="386" t="s">
        <v>1649</v>
      </c>
      <c r="B14" s="387" t="s">
        <v>1847</v>
      </c>
      <c r="C14" s="387" t="s">
        <v>1848</v>
      </c>
      <c r="D14" s="387" t="s">
        <v>1849</v>
      </c>
      <c r="E14" s="387" t="s">
        <v>1850</v>
      </c>
      <c r="F14" s="390"/>
      <c r="G14" s="390"/>
      <c r="H14" s="403">
        <v>0</v>
      </c>
      <c r="I14" s="390">
        <v>6</v>
      </c>
      <c r="J14" s="390">
        <v>195.78000000000003</v>
      </c>
      <c r="K14" s="403">
        <v>1</v>
      </c>
      <c r="L14" s="390">
        <v>6</v>
      </c>
      <c r="M14" s="391">
        <v>195.78000000000003</v>
      </c>
    </row>
    <row r="15" spans="1:13" ht="14.4" customHeight="1" x14ac:dyDescent="0.3">
      <c r="A15" s="386" t="s">
        <v>1649</v>
      </c>
      <c r="B15" s="387" t="s">
        <v>1558</v>
      </c>
      <c r="C15" s="387" t="s">
        <v>1832</v>
      </c>
      <c r="D15" s="387" t="s">
        <v>597</v>
      </c>
      <c r="E15" s="387" t="s">
        <v>1833</v>
      </c>
      <c r="F15" s="390"/>
      <c r="G15" s="390"/>
      <c r="H15" s="403">
        <v>0</v>
      </c>
      <c r="I15" s="390">
        <v>5</v>
      </c>
      <c r="J15" s="390">
        <v>476.19999999999993</v>
      </c>
      <c r="K15" s="403">
        <v>1</v>
      </c>
      <c r="L15" s="390">
        <v>5</v>
      </c>
      <c r="M15" s="391">
        <v>476.19999999999993</v>
      </c>
    </row>
    <row r="16" spans="1:13" ht="14.4" customHeight="1" x14ac:dyDescent="0.3">
      <c r="A16" s="386" t="s">
        <v>1649</v>
      </c>
      <c r="B16" s="387" t="s">
        <v>1558</v>
      </c>
      <c r="C16" s="387" t="s">
        <v>596</v>
      </c>
      <c r="D16" s="387" t="s">
        <v>597</v>
      </c>
      <c r="E16" s="387" t="s">
        <v>598</v>
      </c>
      <c r="F16" s="390"/>
      <c r="G16" s="390"/>
      <c r="H16" s="403">
        <v>0</v>
      </c>
      <c r="I16" s="390">
        <v>1</v>
      </c>
      <c r="J16" s="390">
        <v>190.48</v>
      </c>
      <c r="K16" s="403">
        <v>1</v>
      </c>
      <c r="L16" s="390">
        <v>1</v>
      </c>
      <c r="M16" s="391">
        <v>190.48</v>
      </c>
    </row>
    <row r="17" spans="1:13" ht="14.4" customHeight="1" x14ac:dyDescent="0.3">
      <c r="A17" s="386" t="s">
        <v>1649</v>
      </c>
      <c r="B17" s="387" t="s">
        <v>1558</v>
      </c>
      <c r="C17" s="387" t="s">
        <v>600</v>
      </c>
      <c r="D17" s="387" t="s">
        <v>597</v>
      </c>
      <c r="E17" s="387" t="s">
        <v>601</v>
      </c>
      <c r="F17" s="390"/>
      <c r="G17" s="390"/>
      <c r="H17" s="403">
        <v>0</v>
      </c>
      <c r="I17" s="390">
        <v>5</v>
      </c>
      <c r="J17" s="390">
        <v>3061.3</v>
      </c>
      <c r="K17" s="403">
        <v>1</v>
      </c>
      <c r="L17" s="390">
        <v>5</v>
      </c>
      <c r="M17" s="391">
        <v>3061.3</v>
      </c>
    </row>
    <row r="18" spans="1:13" ht="14.4" customHeight="1" x14ac:dyDescent="0.3">
      <c r="A18" s="386" t="s">
        <v>1649</v>
      </c>
      <c r="B18" s="387" t="s">
        <v>1851</v>
      </c>
      <c r="C18" s="387" t="s">
        <v>1852</v>
      </c>
      <c r="D18" s="387" t="s">
        <v>1853</v>
      </c>
      <c r="E18" s="387" t="s">
        <v>601</v>
      </c>
      <c r="F18" s="390"/>
      <c r="G18" s="390"/>
      <c r="H18" s="403">
        <v>0</v>
      </c>
      <c r="I18" s="390">
        <v>1</v>
      </c>
      <c r="J18" s="390">
        <v>397.65</v>
      </c>
      <c r="K18" s="403">
        <v>1</v>
      </c>
      <c r="L18" s="390">
        <v>1</v>
      </c>
      <c r="M18" s="391">
        <v>397.65</v>
      </c>
    </row>
    <row r="19" spans="1:13" ht="14.4" customHeight="1" x14ac:dyDescent="0.3">
      <c r="A19" s="386" t="s">
        <v>1649</v>
      </c>
      <c r="B19" s="387" t="s">
        <v>1854</v>
      </c>
      <c r="C19" s="387" t="s">
        <v>1855</v>
      </c>
      <c r="D19" s="387" t="s">
        <v>1856</v>
      </c>
      <c r="E19" s="387" t="s">
        <v>1857</v>
      </c>
      <c r="F19" s="390"/>
      <c r="G19" s="390"/>
      <c r="H19" s="403"/>
      <c r="I19" s="390">
        <v>1</v>
      </c>
      <c r="J19" s="390">
        <v>0</v>
      </c>
      <c r="K19" s="403"/>
      <c r="L19" s="390">
        <v>1</v>
      </c>
      <c r="M19" s="391">
        <v>0</v>
      </c>
    </row>
    <row r="20" spans="1:13" ht="14.4" customHeight="1" x14ac:dyDescent="0.3">
      <c r="A20" s="386" t="s">
        <v>1649</v>
      </c>
      <c r="B20" s="387" t="s">
        <v>1858</v>
      </c>
      <c r="C20" s="387" t="s">
        <v>1859</v>
      </c>
      <c r="D20" s="387" t="s">
        <v>1860</v>
      </c>
      <c r="E20" s="387" t="s">
        <v>1861</v>
      </c>
      <c r="F20" s="390"/>
      <c r="G20" s="390"/>
      <c r="H20" s="403">
        <v>0</v>
      </c>
      <c r="I20" s="390">
        <v>13</v>
      </c>
      <c r="J20" s="390">
        <v>2031.25</v>
      </c>
      <c r="K20" s="403">
        <v>1</v>
      </c>
      <c r="L20" s="390">
        <v>13</v>
      </c>
      <c r="M20" s="391">
        <v>2031.25</v>
      </c>
    </row>
    <row r="21" spans="1:13" ht="14.4" customHeight="1" x14ac:dyDescent="0.3">
      <c r="A21" s="386" t="s">
        <v>1649</v>
      </c>
      <c r="B21" s="387" t="s">
        <v>1858</v>
      </c>
      <c r="C21" s="387" t="s">
        <v>1862</v>
      </c>
      <c r="D21" s="387" t="s">
        <v>1863</v>
      </c>
      <c r="E21" s="387" t="s">
        <v>1484</v>
      </c>
      <c r="F21" s="390"/>
      <c r="G21" s="390"/>
      <c r="H21" s="403">
        <v>0</v>
      </c>
      <c r="I21" s="390">
        <v>1</v>
      </c>
      <c r="J21" s="390">
        <v>193.14</v>
      </c>
      <c r="K21" s="403">
        <v>1</v>
      </c>
      <c r="L21" s="390">
        <v>1</v>
      </c>
      <c r="M21" s="391">
        <v>193.14</v>
      </c>
    </row>
    <row r="22" spans="1:13" ht="14.4" customHeight="1" x14ac:dyDescent="0.3">
      <c r="A22" s="386" t="s">
        <v>1649</v>
      </c>
      <c r="B22" s="387" t="s">
        <v>1563</v>
      </c>
      <c r="C22" s="387" t="s">
        <v>1035</v>
      </c>
      <c r="D22" s="387" t="s">
        <v>1029</v>
      </c>
      <c r="E22" s="387" t="s">
        <v>1036</v>
      </c>
      <c r="F22" s="390"/>
      <c r="G22" s="390"/>
      <c r="H22" s="403">
        <v>0</v>
      </c>
      <c r="I22" s="390">
        <v>1</v>
      </c>
      <c r="J22" s="390">
        <v>1458.07</v>
      </c>
      <c r="K22" s="403">
        <v>1</v>
      </c>
      <c r="L22" s="390">
        <v>1</v>
      </c>
      <c r="M22" s="391">
        <v>1458.07</v>
      </c>
    </row>
    <row r="23" spans="1:13" ht="14.4" customHeight="1" x14ac:dyDescent="0.3">
      <c r="A23" s="386" t="s">
        <v>1649</v>
      </c>
      <c r="B23" s="387" t="s">
        <v>1563</v>
      </c>
      <c r="C23" s="387" t="s">
        <v>1864</v>
      </c>
      <c r="D23" s="387" t="s">
        <v>1865</v>
      </c>
      <c r="E23" s="387" t="s">
        <v>1866</v>
      </c>
      <c r="F23" s="390"/>
      <c r="G23" s="390"/>
      <c r="H23" s="403">
        <v>0</v>
      </c>
      <c r="I23" s="390">
        <v>6</v>
      </c>
      <c r="J23" s="390">
        <v>2099.64</v>
      </c>
      <c r="K23" s="403">
        <v>1</v>
      </c>
      <c r="L23" s="390">
        <v>6</v>
      </c>
      <c r="M23" s="391">
        <v>2099.64</v>
      </c>
    </row>
    <row r="24" spans="1:13" ht="14.4" customHeight="1" x14ac:dyDescent="0.3">
      <c r="A24" s="386" t="s">
        <v>1649</v>
      </c>
      <c r="B24" s="387" t="s">
        <v>1563</v>
      </c>
      <c r="C24" s="387" t="s">
        <v>1867</v>
      </c>
      <c r="D24" s="387" t="s">
        <v>1865</v>
      </c>
      <c r="E24" s="387" t="s">
        <v>1030</v>
      </c>
      <c r="F24" s="390"/>
      <c r="G24" s="390"/>
      <c r="H24" s="403">
        <v>0</v>
      </c>
      <c r="I24" s="390">
        <v>2</v>
      </c>
      <c r="J24" s="390">
        <v>3499.38</v>
      </c>
      <c r="K24" s="403">
        <v>1</v>
      </c>
      <c r="L24" s="390">
        <v>2</v>
      </c>
      <c r="M24" s="391">
        <v>3499.38</v>
      </c>
    </row>
    <row r="25" spans="1:13" ht="14.4" customHeight="1" x14ac:dyDescent="0.3">
      <c r="A25" s="386" t="s">
        <v>1649</v>
      </c>
      <c r="B25" s="387" t="s">
        <v>1563</v>
      </c>
      <c r="C25" s="387" t="s">
        <v>1868</v>
      </c>
      <c r="D25" s="387" t="s">
        <v>1865</v>
      </c>
      <c r="E25" s="387" t="s">
        <v>1869</v>
      </c>
      <c r="F25" s="390"/>
      <c r="G25" s="390"/>
      <c r="H25" s="403">
        <v>0</v>
      </c>
      <c r="I25" s="390">
        <v>15</v>
      </c>
      <c r="J25" s="390">
        <v>6998.7000000000007</v>
      </c>
      <c r="K25" s="403">
        <v>1</v>
      </c>
      <c r="L25" s="390">
        <v>15</v>
      </c>
      <c r="M25" s="391">
        <v>6998.7000000000007</v>
      </c>
    </row>
    <row r="26" spans="1:13" ht="14.4" customHeight="1" x14ac:dyDescent="0.3">
      <c r="A26" s="386" t="s">
        <v>1649</v>
      </c>
      <c r="B26" s="387" t="s">
        <v>1563</v>
      </c>
      <c r="C26" s="387" t="s">
        <v>1870</v>
      </c>
      <c r="D26" s="387" t="s">
        <v>1865</v>
      </c>
      <c r="E26" s="387" t="s">
        <v>1033</v>
      </c>
      <c r="F26" s="390"/>
      <c r="G26" s="390"/>
      <c r="H26" s="403">
        <v>0</v>
      </c>
      <c r="I26" s="390">
        <v>1</v>
      </c>
      <c r="J26" s="390">
        <v>2332.92</v>
      </c>
      <c r="K26" s="403">
        <v>1</v>
      </c>
      <c r="L26" s="390">
        <v>1</v>
      </c>
      <c r="M26" s="391">
        <v>2332.92</v>
      </c>
    </row>
    <row r="27" spans="1:13" ht="14.4" customHeight="1" x14ac:dyDescent="0.3">
      <c r="A27" s="386" t="s">
        <v>1649</v>
      </c>
      <c r="B27" s="387" t="s">
        <v>1563</v>
      </c>
      <c r="C27" s="387" t="s">
        <v>1871</v>
      </c>
      <c r="D27" s="387" t="s">
        <v>1865</v>
      </c>
      <c r="E27" s="387" t="s">
        <v>1872</v>
      </c>
      <c r="F27" s="390">
        <v>1</v>
      </c>
      <c r="G27" s="390">
        <v>0</v>
      </c>
      <c r="H27" s="403"/>
      <c r="I27" s="390"/>
      <c r="J27" s="390"/>
      <c r="K27" s="403"/>
      <c r="L27" s="390">
        <v>1</v>
      </c>
      <c r="M27" s="391">
        <v>0</v>
      </c>
    </row>
    <row r="28" spans="1:13" ht="14.4" customHeight="1" x14ac:dyDescent="0.3">
      <c r="A28" s="386" t="s">
        <v>1649</v>
      </c>
      <c r="B28" s="387" t="s">
        <v>1563</v>
      </c>
      <c r="C28" s="387" t="s">
        <v>1873</v>
      </c>
      <c r="D28" s="387" t="s">
        <v>1865</v>
      </c>
      <c r="E28" s="387" t="s">
        <v>1036</v>
      </c>
      <c r="F28" s="390"/>
      <c r="G28" s="390"/>
      <c r="H28" s="403">
        <v>0</v>
      </c>
      <c r="I28" s="390">
        <v>2</v>
      </c>
      <c r="J28" s="390">
        <v>5832.32</v>
      </c>
      <c r="K28" s="403">
        <v>1</v>
      </c>
      <c r="L28" s="390">
        <v>2</v>
      </c>
      <c r="M28" s="391">
        <v>5832.32</v>
      </c>
    </row>
    <row r="29" spans="1:13" ht="14.4" customHeight="1" x14ac:dyDescent="0.3">
      <c r="A29" s="386" t="s">
        <v>1649</v>
      </c>
      <c r="B29" s="387" t="s">
        <v>1565</v>
      </c>
      <c r="C29" s="387" t="s">
        <v>1874</v>
      </c>
      <c r="D29" s="387" t="s">
        <v>1680</v>
      </c>
      <c r="E29" s="387"/>
      <c r="F29" s="390">
        <v>1</v>
      </c>
      <c r="G29" s="390">
        <v>497.53</v>
      </c>
      <c r="H29" s="403">
        <v>1</v>
      </c>
      <c r="I29" s="390"/>
      <c r="J29" s="390"/>
      <c r="K29" s="403">
        <v>0</v>
      </c>
      <c r="L29" s="390">
        <v>1</v>
      </c>
      <c r="M29" s="391">
        <v>497.53</v>
      </c>
    </row>
    <row r="30" spans="1:13" ht="14.4" customHeight="1" x14ac:dyDescent="0.3">
      <c r="A30" s="386" t="s">
        <v>1649</v>
      </c>
      <c r="B30" s="387" t="s">
        <v>1875</v>
      </c>
      <c r="C30" s="387" t="s">
        <v>1876</v>
      </c>
      <c r="D30" s="387" t="s">
        <v>1877</v>
      </c>
      <c r="E30" s="387" t="s">
        <v>1878</v>
      </c>
      <c r="F30" s="390"/>
      <c r="G30" s="390"/>
      <c r="H30" s="403">
        <v>0</v>
      </c>
      <c r="I30" s="390">
        <v>1</v>
      </c>
      <c r="J30" s="390">
        <v>167.38</v>
      </c>
      <c r="K30" s="403">
        <v>1</v>
      </c>
      <c r="L30" s="390">
        <v>1</v>
      </c>
      <c r="M30" s="391">
        <v>167.38</v>
      </c>
    </row>
    <row r="31" spans="1:13" ht="14.4" customHeight="1" x14ac:dyDescent="0.3">
      <c r="A31" s="386" t="s">
        <v>1649</v>
      </c>
      <c r="B31" s="387" t="s">
        <v>1879</v>
      </c>
      <c r="C31" s="387" t="s">
        <v>1880</v>
      </c>
      <c r="D31" s="387" t="s">
        <v>1881</v>
      </c>
      <c r="E31" s="387" t="s">
        <v>1882</v>
      </c>
      <c r="F31" s="390"/>
      <c r="G31" s="390"/>
      <c r="H31" s="403">
        <v>0</v>
      </c>
      <c r="I31" s="390">
        <v>4</v>
      </c>
      <c r="J31" s="390">
        <v>449.8</v>
      </c>
      <c r="K31" s="403">
        <v>1</v>
      </c>
      <c r="L31" s="390">
        <v>4</v>
      </c>
      <c r="M31" s="391">
        <v>449.8</v>
      </c>
    </row>
    <row r="32" spans="1:13" ht="14.4" customHeight="1" x14ac:dyDescent="0.3">
      <c r="A32" s="386" t="s">
        <v>1649</v>
      </c>
      <c r="B32" s="387" t="s">
        <v>1567</v>
      </c>
      <c r="C32" s="387" t="s">
        <v>1237</v>
      </c>
      <c r="D32" s="387" t="s">
        <v>1568</v>
      </c>
      <c r="E32" s="387" t="s">
        <v>1612</v>
      </c>
      <c r="F32" s="390">
        <v>1</v>
      </c>
      <c r="G32" s="390">
        <v>200.07</v>
      </c>
      <c r="H32" s="403">
        <v>1</v>
      </c>
      <c r="I32" s="390"/>
      <c r="J32" s="390"/>
      <c r="K32" s="403">
        <v>0</v>
      </c>
      <c r="L32" s="390">
        <v>1</v>
      </c>
      <c r="M32" s="391">
        <v>200.07</v>
      </c>
    </row>
    <row r="33" spans="1:13" ht="14.4" customHeight="1" x14ac:dyDescent="0.3">
      <c r="A33" s="386" t="s">
        <v>1649</v>
      </c>
      <c r="B33" s="387" t="s">
        <v>1883</v>
      </c>
      <c r="C33" s="387" t="s">
        <v>1884</v>
      </c>
      <c r="D33" s="387" t="s">
        <v>1885</v>
      </c>
      <c r="E33" s="387" t="s">
        <v>1886</v>
      </c>
      <c r="F33" s="390"/>
      <c r="G33" s="390"/>
      <c r="H33" s="403">
        <v>0</v>
      </c>
      <c r="I33" s="390">
        <v>4</v>
      </c>
      <c r="J33" s="390">
        <v>167.56</v>
      </c>
      <c r="K33" s="403">
        <v>1</v>
      </c>
      <c r="L33" s="390">
        <v>4</v>
      </c>
      <c r="M33" s="391">
        <v>167.56</v>
      </c>
    </row>
    <row r="34" spans="1:13" ht="14.4" customHeight="1" x14ac:dyDescent="0.3">
      <c r="A34" s="386" t="s">
        <v>1649</v>
      </c>
      <c r="B34" s="387" t="s">
        <v>1883</v>
      </c>
      <c r="C34" s="387" t="s">
        <v>1887</v>
      </c>
      <c r="D34" s="387" t="s">
        <v>1885</v>
      </c>
      <c r="E34" s="387" t="s">
        <v>1888</v>
      </c>
      <c r="F34" s="390"/>
      <c r="G34" s="390"/>
      <c r="H34" s="403">
        <v>0</v>
      </c>
      <c r="I34" s="390">
        <v>3</v>
      </c>
      <c r="J34" s="390">
        <v>439.89</v>
      </c>
      <c r="K34" s="403">
        <v>1</v>
      </c>
      <c r="L34" s="390">
        <v>3</v>
      </c>
      <c r="M34" s="391">
        <v>439.89</v>
      </c>
    </row>
    <row r="35" spans="1:13" ht="14.4" customHeight="1" x14ac:dyDescent="0.3">
      <c r="A35" s="386" t="s">
        <v>1649</v>
      </c>
      <c r="B35" s="387" t="s">
        <v>1889</v>
      </c>
      <c r="C35" s="387" t="s">
        <v>1890</v>
      </c>
      <c r="D35" s="387" t="s">
        <v>1891</v>
      </c>
      <c r="E35" s="387" t="s">
        <v>804</v>
      </c>
      <c r="F35" s="390"/>
      <c r="G35" s="390"/>
      <c r="H35" s="403">
        <v>0</v>
      </c>
      <c r="I35" s="390">
        <v>1</v>
      </c>
      <c r="J35" s="390">
        <v>44.89</v>
      </c>
      <c r="K35" s="403">
        <v>1</v>
      </c>
      <c r="L35" s="390">
        <v>1</v>
      </c>
      <c r="M35" s="391">
        <v>44.89</v>
      </c>
    </row>
    <row r="36" spans="1:13" ht="14.4" customHeight="1" x14ac:dyDescent="0.3">
      <c r="A36" s="386" t="s">
        <v>1649</v>
      </c>
      <c r="B36" s="387" t="s">
        <v>1605</v>
      </c>
      <c r="C36" s="387" t="s">
        <v>1892</v>
      </c>
      <c r="D36" s="387" t="s">
        <v>1893</v>
      </c>
      <c r="E36" s="387" t="s">
        <v>1894</v>
      </c>
      <c r="F36" s="390"/>
      <c r="G36" s="390"/>
      <c r="H36" s="403">
        <v>0</v>
      </c>
      <c r="I36" s="390">
        <v>5</v>
      </c>
      <c r="J36" s="390">
        <v>1353.4499999999998</v>
      </c>
      <c r="K36" s="403">
        <v>1</v>
      </c>
      <c r="L36" s="390">
        <v>5</v>
      </c>
      <c r="M36" s="391">
        <v>1353.4499999999998</v>
      </c>
    </row>
    <row r="37" spans="1:13" ht="14.4" customHeight="1" x14ac:dyDescent="0.3">
      <c r="A37" s="386" t="s">
        <v>1649</v>
      </c>
      <c r="B37" s="387" t="s">
        <v>1613</v>
      </c>
      <c r="C37" s="387" t="s">
        <v>1895</v>
      </c>
      <c r="D37" s="387" t="s">
        <v>1896</v>
      </c>
      <c r="E37" s="387" t="s">
        <v>1897</v>
      </c>
      <c r="F37" s="390"/>
      <c r="G37" s="390"/>
      <c r="H37" s="403">
        <v>0</v>
      </c>
      <c r="I37" s="390">
        <v>8</v>
      </c>
      <c r="J37" s="390">
        <v>1966.56</v>
      </c>
      <c r="K37" s="403">
        <v>1</v>
      </c>
      <c r="L37" s="390">
        <v>8</v>
      </c>
      <c r="M37" s="391">
        <v>1966.56</v>
      </c>
    </row>
    <row r="38" spans="1:13" ht="14.4" customHeight="1" x14ac:dyDescent="0.3">
      <c r="A38" s="386" t="s">
        <v>1649</v>
      </c>
      <c r="B38" s="387" t="s">
        <v>1898</v>
      </c>
      <c r="C38" s="387" t="s">
        <v>1899</v>
      </c>
      <c r="D38" s="387" t="s">
        <v>1900</v>
      </c>
      <c r="E38" s="387" t="s">
        <v>1901</v>
      </c>
      <c r="F38" s="390">
        <v>1</v>
      </c>
      <c r="G38" s="390">
        <v>0</v>
      </c>
      <c r="H38" s="403"/>
      <c r="I38" s="390"/>
      <c r="J38" s="390"/>
      <c r="K38" s="403"/>
      <c r="L38" s="390">
        <v>1</v>
      </c>
      <c r="M38" s="391">
        <v>0</v>
      </c>
    </row>
    <row r="39" spans="1:13" ht="14.4" customHeight="1" x14ac:dyDescent="0.3">
      <c r="A39" s="386" t="s">
        <v>1649</v>
      </c>
      <c r="B39" s="387" t="s">
        <v>1902</v>
      </c>
      <c r="C39" s="387" t="s">
        <v>1903</v>
      </c>
      <c r="D39" s="387" t="s">
        <v>1904</v>
      </c>
      <c r="E39" s="387" t="s">
        <v>1228</v>
      </c>
      <c r="F39" s="390"/>
      <c r="G39" s="390"/>
      <c r="H39" s="403">
        <v>0</v>
      </c>
      <c r="I39" s="390">
        <v>1</v>
      </c>
      <c r="J39" s="390">
        <v>101.16</v>
      </c>
      <c r="K39" s="403">
        <v>1</v>
      </c>
      <c r="L39" s="390">
        <v>1</v>
      </c>
      <c r="M39" s="391">
        <v>101.16</v>
      </c>
    </row>
    <row r="40" spans="1:13" ht="14.4" customHeight="1" x14ac:dyDescent="0.3">
      <c r="A40" s="386" t="s">
        <v>1649</v>
      </c>
      <c r="B40" s="387" t="s">
        <v>1905</v>
      </c>
      <c r="C40" s="387" t="s">
        <v>1906</v>
      </c>
      <c r="D40" s="387" t="s">
        <v>1907</v>
      </c>
      <c r="E40" s="387" t="s">
        <v>1908</v>
      </c>
      <c r="F40" s="390"/>
      <c r="G40" s="390"/>
      <c r="H40" s="403">
        <v>0</v>
      </c>
      <c r="I40" s="390">
        <v>1</v>
      </c>
      <c r="J40" s="390">
        <v>143.71</v>
      </c>
      <c r="K40" s="403">
        <v>1</v>
      </c>
      <c r="L40" s="390">
        <v>1</v>
      </c>
      <c r="M40" s="391">
        <v>143.71</v>
      </c>
    </row>
    <row r="41" spans="1:13" ht="14.4" customHeight="1" x14ac:dyDescent="0.3">
      <c r="A41" s="386" t="s">
        <v>1649</v>
      </c>
      <c r="B41" s="387" t="s">
        <v>1569</v>
      </c>
      <c r="C41" s="387" t="s">
        <v>1909</v>
      </c>
      <c r="D41" s="387" t="s">
        <v>1910</v>
      </c>
      <c r="E41" s="387" t="s">
        <v>1911</v>
      </c>
      <c r="F41" s="390">
        <v>1</v>
      </c>
      <c r="G41" s="390">
        <v>0</v>
      </c>
      <c r="H41" s="403"/>
      <c r="I41" s="390"/>
      <c r="J41" s="390"/>
      <c r="K41" s="403"/>
      <c r="L41" s="390">
        <v>1</v>
      </c>
      <c r="M41" s="391">
        <v>0</v>
      </c>
    </row>
    <row r="42" spans="1:13" ht="14.4" customHeight="1" x14ac:dyDescent="0.3">
      <c r="A42" s="386" t="s">
        <v>1649</v>
      </c>
      <c r="B42" s="387" t="s">
        <v>1912</v>
      </c>
      <c r="C42" s="387" t="s">
        <v>1913</v>
      </c>
      <c r="D42" s="387" t="s">
        <v>1914</v>
      </c>
      <c r="E42" s="387" t="s">
        <v>1313</v>
      </c>
      <c r="F42" s="390"/>
      <c r="G42" s="390"/>
      <c r="H42" s="403">
        <v>0</v>
      </c>
      <c r="I42" s="390">
        <v>1</v>
      </c>
      <c r="J42" s="390">
        <v>83.54</v>
      </c>
      <c r="K42" s="403">
        <v>1</v>
      </c>
      <c r="L42" s="390">
        <v>1</v>
      </c>
      <c r="M42" s="391">
        <v>83.54</v>
      </c>
    </row>
    <row r="43" spans="1:13" ht="14.4" customHeight="1" x14ac:dyDescent="0.3">
      <c r="A43" s="386" t="s">
        <v>1649</v>
      </c>
      <c r="B43" s="387" t="s">
        <v>1912</v>
      </c>
      <c r="C43" s="387" t="s">
        <v>1915</v>
      </c>
      <c r="D43" s="387" t="s">
        <v>1914</v>
      </c>
      <c r="E43" s="387" t="s">
        <v>1401</v>
      </c>
      <c r="F43" s="390"/>
      <c r="G43" s="390"/>
      <c r="H43" s="403">
        <v>0</v>
      </c>
      <c r="I43" s="390">
        <v>3</v>
      </c>
      <c r="J43" s="390">
        <v>751.86</v>
      </c>
      <c r="K43" s="403">
        <v>1</v>
      </c>
      <c r="L43" s="390">
        <v>3</v>
      </c>
      <c r="M43" s="391">
        <v>751.86</v>
      </c>
    </row>
    <row r="44" spans="1:13" ht="14.4" customHeight="1" x14ac:dyDescent="0.3">
      <c r="A44" s="386" t="s">
        <v>1649</v>
      </c>
      <c r="B44" s="387" t="s">
        <v>1916</v>
      </c>
      <c r="C44" s="387" t="s">
        <v>1917</v>
      </c>
      <c r="D44" s="387" t="s">
        <v>1918</v>
      </c>
      <c r="E44" s="387" t="s">
        <v>750</v>
      </c>
      <c r="F44" s="390"/>
      <c r="G44" s="390"/>
      <c r="H44" s="403">
        <v>0</v>
      </c>
      <c r="I44" s="390">
        <v>1</v>
      </c>
      <c r="J44" s="390">
        <v>119.41</v>
      </c>
      <c r="K44" s="403">
        <v>1</v>
      </c>
      <c r="L44" s="390">
        <v>1</v>
      </c>
      <c r="M44" s="391">
        <v>119.41</v>
      </c>
    </row>
    <row r="45" spans="1:13" ht="14.4" customHeight="1" x14ac:dyDescent="0.3">
      <c r="A45" s="386" t="s">
        <v>1649</v>
      </c>
      <c r="B45" s="387" t="s">
        <v>1919</v>
      </c>
      <c r="C45" s="387" t="s">
        <v>1920</v>
      </c>
      <c r="D45" s="387" t="s">
        <v>1921</v>
      </c>
      <c r="E45" s="387" t="s">
        <v>1922</v>
      </c>
      <c r="F45" s="390">
        <v>1</v>
      </c>
      <c r="G45" s="390">
        <v>50.57</v>
      </c>
      <c r="H45" s="403">
        <v>1</v>
      </c>
      <c r="I45" s="390"/>
      <c r="J45" s="390"/>
      <c r="K45" s="403">
        <v>0</v>
      </c>
      <c r="L45" s="390">
        <v>1</v>
      </c>
      <c r="M45" s="391">
        <v>50.57</v>
      </c>
    </row>
    <row r="46" spans="1:13" ht="14.4" customHeight="1" x14ac:dyDescent="0.3">
      <c r="A46" s="386" t="s">
        <v>1649</v>
      </c>
      <c r="B46" s="387" t="s">
        <v>1577</v>
      </c>
      <c r="C46" s="387" t="s">
        <v>1146</v>
      </c>
      <c r="D46" s="387" t="s">
        <v>1578</v>
      </c>
      <c r="E46" s="387" t="s">
        <v>1579</v>
      </c>
      <c r="F46" s="390"/>
      <c r="G46" s="390"/>
      <c r="H46" s="403">
        <v>0</v>
      </c>
      <c r="I46" s="390">
        <v>39</v>
      </c>
      <c r="J46" s="390">
        <v>12999.09</v>
      </c>
      <c r="K46" s="403">
        <v>1</v>
      </c>
      <c r="L46" s="390">
        <v>39</v>
      </c>
      <c r="M46" s="391">
        <v>12999.09</v>
      </c>
    </row>
    <row r="47" spans="1:13" ht="14.4" customHeight="1" x14ac:dyDescent="0.3">
      <c r="A47" s="386" t="s">
        <v>1649</v>
      </c>
      <c r="B47" s="387" t="s">
        <v>1584</v>
      </c>
      <c r="C47" s="387" t="s">
        <v>1162</v>
      </c>
      <c r="D47" s="387" t="s">
        <v>1163</v>
      </c>
      <c r="E47" s="387" t="s">
        <v>1585</v>
      </c>
      <c r="F47" s="390"/>
      <c r="G47" s="390"/>
      <c r="H47" s="403">
        <v>0</v>
      </c>
      <c r="I47" s="390">
        <v>3</v>
      </c>
      <c r="J47" s="390">
        <v>1199.76</v>
      </c>
      <c r="K47" s="403">
        <v>1</v>
      </c>
      <c r="L47" s="390">
        <v>3</v>
      </c>
      <c r="M47" s="391">
        <v>1199.76</v>
      </c>
    </row>
    <row r="48" spans="1:13" ht="14.4" customHeight="1" x14ac:dyDescent="0.3">
      <c r="A48" s="386" t="s">
        <v>1649</v>
      </c>
      <c r="B48" s="387" t="s">
        <v>1584</v>
      </c>
      <c r="C48" s="387" t="s">
        <v>1923</v>
      </c>
      <c r="D48" s="387" t="s">
        <v>1163</v>
      </c>
      <c r="E48" s="387" t="s">
        <v>1924</v>
      </c>
      <c r="F48" s="390"/>
      <c r="G48" s="390"/>
      <c r="H48" s="403">
        <v>0</v>
      </c>
      <c r="I48" s="390">
        <v>1</v>
      </c>
      <c r="J48" s="390">
        <v>87.6</v>
      </c>
      <c r="K48" s="403">
        <v>1</v>
      </c>
      <c r="L48" s="390">
        <v>1</v>
      </c>
      <c r="M48" s="391">
        <v>87.6</v>
      </c>
    </row>
    <row r="49" spans="1:13" ht="14.4" customHeight="1" x14ac:dyDescent="0.3">
      <c r="A49" s="386" t="s">
        <v>1649</v>
      </c>
      <c r="B49" s="387" t="s">
        <v>1584</v>
      </c>
      <c r="C49" s="387" t="s">
        <v>1201</v>
      </c>
      <c r="D49" s="387" t="s">
        <v>1202</v>
      </c>
      <c r="E49" s="387" t="s">
        <v>1606</v>
      </c>
      <c r="F49" s="390"/>
      <c r="G49" s="390"/>
      <c r="H49" s="403">
        <v>0</v>
      </c>
      <c r="I49" s="390">
        <v>24</v>
      </c>
      <c r="J49" s="390">
        <v>9031.84</v>
      </c>
      <c r="K49" s="403">
        <v>1</v>
      </c>
      <c r="L49" s="390">
        <v>24</v>
      </c>
      <c r="M49" s="391">
        <v>9031.84</v>
      </c>
    </row>
    <row r="50" spans="1:13" ht="14.4" customHeight="1" x14ac:dyDescent="0.3">
      <c r="A50" s="386" t="s">
        <v>1649</v>
      </c>
      <c r="B50" s="387" t="s">
        <v>1584</v>
      </c>
      <c r="C50" s="387" t="s">
        <v>1925</v>
      </c>
      <c r="D50" s="387" t="s">
        <v>1926</v>
      </c>
      <c r="E50" s="387" t="s">
        <v>1927</v>
      </c>
      <c r="F50" s="390"/>
      <c r="G50" s="390"/>
      <c r="H50" s="403">
        <v>0</v>
      </c>
      <c r="I50" s="390">
        <v>1</v>
      </c>
      <c r="J50" s="390">
        <v>87.6</v>
      </c>
      <c r="K50" s="403">
        <v>1</v>
      </c>
      <c r="L50" s="390">
        <v>1</v>
      </c>
      <c r="M50" s="391">
        <v>87.6</v>
      </c>
    </row>
    <row r="51" spans="1:13" ht="14.4" customHeight="1" x14ac:dyDescent="0.3">
      <c r="A51" s="386" t="s">
        <v>1649</v>
      </c>
      <c r="B51" s="387" t="s">
        <v>1586</v>
      </c>
      <c r="C51" s="387" t="s">
        <v>1166</v>
      </c>
      <c r="D51" s="387" t="s">
        <v>1167</v>
      </c>
      <c r="E51" s="387" t="s">
        <v>1168</v>
      </c>
      <c r="F51" s="390"/>
      <c r="G51" s="390"/>
      <c r="H51" s="403">
        <v>0</v>
      </c>
      <c r="I51" s="390">
        <v>1</v>
      </c>
      <c r="J51" s="390">
        <v>222.25</v>
      </c>
      <c r="K51" s="403">
        <v>1</v>
      </c>
      <c r="L51" s="390">
        <v>1</v>
      </c>
      <c r="M51" s="391">
        <v>222.25</v>
      </c>
    </row>
    <row r="52" spans="1:13" ht="14.4" customHeight="1" x14ac:dyDescent="0.3">
      <c r="A52" s="386" t="s">
        <v>1649</v>
      </c>
      <c r="B52" s="387" t="s">
        <v>1838</v>
      </c>
      <c r="C52" s="387" t="s">
        <v>1839</v>
      </c>
      <c r="D52" s="387" t="s">
        <v>1840</v>
      </c>
      <c r="E52" s="387" t="s">
        <v>1583</v>
      </c>
      <c r="F52" s="390"/>
      <c r="G52" s="390"/>
      <c r="H52" s="403">
        <v>0</v>
      </c>
      <c r="I52" s="390">
        <v>3</v>
      </c>
      <c r="J52" s="390">
        <v>209.57999999999998</v>
      </c>
      <c r="K52" s="403">
        <v>1</v>
      </c>
      <c r="L52" s="390">
        <v>3</v>
      </c>
      <c r="M52" s="391">
        <v>209.57999999999998</v>
      </c>
    </row>
    <row r="53" spans="1:13" ht="14.4" customHeight="1" x14ac:dyDescent="0.3">
      <c r="A53" s="386" t="s">
        <v>1649</v>
      </c>
      <c r="B53" s="387" t="s">
        <v>1928</v>
      </c>
      <c r="C53" s="387" t="s">
        <v>1929</v>
      </c>
      <c r="D53" s="387" t="s">
        <v>1930</v>
      </c>
      <c r="E53" s="387" t="s">
        <v>1102</v>
      </c>
      <c r="F53" s="390">
        <v>1</v>
      </c>
      <c r="G53" s="390">
        <v>89.58</v>
      </c>
      <c r="H53" s="403">
        <v>1</v>
      </c>
      <c r="I53" s="390"/>
      <c r="J53" s="390"/>
      <c r="K53" s="403">
        <v>0</v>
      </c>
      <c r="L53" s="390">
        <v>1</v>
      </c>
      <c r="M53" s="391">
        <v>89.58</v>
      </c>
    </row>
    <row r="54" spans="1:13" ht="14.4" customHeight="1" x14ac:dyDescent="0.3">
      <c r="A54" s="386" t="s">
        <v>1649</v>
      </c>
      <c r="B54" s="387" t="s">
        <v>1587</v>
      </c>
      <c r="C54" s="387" t="s">
        <v>1931</v>
      </c>
      <c r="D54" s="387" t="s">
        <v>1932</v>
      </c>
      <c r="E54" s="387" t="s">
        <v>1933</v>
      </c>
      <c r="F54" s="390"/>
      <c r="G54" s="390"/>
      <c r="H54" s="403">
        <v>0</v>
      </c>
      <c r="I54" s="390">
        <v>1</v>
      </c>
      <c r="J54" s="390">
        <v>32.74</v>
      </c>
      <c r="K54" s="403">
        <v>1</v>
      </c>
      <c r="L54" s="390">
        <v>1</v>
      </c>
      <c r="M54" s="391">
        <v>32.74</v>
      </c>
    </row>
    <row r="55" spans="1:13" ht="14.4" customHeight="1" x14ac:dyDescent="0.3">
      <c r="A55" s="386" t="s">
        <v>1649</v>
      </c>
      <c r="B55" s="387" t="s">
        <v>1587</v>
      </c>
      <c r="C55" s="387" t="s">
        <v>1934</v>
      </c>
      <c r="D55" s="387" t="s">
        <v>1935</v>
      </c>
      <c r="E55" s="387" t="s">
        <v>1936</v>
      </c>
      <c r="F55" s="390"/>
      <c r="G55" s="390"/>
      <c r="H55" s="403">
        <v>0</v>
      </c>
      <c r="I55" s="390">
        <v>1</v>
      </c>
      <c r="J55" s="390">
        <v>49.12</v>
      </c>
      <c r="K55" s="403">
        <v>1</v>
      </c>
      <c r="L55" s="390">
        <v>1</v>
      </c>
      <c r="M55" s="391">
        <v>49.12</v>
      </c>
    </row>
    <row r="56" spans="1:13" ht="14.4" customHeight="1" x14ac:dyDescent="0.3">
      <c r="A56" s="386" t="s">
        <v>1649</v>
      </c>
      <c r="B56" s="387" t="s">
        <v>1587</v>
      </c>
      <c r="C56" s="387" t="s">
        <v>1937</v>
      </c>
      <c r="D56" s="387" t="s">
        <v>1935</v>
      </c>
      <c r="E56" s="387" t="s">
        <v>1938</v>
      </c>
      <c r="F56" s="390"/>
      <c r="G56" s="390"/>
      <c r="H56" s="403">
        <v>0</v>
      </c>
      <c r="I56" s="390">
        <v>1</v>
      </c>
      <c r="J56" s="390">
        <v>147.36000000000001</v>
      </c>
      <c r="K56" s="403">
        <v>1</v>
      </c>
      <c r="L56" s="390">
        <v>1</v>
      </c>
      <c r="M56" s="391">
        <v>147.36000000000001</v>
      </c>
    </row>
    <row r="57" spans="1:13" ht="14.4" customHeight="1" x14ac:dyDescent="0.3">
      <c r="A57" s="386" t="s">
        <v>1649</v>
      </c>
      <c r="B57" s="387" t="s">
        <v>1587</v>
      </c>
      <c r="C57" s="387" t="s">
        <v>1939</v>
      </c>
      <c r="D57" s="387" t="s">
        <v>1059</v>
      </c>
      <c r="E57" s="387" t="s">
        <v>1940</v>
      </c>
      <c r="F57" s="390"/>
      <c r="G57" s="390"/>
      <c r="H57" s="403">
        <v>0</v>
      </c>
      <c r="I57" s="390">
        <v>1</v>
      </c>
      <c r="J57" s="390">
        <v>41.5</v>
      </c>
      <c r="K57" s="403">
        <v>1</v>
      </c>
      <c r="L57" s="390">
        <v>1</v>
      </c>
      <c r="M57" s="391">
        <v>41.5</v>
      </c>
    </row>
    <row r="58" spans="1:13" ht="14.4" customHeight="1" x14ac:dyDescent="0.3">
      <c r="A58" s="386" t="s">
        <v>1649</v>
      </c>
      <c r="B58" s="387" t="s">
        <v>1941</v>
      </c>
      <c r="C58" s="387" t="s">
        <v>1942</v>
      </c>
      <c r="D58" s="387" t="s">
        <v>1943</v>
      </c>
      <c r="E58" s="387" t="s">
        <v>1944</v>
      </c>
      <c r="F58" s="390"/>
      <c r="G58" s="390"/>
      <c r="H58" s="403">
        <v>0</v>
      </c>
      <c r="I58" s="390">
        <v>2</v>
      </c>
      <c r="J58" s="390">
        <v>208.38</v>
      </c>
      <c r="K58" s="403">
        <v>1</v>
      </c>
      <c r="L58" s="390">
        <v>2</v>
      </c>
      <c r="M58" s="391">
        <v>208.38</v>
      </c>
    </row>
    <row r="59" spans="1:13" ht="14.4" customHeight="1" x14ac:dyDescent="0.3">
      <c r="A59" s="386" t="s">
        <v>1649</v>
      </c>
      <c r="B59" s="387" t="s">
        <v>1591</v>
      </c>
      <c r="C59" s="387" t="s">
        <v>1067</v>
      </c>
      <c r="D59" s="387" t="s">
        <v>1592</v>
      </c>
      <c r="E59" s="387" t="s">
        <v>1593</v>
      </c>
      <c r="F59" s="390"/>
      <c r="G59" s="390"/>
      <c r="H59" s="403">
        <v>0</v>
      </c>
      <c r="I59" s="390">
        <v>1</v>
      </c>
      <c r="J59" s="390">
        <v>6.98</v>
      </c>
      <c r="K59" s="403">
        <v>1</v>
      </c>
      <c r="L59" s="390">
        <v>1</v>
      </c>
      <c r="M59" s="391">
        <v>6.98</v>
      </c>
    </row>
    <row r="60" spans="1:13" ht="14.4" customHeight="1" x14ac:dyDescent="0.3">
      <c r="A60" s="386" t="s">
        <v>1649</v>
      </c>
      <c r="B60" s="387" t="s">
        <v>1591</v>
      </c>
      <c r="C60" s="387" t="s">
        <v>1945</v>
      </c>
      <c r="D60" s="387" t="s">
        <v>1946</v>
      </c>
      <c r="E60" s="387" t="s">
        <v>1947</v>
      </c>
      <c r="F60" s="390"/>
      <c r="G60" s="390"/>
      <c r="H60" s="403">
        <v>0</v>
      </c>
      <c r="I60" s="390">
        <v>1</v>
      </c>
      <c r="J60" s="390">
        <v>17.690000000000001</v>
      </c>
      <c r="K60" s="403">
        <v>1</v>
      </c>
      <c r="L60" s="390">
        <v>1</v>
      </c>
      <c r="M60" s="391">
        <v>17.690000000000001</v>
      </c>
    </row>
    <row r="61" spans="1:13" ht="14.4" customHeight="1" x14ac:dyDescent="0.3">
      <c r="A61" s="386" t="s">
        <v>1649</v>
      </c>
      <c r="B61" s="387" t="s">
        <v>1948</v>
      </c>
      <c r="C61" s="387" t="s">
        <v>1949</v>
      </c>
      <c r="D61" s="387" t="s">
        <v>1950</v>
      </c>
      <c r="E61" s="387" t="s">
        <v>1951</v>
      </c>
      <c r="F61" s="390"/>
      <c r="G61" s="390"/>
      <c r="H61" s="403">
        <v>0</v>
      </c>
      <c r="I61" s="390">
        <v>1</v>
      </c>
      <c r="J61" s="390">
        <v>678.26</v>
      </c>
      <c r="K61" s="403">
        <v>1</v>
      </c>
      <c r="L61" s="390">
        <v>1</v>
      </c>
      <c r="M61" s="391">
        <v>678.26</v>
      </c>
    </row>
    <row r="62" spans="1:13" ht="14.4" customHeight="1" x14ac:dyDescent="0.3">
      <c r="A62" s="386" t="s">
        <v>1649</v>
      </c>
      <c r="B62" s="387" t="s">
        <v>1611</v>
      </c>
      <c r="C62" s="387" t="s">
        <v>836</v>
      </c>
      <c r="D62" s="387" t="s">
        <v>1230</v>
      </c>
      <c r="E62" s="387" t="s">
        <v>1231</v>
      </c>
      <c r="F62" s="390"/>
      <c r="G62" s="390"/>
      <c r="H62" s="403">
        <v>0</v>
      </c>
      <c r="I62" s="390">
        <v>1</v>
      </c>
      <c r="J62" s="390">
        <v>137.6</v>
      </c>
      <c r="K62" s="403">
        <v>1</v>
      </c>
      <c r="L62" s="390">
        <v>1</v>
      </c>
      <c r="M62" s="391">
        <v>137.6</v>
      </c>
    </row>
    <row r="63" spans="1:13" ht="14.4" customHeight="1" x14ac:dyDescent="0.3">
      <c r="A63" s="386" t="s">
        <v>1649</v>
      </c>
      <c r="B63" s="387" t="s">
        <v>1596</v>
      </c>
      <c r="C63" s="387" t="s">
        <v>1079</v>
      </c>
      <c r="D63" s="387" t="s">
        <v>1080</v>
      </c>
      <c r="E63" s="387" t="s">
        <v>1597</v>
      </c>
      <c r="F63" s="390"/>
      <c r="G63" s="390"/>
      <c r="H63" s="403">
        <v>0</v>
      </c>
      <c r="I63" s="390">
        <v>3</v>
      </c>
      <c r="J63" s="390">
        <v>284.39999999999998</v>
      </c>
      <c r="K63" s="403">
        <v>1</v>
      </c>
      <c r="L63" s="390">
        <v>3</v>
      </c>
      <c r="M63" s="391">
        <v>284.39999999999998</v>
      </c>
    </row>
    <row r="64" spans="1:13" ht="14.4" customHeight="1" x14ac:dyDescent="0.3">
      <c r="A64" s="386" t="s">
        <v>1649</v>
      </c>
      <c r="B64" s="387" t="s">
        <v>1841</v>
      </c>
      <c r="C64" s="387" t="s">
        <v>1952</v>
      </c>
      <c r="D64" s="387" t="s">
        <v>1843</v>
      </c>
      <c r="E64" s="387" t="s">
        <v>726</v>
      </c>
      <c r="F64" s="390"/>
      <c r="G64" s="390"/>
      <c r="H64" s="403"/>
      <c r="I64" s="390">
        <v>1</v>
      </c>
      <c r="J64" s="390">
        <v>0</v>
      </c>
      <c r="K64" s="403"/>
      <c r="L64" s="390">
        <v>1</v>
      </c>
      <c r="M64" s="391">
        <v>0</v>
      </c>
    </row>
    <row r="65" spans="1:13" ht="14.4" customHeight="1" x14ac:dyDescent="0.3">
      <c r="A65" s="386" t="s">
        <v>1649</v>
      </c>
      <c r="B65" s="387" t="s">
        <v>1600</v>
      </c>
      <c r="C65" s="387" t="s">
        <v>1601</v>
      </c>
      <c r="D65" s="387" t="s">
        <v>1094</v>
      </c>
      <c r="E65" s="387" t="s">
        <v>804</v>
      </c>
      <c r="F65" s="390"/>
      <c r="G65" s="390"/>
      <c r="H65" s="403">
        <v>0</v>
      </c>
      <c r="I65" s="390">
        <v>1</v>
      </c>
      <c r="J65" s="390">
        <v>137.74</v>
      </c>
      <c r="K65" s="403">
        <v>1</v>
      </c>
      <c r="L65" s="390">
        <v>1</v>
      </c>
      <c r="M65" s="391">
        <v>137.74</v>
      </c>
    </row>
    <row r="66" spans="1:13" ht="14.4" customHeight="1" x14ac:dyDescent="0.3">
      <c r="A66" s="386" t="s">
        <v>1649</v>
      </c>
      <c r="B66" s="387" t="s">
        <v>1600</v>
      </c>
      <c r="C66" s="387" t="s">
        <v>1953</v>
      </c>
      <c r="D66" s="387" t="s">
        <v>498</v>
      </c>
      <c r="E66" s="387" t="s">
        <v>1954</v>
      </c>
      <c r="F66" s="390">
        <v>1</v>
      </c>
      <c r="G66" s="390">
        <v>0</v>
      </c>
      <c r="H66" s="403"/>
      <c r="I66" s="390"/>
      <c r="J66" s="390"/>
      <c r="K66" s="403"/>
      <c r="L66" s="390">
        <v>1</v>
      </c>
      <c r="M66" s="391">
        <v>0</v>
      </c>
    </row>
    <row r="67" spans="1:13" ht="14.4" customHeight="1" x14ac:dyDescent="0.3">
      <c r="A67" s="386" t="s">
        <v>1650</v>
      </c>
      <c r="B67" s="387" t="s">
        <v>1561</v>
      </c>
      <c r="C67" s="387" t="s">
        <v>1955</v>
      </c>
      <c r="D67" s="387" t="s">
        <v>1603</v>
      </c>
      <c r="E67" s="387" t="s">
        <v>1956</v>
      </c>
      <c r="F67" s="390"/>
      <c r="G67" s="390"/>
      <c r="H67" s="403">
        <v>0</v>
      </c>
      <c r="I67" s="390">
        <v>1</v>
      </c>
      <c r="J67" s="390">
        <v>97.97</v>
      </c>
      <c r="K67" s="403">
        <v>1</v>
      </c>
      <c r="L67" s="390">
        <v>1</v>
      </c>
      <c r="M67" s="391">
        <v>97.97</v>
      </c>
    </row>
    <row r="68" spans="1:13" ht="14.4" customHeight="1" x14ac:dyDescent="0.3">
      <c r="A68" s="386" t="s">
        <v>1650</v>
      </c>
      <c r="B68" s="387" t="s">
        <v>1562</v>
      </c>
      <c r="C68" s="387" t="s">
        <v>1064</v>
      </c>
      <c r="D68" s="387" t="s">
        <v>1065</v>
      </c>
      <c r="E68" s="387" t="s">
        <v>503</v>
      </c>
      <c r="F68" s="390"/>
      <c r="G68" s="390"/>
      <c r="H68" s="403">
        <v>0</v>
      </c>
      <c r="I68" s="390">
        <v>1</v>
      </c>
      <c r="J68" s="390">
        <v>56.01</v>
      </c>
      <c r="K68" s="403">
        <v>1</v>
      </c>
      <c r="L68" s="390">
        <v>1</v>
      </c>
      <c r="M68" s="391">
        <v>56.01</v>
      </c>
    </row>
    <row r="69" spans="1:13" ht="14.4" customHeight="1" x14ac:dyDescent="0.3">
      <c r="A69" s="386" t="s">
        <v>1650</v>
      </c>
      <c r="B69" s="387" t="s">
        <v>1562</v>
      </c>
      <c r="C69" s="387" t="s">
        <v>1957</v>
      </c>
      <c r="D69" s="387" t="s">
        <v>1065</v>
      </c>
      <c r="E69" s="387" t="s">
        <v>1958</v>
      </c>
      <c r="F69" s="390"/>
      <c r="G69" s="390"/>
      <c r="H69" s="403">
        <v>0</v>
      </c>
      <c r="I69" s="390">
        <v>1</v>
      </c>
      <c r="J69" s="390">
        <v>140.03</v>
      </c>
      <c r="K69" s="403">
        <v>1</v>
      </c>
      <c r="L69" s="390">
        <v>1</v>
      </c>
      <c r="M69" s="391">
        <v>140.03</v>
      </c>
    </row>
    <row r="70" spans="1:13" ht="14.4" customHeight="1" x14ac:dyDescent="0.3">
      <c r="A70" s="386" t="s">
        <v>1650</v>
      </c>
      <c r="B70" s="387" t="s">
        <v>1854</v>
      </c>
      <c r="C70" s="387" t="s">
        <v>1959</v>
      </c>
      <c r="D70" s="387" t="s">
        <v>1856</v>
      </c>
      <c r="E70" s="387" t="s">
        <v>1960</v>
      </c>
      <c r="F70" s="390"/>
      <c r="G70" s="390"/>
      <c r="H70" s="403"/>
      <c r="I70" s="390">
        <v>2</v>
      </c>
      <c r="J70" s="390">
        <v>0</v>
      </c>
      <c r="K70" s="403"/>
      <c r="L70" s="390">
        <v>2</v>
      </c>
      <c r="M70" s="391">
        <v>0</v>
      </c>
    </row>
    <row r="71" spans="1:13" ht="14.4" customHeight="1" x14ac:dyDescent="0.3">
      <c r="A71" s="386" t="s">
        <v>1650</v>
      </c>
      <c r="B71" s="387" t="s">
        <v>1577</v>
      </c>
      <c r="C71" s="387" t="s">
        <v>1146</v>
      </c>
      <c r="D71" s="387" t="s">
        <v>1578</v>
      </c>
      <c r="E71" s="387" t="s">
        <v>1579</v>
      </c>
      <c r="F71" s="390"/>
      <c r="G71" s="390"/>
      <c r="H71" s="403">
        <v>0</v>
      </c>
      <c r="I71" s="390">
        <v>23</v>
      </c>
      <c r="J71" s="390">
        <v>7666.130000000001</v>
      </c>
      <c r="K71" s="403">
        <v>1</v>
      </c>
      <c r="L71" s="390">
        <v>23</v>
      </c>
      <c r="M71" s="391">
        <v>7666.130000000001</v>
      </c>
    </row>
    <row r="72" spans="1:13" ht="14.4" customHeight="1" x14ac:dyDescent="0.3">
      <c r="A72" s="386" t="s">
        <v>1650</v>
      </c>
      <c r="B72" s="387" t="s">
        <v>1961</v>
      </c>
      <c r="C72" s="387" t="s">
        <v>1962</v>
      </c>
      <c r="D72" s="387" t="s">
        <v>1963</v>
      </c>
      <c r="E72" s="387" t="s">
        <v>1964</v>
      </c>
      <c r="F72" s="390"/>
      <c r="G72" s="390"/>
      <c r="H72" s="403">
        <v>0</v>
      </c>
      <c r="I72" s="390">
        <v>1</v>
      </c>
      <c r="J72" s="390">
        <v>154.01</v>
      </c>
      <c r="K72" s="403">
        <v>1</v>
      </c>
      <c r="L72" s="390">
        <v>1</v>
      </c>
      <c r="M72" s="391">
        <v>154.01</v>
      </c>
    </row>
    <row r="73" spans="1:13" ht="14.4" customHeight="1" x14ac:dyDescent="0.3">
      <c r="A73" s="386" t="s">
        <v>1650</v>
      </c>
      <c r="B73" s="387" t="s">
        <v>1961</v>
      </c>
      <c r="C73" s="387" t="s">
        <v>1965</v>
      </c>
      <c r="D73" s="387" t="s">
        <v>1966</v>
      </c>
      <c r="E73" s="387" t="s">
        <v>1967</v>
      </c>
      <c r="F73" s="390"/>
      <c r="G73" s="390"/>
      <c r="H73" s="403">
        <v>0</v>
      </c>
      <c r="I73" s="390">
        <v>2</v>
      </c>
      <c r="J73" s="390">
        <v>154.02000000000001</v>
      </c>
      <c r="K73" s="403">
        <v>1</v>
      </c>
      <c r="L73" s="390">
        <v>2</v>
      </c>
      <c r="M73" s="391">
        <v>154.02000000000001</v>
      </c>
    </row>
    <row r="74" spans="1:13" ht="14.4" customHeight="1" x14ac:dyDescent="0.3">
      <c r="A74" s="386" t="s">
        <v>1651</v>
      </c>
      <c r="B74" s="387" t="s">
        <v>1577</v>
      </c>
      <c r="C74" s="387" t="s">
        <v>1146</v>
      </c>
      <c r="D74" s="387" t="s">
        <v>1578</v>
      </c>
      <c r="E74" s="387" t="s">
        <v>1579</v>
      </c>
      <c r="F74" s="390"/>
      <c r="G74" s="390"/>
      <c r="H74" s="403">
        <v>0</v>
      </c>
      <c r="I74" s="390">
        <v>1</v>
      </c>
      <c r="J74" s="390">
        <v>333.31</v>
      </c>
      <c r="K74" s="403">
        <v>1</v>
      </c>
      <c r="L74" s="390">
        <v>1</v>
      </c>
      <c r="M74" s="391">
        <v>333.31</v>
      </c>
    </row>
    <row r="75" spans="1:13" ht="14.4" customHeight="1" x14ac:dyDescent="0.3">
      <c r="A75" s="386" t="s">
        <v>1652</v>
      </c>
      <c r="B75" s="387" t="s">
        <v>1563</v>
      </c>
      <c r="C75" s="387" t="s">
        <v>1090</v>
      </c>
      <c r="D75" s="387" t="s">
        <v>1029</v>
      </c>
      <c r="E75" s="387" t="s">
        <v>1091</v>
      </c>
      <c r="F75" s="390"/>
      <c r="G75" s="390"/>
      <c r="H75" s="403">
        <v>0</v>
      </c>
      <c r="I75" s="390">
        <v>1</v>
      </c>
      <c r="J75" s="390">
        <v>625.29</v>
      </c>
      <c r="K75" s="403">
        <v>1</v>
      </c>
      <c r="L75" s="390">
        <v>1</v>
      </c>
      <c r="M75" s="391">
        <v>625.29</v>
      </c>
    </row>
    <row r="76" spans="1:13" ht="14.4" customHeight="1" x14ac:dyDescent="0.3">
      <c r="A76" s="386" t="s">
        <v>1652</v>
      </c>
      <c r="B76" s="387" t="s">
        <v>1563</v>
      </c>
      <c r="C76" s="387" t="s">
        <v>1028</v>
      </c>
      <c r="D76" s="387" t="s">
        <v>1029</v>
      </c>
      <c r="E76" s="387" t="s">
        <v>1030</v>
      </c>
      <c r="F76" s="390"/>
      <c r="G76" s="390"/>
      <c r="H76" s="403">
        <v>0</v>
      </c>
      <c r="I76" s="390">
        <v>3</v>
      </c>
      <c r="J76" s="390">
        <v>2813.79</v>
      </c>
      <c r="K76" s="403">
        <v>1</v>
      </c>
      <c r="L76" s="390">
        <v>3</v>
      </c>
      <c r="M76" s="391">
        <v>2813.79</v>
      </c>
    </row>
    <row r="77" spans="1:13" ht="14.4" customHeight="1" x14ac:dyDescent="0.3">
      <c r="A77" s="386" t="s">
        <v>1653</v>
      </c>
      <c r="B77" s="387" t="s">
        <v>1563</v>
      </c>
      <c r="C77" s="387" t="s">
        <v>1090</v>
      </c>
      <c r="D77" s="387" t="s">
        <v>1029</v>
      </c>
      <c r="E77" s="387" t="s">
        <v>1091</v>
      </c>
      <c r="F77" s="390"/>
      <c r="G77" s="390"/>
      <c r="H77" s="403">
        <v>0</v>
      </c>
      <c r="I77" s="390">
        <v>1</v>
      </c>
      <c r="J77" s="390">
        <v>625.29</v>
      </c>
      <c r="K77" s="403">
        <v>1</v>
      </c>
      <c r="L77" s="390">
        <v>1</v>
      </c>
      <c r="M77" s="391">
        <v>625.29</v>
      </c>
    </row>
    <row r="78" spans="1:13" ht="14.4" customHeight="1" x14ac:dyDescent="0.3">
      <c r="A78" s="386" t="s">
        <v>1653</v>
      </c>
      <c r="B78" s="387" t="s">
        <v>1968</v>
      </c>
      <c r="C78" s="387" t="s">
        <v>1969</v>
      </c>
      <c r="D78" s="387" t="s">
        <v>1970</v>
      </c>
      <c r="E78" s="387" t="s">
        <v>1971</v>
      </c>
      <c r="F78" s="390">
        <v>2</v>
      </c>
      <c r="G78" s="390">
        <v>1395.28</v>
      </c>
      <c r="H78" s="403">
        <v>1</v>
      </c>
      <c r="I78" s="390"/>
      <c r="J78" s="390"/>
      <c r="K78" s="403">
        <v>0</v>
      </c>
      <c r="L78" s="390">
        <v>2</v>
      </c>
      <c r="M78" s="391">
        <v>1395.28</v>
      </c>
    </row>
    <row r="79" spans="1:13" ht="14.4" customHeight="1" x14ac:dyDescent="0.3">
      <c r="A79" s="386" t="s">
        <v>1653</v>
      </c>
      <c r="B79" s="387" t="s">
        <v>1968</v>
      </c>
      <c r="C79" s="387" t="s">
        <v>1972</v>
      </c>
      <c r="D79" s="387" t="s">
        <v>1973</v>
      </c>
      <c r="E79" s="387" t="s">
        <v>1974</v>
      </c>
      <c r="F79" s="390"/>
      <c r="G79" s="390"/>
      <c r="H79" s="403">
        <v>0</v>
      </c>
      <c r="I79" s="390">
        <v>3</v>
      </c>
      <c r="J79" s="390">
        <v>2289.8999999999996</v>
      </c>
      <c r="K79" s="403">
        <v>1</v>
      </c>
      <c r="L79" s="390">
        <v>3</v>
      </c>
      <c r="M79" s="391">
        <v>2289.8999999999996</v>
      </c>
    </row>
    <row r="80" spans="1:13" ht="14.4" customHeight="1" x14ac:dyDescent="0.3">
      <c r="A80" s="386" t="s">
        <v>1653</v>
      </c>
      <c r="B80" s="387" t="s">
        <v>1975</v>
      </c>
      <c r="C80" s="387" t="s">
        <v>1976</v>
      </c>
      <c r="D80" s="387" t="s">
        <v>1977</v>
      </c>
      <c r="E80" s="387" t="s">
        <v>1978</v>
      </c>
      <c r="F80" s="390"/>
      <c r="G80" s="390"/>
      <c r="H80" s="403">
        <v>0</v>
      </c>
      <c r="I80" s="390">
        <v>1</v>
      </c>
      <c r="J80" s="390">
        <v>41.55</v>
      </c>
      <c r="K80" s="403">
        <v>1</v>
      </c>
      <c r="L80" s="390">
        <v>1</v>
      </c>
      <c r="M80" s="391">
        <v>41.55</v>
      </c>
    </row>
    <row r="81" spans="1:13" ht="14.4" customHeight="1" x14ac:dyDescent="0.3">
      <c r="A81" s="386" t="s">
        <v>1653</v>
      </c>
      <c r="B81" s="387" t="s">
        <v>1577</v>
      </c>
      <c r="C81" s="387" t="s">
        <v>1146</v>
      </c>
      <c r="D81" s="387" t="s">
        <v>1578</v>
      </c>
      <c r="E81" s="387" t="s">
        <v>1579</v>
      </c>
      <c r="F81" s="390"/>
      <c r="G81" s="390"/>
      <c r="H81" s="403">
        <v>0</v>
      </c>
      <c r="I81" s="390">
        <v>3</v>
      </c>
      <c r="J81" s="390">
        <v>999.93000000000006</v>
      </c>
      <c r="K81" s="403">
        <v>1</v>
      </c>
      <c r="L81" s="390">
        <v>3</v>
      </c>
      <c r="M81" s="391">
        <v>999.93000000000006</v>
      </c>
    </row>
    <row r="82" spans="1:13" ht="14.4" customHeight="1" x14ac:dyDescent="0.3">
      <c r="A82" s="386" t="s">
        <v>1653</v>
      </c>
      <c r="B82" s="387" t="s">
        <v>1577</v>
      </c>
      <c r="C82" s="387" t="s">
        <v>1979</v>
      </c>
      <c r="D82" s="387" t="s">
        <v>1980</v>
      </c>
      <c r="E82" s="387" t="s">
        <v>1981</v>
      </c>
      <c r="F82" s="390"/>
      <c r="G82" s="390"/>
      <c r="H82" s="403">
        <v>0</v>
      </c>
      <c r="I82" s="390">
        <v>1</v>
      </c>
      <c r="J82" s="390">
        <v>333.31</v>
      </c>
      <c r="K82" s="403">
        <v>1</v>
      </c>
      <c r="L82" s="390">
        <v>1</v>
      </c>
      <c r="M82" s="391">
        <v>333.31</v>
      </c>
    </row>
    <row r="83" spans="1:13" ht="14.4" customHeight="1" x14ac:dyDescent="0.3">
      <c r="A83" s="386" t="s">
        <v>1653</v>
      </c>
      <c r="B83" s="387" t="s">
        <v>1577</v>
      </c>
      <c r="C83" s="387" t="s">
        <v>1982</v>
      </c>
      <c r="D83" s="387" t="s">
        <v>1983</v>
      </c>
      <c r="E83" s="387" t="s">
        <v>1984</v>
      </c>
      <c r="F83" s="390"/>
      <c r="G83" s="390"/>
      <c r="H83" s="403">
        <v>0</v>
      </c>
      <c r="I83" s="390">
        <v>13</v>
      </c>
      <c r="J83" s="390">
        <v>4333.03</v>
      </c>
      <c r="K83" s="403">
        <v>1</v>
      </c>
      <c r="L83" s="390">
        <v>13</v>
      </c>
      <c r="M83" s="391">
        <v>4333.03</v>
      </c>
    </row>
    <row r="84" spans="1:13" ht="14.4" customHeight="1" x14ac:dyDescent="0.3">
      <c r="A84" s="386" t="s">
        <v>1653</v>
      </c>
      <c r="B84" s="387" t="s">
        <v>1582</v>
      </c>
      <c r="C84" s="387" t="s">
        <v>1985</v>
      </c>
      <c r="D84" s="387" t="s">
        <v>1113</v>
      </c>
      <c r="E84" s="387" t="s">
        <v>1583</v>
      </c>
      <c r="F84" s="390">
        <v>2</v>
      </c>
      <c r="G84" s="390">
        <v>0</v>
      </c>
      <c r="H84" s="403"/>
      <c r="I84" s="390"/>
      <c r="J84" s="390"/>
      <c r="K84" s="403"/>
      <c r="L84" s="390">
        <v>2</v>
      </c>
      <c r="M84" s="391">
        <v>0</v>
      </c>
    </row>
    <row r="85" spans="1:13" ht="14.4" customHeight="1" x14ac:dyDescent="0.3">
      <c r="A85" s="386" t="s">
        <v>1653</v>
      </c>
      <c r="B85" s="387" t="s">
        <v>1582</v>
      </c>
      <c r="C85" s="387" t="s">
        <v>1986</v>
      </c>
      <c r="D85" s="387" t="s">
        <v>1987</v>
      </c>
      <c r="E85" s="387" t="s">
        <v>1988</v>
      </c>
      <c r="F85" s="390"/>
      <c r="G85" s="390"/>
      <c r="H85" s="403">
        <v>0</v>
      </c>
      <c r="I85" s="390">
        <v>1</v>
      </c>
      <c r="J85" s="390">
        <v>138.16</v>
      </c>
      <c r="K85" s="403">
        <v>1</v>
      </c>
      <c r="L85" s="390">
        <v>1</v>
      </c>
      <c r="M85" s="391">
        <v>138.16</v>
      </c>
    </row>
    <row r="86" spans="1:13" ht="14.4" customHeight="1" x14ac:dyDescent="0.3">
      <c r="A86" s="386" t="s">
        <v>1653</v>
      </c>
      <c r="B86" s="387" t="s">
        <v>1582</v>
      </c>
      <c r="C86" s="387" t="s">
        <v>1154</v>
      </c>
      <c r="D86" s="387" t="s">
        <v>1155</v>
      </c>
      <c r="E86" s="387" t="s">
        <v>1583</v>
      </c>
      <c r="F86" s="390"/>
      <c r="G86" s="390"/>
      <c r="H86" s="403">
        <v>0</v>
      </c>
      <c r="I86" s="390">
        <v>2</v>
      </c>
      <c r="J86" s="390">
        <v>368.44</v>
      </c>
      <c r="K86" s="403">
        <v>1</v>
      </c>
      <c r="L86" s="390">
        <v>2</v>
      </c>
      <c r="M86" s="391">
        <v>368.44</v>
      </c>
    </row>
    <row r="87" spans="1:13" ht="14.4" customHeight="1" x14ac:dyDescent="0.3">
      <c r="A87" s="386" t="s">
        <v>1653</v>
      </c>
      <c r="B87" s="387" t="s">
        <v>1584</v>
      </c>
      <c r="C87" s="387" t="s">
        <v>1201</v>
      </c>
      <c r="D87" s="387" t="s">
        <v>1202</v>
      </c>
      <c r="E87" s="387" t="s">
        <v>1606</v>
      </c>
      <c r="F87" s="390"/>
      <c r="G87" s="390"/>
      <c r="H87" s="403">
        <v>0</v>
      </c>
      <c r="I87" s="390">
        <v>1</v>
      </c>
      <c r="J87" s="390">
        <v>116.8</v>
      </c>
      <c r="K87" s="403">
        <v>1</v>
      </c>
      <c r="L87" s="390">
        <v>1</v>
      </c>
      <c r="M87" s="391">
        <v>116.8</v>
      </c>
    </row>
    <row r="88" spans="1:13" ht="14.4" customHeight="1" x14ac:dyDescent="0.3">
      <c r="A88" s="386" t="s">
        <v>1653</v>
      </c>
      <c r="B88" s="387" t="s">
        <v>1834</v>
      </c>
      <c r="C88" s="387" t="s">
        <v>1835</v>
      </c>
      <c r="D88" s="387" t="s">
        <v>1836</v>
      </c>
      <c r="E88" s="387" t="s">
        <v>1837</v>
      </c>
      <c r="F88" s="390"/>
      <c r="G88" s="390"/>
      <c r="H88" s="403">
        <v>0</v>
      </c>
      <c r="I88" s="390">
        <v>12</v>
      </c>
      <c r="J88" s="390">
        <v>838.32</v>
      </c>
      <c r="K88" s="403">
        <v>1</v>
      </c>
      <c r="L88" s="390">
        <v>12</v>
      </c>
      <c r="M88" s="391">
        <v>838.32</v>
      </c>
    </row>
    <row r="89" spans="1:13" ht="14.4" customHeight="1" x14ac:dyDescent="0.3">
      <c r="A89" s="386" t="s">
        <v>1653</v>
      </c>
      <c r="B89" s="387" t="s">
        <v>1838</v>
      </c>
      <c r="C89" s="387" t="s">
        <v>1839</v>
      </c>
      <c r="D89" s="387" t="s">
        <v>1840</v>
      </c>
      <c r="E89" s="387" t="s">
        <v>1583</v>
      </c>
      <c r="F89" s="390"/>
      <c r="G89" s="390"/>
      <c r="H89" s="403">
        <v>0</v>
      </c>
      <c r="I89" s="390">
        <v>3</v>
      </c>
      <c r="J89" s="390">
        <v>209.57999999999998</v>
      </c>
      <c r="K89" s="403">
        <v>1</v>
      </c>
      <c r="L89" s="390">
        <v>3</v>
      </c>
      <c r="M89" s="391">
        <v>209.57999999999998</v>
      </c>
    </row>
    <row r="90" spans="1:13" ht="14.4" customHeight="1" x14ac:dyDescent="0.3">
      <c r="A90" s="386" t="s">
        <v>1653</v>
      </c>
      <c r="B90" s="387" t="s">
        <v>1989</v>
      </c>
      <c r="C90" s="387" t="s">
        <v>1990</v>
      </c>
      <c r="D90" s="387" t="s">
        <v>1991</v>
      </c>
      <c r="E90" s="387" t="s">
        <v>1992</v>
      </c>
      <c r="F90" s="390"/>
      <c r="G90" s="390"/>
      <c r="H90" s="403">
        <v>0</v>
      </c>
      <c r="I90" s="390">
        <v>2</v>
      </c>
      <c r="J90" s="390">
        <v>193.26</v>
      </c>
      <c r="K90" s="403">
        <v>1</v>
      </c>
      <c r="L90" s="390">
        <v>2</v>
      </c>
      <c r="M90" s="391">
        <v>193.26</v>
      </c>
    </row>
    <row r="91" spans="1:13" ht="14.4" customHeight="1" x14ac:dyDescent="0.3">
      <c r="A91" s="386" t="s">
        <v>1653</v>
      </c>
      <c r="B91" s="387" t="s">
        <v>1989</v>
      </c>
      <c r="C91" s="387" t="s">
        <v>1993</v>
      </c>
      <c r="D91" s="387" t="s">
        <v>1991</v>
      </c>
      <c r="E91" s="387" t="s">
        <v>1994</v>
      </c>
      <c r="F91" s="390"/>
      <c r="G91" s="390"/>
      <c r="H91" s="403">
        <v>0</v>
      </c>
      <c r="I91" s="390">
        <v>3</v>
      </c>
      <c r="J91" s="390">
        <v>579.78</v>
      </c>
      <c r="K91" s="403">
        <v>1</v>
      </c>
      <c r="L91" s="390">
        <v>3</v>
      </c>
      <c r="M91" s="391">
        <v>579.78</v>
      </c>
    </row>
    <row r="92" spans="1:13" ht="14.4" customHeight="1" x14ac:dyDescent="0.3">
      <c r="A92" s="386" t="s">
        <v>1654</v>
      </c>
      <c r="B92" s="387" t="s">
        <v>1563</v>
      </c>
      <c r="C92" s="387" t="s">
        <v>1087</v>
      </c>
      <c r="D92" s="387" t="s">
        <v>1029</v>
      </c>
      <c r="E92" s="387" t="s">
        <v>1088</v>
      </c>
      <c r="F92" s="390"/>
      <c r="G92" s="390"/>
      <c r="H92" s="403">
        <v>0</v>
      </c>
      <c r="I92" s="390">
        <v>2</v>
      </c>
      <c r="J92" s="390">
        <v>937.92</v>
      </c>
      <c r="K92" s="403">
        <v>1</v>
      </c>
      <c r="L92" s="390">
        <v>2</v>
      </c>
      <c r="M92" s="391">
        <v>937.92</v>
      </c>
    </row>
    <row r="93" spans="1:13" ht="14.4" customHeight="1" x14ac:dyDescent="0.3">
      <c r="A93" s="386" t="s">
        <v>1654</v>
      </c>
      <c r="B93" s="387" t="s">
        <v>1563</v>
      </c>
      <c r="C93" s="387" t="s">
        <v>1090</v>
      </c>
      <c r="D93" s="387" t="s">
        <v>1029</v>
      </c>
      <c r="E93" s="387" t="s">
        <v>1091</v>
      </c>
      <c r="F93" s="390"/>
      <c r="G93" s="390"/>
      <c r="H93" s="403">
        <v>0</v>
      </c>
      <c r="I93" s="390">
        <v>68</v>
      </c>
      <c r="J93" s="390">
        <v>42519.72</v>
      </c>
      <c r="K93" s="403">
        <v>1</v>
      </c>
      <c r="L93" s="390">
        <v>68</v>
      </c>
      <c r="M93" s="391">
        <v>42519.72</v>
      </c>
    </row>
    <row r="94" spans="1:13" ht="14.4" customHeight="1" x14ac:dyDescent="0.3">
      <c r="A94" s="386" t="s">
        <v>1654</v>
      </c>
      <c r="B94" s="387" t="s">
        <v>1563</v>
      </c>
      <c r="C94" s="387" t="s">
        <v>1028</v>
      </c>
      <c r="D94" s="387" t="s">
        <v>1029</v>
      </c>
      <c r="E94" s="387" t="s">
        <v>1030</v>
      </c>
      <c r="F94" s="390"/>
      <c r="G94" s="390"/>
      <c r="H94" s="403">
        <v>0</v>
      </c>
      <c r="I94" s="390">
        <v>13</v>
      </c>
      <c r="J94" s="390">
        <v>12193.09</v>
      </c>
      <c r="K94" s="403">
        <v>1</v>
      </c>
      <c r="L94" s="390">
        <v>13</v>
      </c>
      <c r="M94" s="391">
        <v>12193.09</v>
      </c>
    </row>
    <row r="95" spans="1:13" ht="14.4" customHeight="1" x14ac:dyDescent="0.3">
      <c r="A95" s="386" t="s">
        <v>1654</v>
      </c>
      <c r="B95" s="387" t="s">
        <v>1995</v>
      </c>
      <c r="C95" s="387" t="s">
        <v>1996</v>
      </c>
      <c r="D95" s="387" t="s">
        <v>1997</v>
      </c>
      <c r="E95" s="387" t="s">
        <v>1998</v>
      </c>
      <c r="F95" s="390">
        <v>1</v>
      </c>
      <c r="G95" s="390">
        <v>472.71</v>
      </c>
      <c r="H95" s="403">
        <v>1</v>
      </c>
      <c r="I95" s="390"/>
      <c r="J95" s="390"/>
      <c r="K95" s="403">
        <v>0</v>
      </c>
      <c r="L95" s="390">
        <v>1</v>
      </c>
      <c r="M95" s="391">
        <v>472.71</v>
      </c>
    </row>
    <row r="96" spans="1:13" ht="14.4" customHeight="1" x14ac:dyDescent="0.3">
      <c r="A96" s="386" t="s">
        <v>1654</v>
      </c>
      <c r="B96" s="387" t="s">
        <v>1577</v>
      </c>
      <c r="C96" s="387" t="s">
        <v>1999</v>
      </c>
      <c r="D96" s="387" t="s">
        <v>2000</v>
      </c>
      <c r="E96" s="387" t="s">
        <v>1579</v>
      </c>
      <c r="F96" s="390">
        <v>1</v>
      </c>
      <c r="G96" s="390">
        <v>333.31</v>
      </c>
      <c r="H96" s="403">
        <v>1</v>
      </c>
      <c r="I96" s="390"/>
      <c r="J96" s="390"/>
      <c r="K96" s="403">
        <v>0</v>
      </c>
      <c r="L96" s="390">
        <v>1</v>
      </c>
      <c r="M96" s="391">
        <v>333.31</v>
      </c>
    </row>
    <row r="97" spans="1:13" ht="14.4" customHeight="1" x14ac:dyDescent="0.3">
      <c r="A97" s="386" t="s">
        <v>1654</v>
      </c>
      <c r="B97" s="387" t="s">
        <v>1577</v>
      </c>
      <c r="C97" s="387" t="s">
        <v>2001</v>
      </c>
      <c r="D97" s="387" t="s">
        <v>2000</v>
      </c>
      <c r="E97" s="387" t="s">
        <v>2002</v>
      </c>
      <c r="F97" s="390">
        <v>1</v>
      </c>
      <c r="G97" s="390">
        <v>333.31</v>
      </c>
      <c r="H97" s="403">
        <v>1</v>
      </c>
      <c r="I97" s="390"/>
      <c r="J97" s="390"/>
      <c r="K97" s="403">
        <v>0</v>
      </c>
      <c r="L97" s="390">
        <v>1</v>
      </c>
      <c r="M97" s="391">
        <v>333.31</v>
      </c>
    </row>
    <row r="98" spans="1:13" ht="14.4" customHeight="1" x14ac:dyDescent="0.3">
      <c r="A98" s="386" t="s">
        <v>1654</v>
      </c>
      <c r="B98" s="387" t="s">
        <v>1577</v>
      </c>
      <c r="C98" s="387" t="s">
        <v>2003</v>
      </c>
      <c r="D98" s="387" t="s">
        <v>2004</v>
      </c>
      <c r="E98" s="387" t="s">
        <v>2005</v>
      </c>
      <c r="F98" s="390"/>
      <c r="G98" s="390"/>
      <c r="H98" s="403">
        <v>0</v>
      </c>
      <c r="I98" s="390">
        <v>1</v>
      </c>
      <c r="J98" s="390">
        <v>79.36</v>
      </c>
      <c r="K98" s="403">
        <v>1</v>
      </c>
      <c r="L98" s="390">
        <v>1</v>
      </c>
      <c r="M98" s="391">
        <v>79.36</v>
      </c>
    </row>
    <row r="99" spans="1:13" ht="14.4" customHeight="1" x14ac:dyDescent="0.3">
      <c r="A99" s="386" t="s">
        <v>1654</v>
      </c>
      <c r="B99" s="387" t="s">
        <v>1577</v>
      </c>
      <c r="C99" s="387" t="s">
        <v>1979</v>
      </c>
      <c r="D99" s="387" t="s">
        <v>1980</v>
      </c>
      <c r="E99" s="387" t="s">
        <v>1981</v>
      </c>
      <c r="F99" s="390"/>
      <c r="G99" s="390"/>
      <c r="H99" s="403">
        <v>0</v>
      </c>
      <c r="I99" s="390">
        <v>2</v>
      </c>
      <c r="J99" s="390">
        <v>666.62</v>
      </c>
      <c r="K99" s="403">
        <v>1</v>
      </c>
      <c r="L99" s="390">
        <v>2</v>
      </c>
      <c r="M99" s="391">
        <v>666.62</v>
      </c>
    </row>
    <row r="100" spans="1:13" ht="14.4" customHeight="1" x14ac:dyDescent="0.3">
      <c r="A100" s="386" t="s">
        <v>1654</v>
      </c>
      <c r="B100" s="387" t="s">
        <v>1577</v>
      </c>
      <c r="C100" s="387" t="s">
        <v>2006</v>
      </c>
      <c r="D100" s="387" t="s">
        <v>2007</v>
      </c>
      <c r="E100" s="387" t="s">
        <v>2008</v>
      </c>
      <c r="F100" s="390">
        <v>73</v>
      </c>
      <c r="G100" s="390">
        <v>24331.629999999997</v>
      </c>
      <c r="H100" s="403">
        <v>1</v>
      </c>
      <c r="I100" s="390"/>
      <c r="J100" s="390"/>
      <c r="K100" s="403">
        <v>0</v>
      </c>
      <c r="L100" s="390">
        <v>73</v>
      </c>
      <c r="M100" s="391">
        <v>24331.629999999997</v>
      </c>
    </row>
    <row r="101" spans="1:13" ht="14.4" customHeight="1" x14ac:dyDescent="0.3">
      <c r="A101" s="386" t="s">
        <v>1654</v>
      </c>
      <c r="B101" s="387" t="s">
        <v>1577</v>
      </c>
      <c r="C101" s="387" t="s">
        <v>2009</v>
      </c>
      <c r="D101" s="387" t="s">
        <v>2007</v>
      </c>
      <c r="E101" s="387" t="s">
        <v>1984</v>
      </c>
      <c r="F101" s="390">
        <v>5</v>
      </c>
      <c r="G101" s="390">
        <v>1666.55</v>
      </c>
      <c r="H101" s="403">
        <v>1</v>
      </c>
      <c r="I101" s="390"/>
      <c r="J101" s="390"/>
      <c r="K101" s="403">
        <v>0</v>
      </c>
      <c r="L101" s="390">
        <v>5</v>
      </c>
      <c r="M101" s="391">
        <v>1666.55</v>
      </c>
    </row>
    <row r="102" spans="1:13" ht="14.4" customHeight="1" x14ac:dyDescent="0.3">
      <c r="A102" s="386" t="s">
        <v>1654</v>
      </c>
      <c r="B102" s="387" t="s">
        <v>1577</v>
      </c>
      <c r="C102" s="387" t="s">
        <v>2010</v>
      </c>
      <c r="D102" s="387" t="s">
        <v>2007</v>
      </c>
      <c r="E102" s="387" t="s">
        <v>2011</v>
      </c>
      <c r="F102" s="390">
        <v>2</v>
      </c>
      <c r="G102" s="390">
        <v>0</v>
      </c>
      <c r="H102" s="403"/>
      <c r="I102" s="390"/>
      <c r="J102" s="390"/>
      <c r="K102" s="403"/>
      <c r="L102" s="390">
        <v>2</v>
      </c>
      <c r="M102" s="391">
        <v>0</v>
      </c>
    </row>
    <row r="103" spans="1:13" ht="14.4" customHeight="1" x14ac:dyDescent="0.3">
      <c r="A103" s="386" t="s">
        <v>1654</v>
      </c>
      <c r="B103" s="387" t="s">
        <v>1961</v>
      </c>
      <c r="C103" s="387" t="s">
        <v>2012</v>
      </c>
      <c r="D103" s="387" t="s">
        <v>1963</v>
      </c>
      <c r="E103" s="387" t="s">
        <v>2013</v>
      </c>
      <c r="F103" s="390">
        <v>1</v>
      </c>
      <c r="G103" s="390">
        <v>0</v>
      </c>
      <c r="H103" s="403"/>
      <c r="I103" s="390"/>
      <c r="J103" s="390"/>
      <c r="K103" s="403"/>
      <c r="L103" s="390">
        <v>1</v>
      </c>
      <c r="M103" s="391">
        <v>0</v>
      </c>
    </row>
    <row r="104" spans="1:13" ht="14.4" customHeight="1" x14ac:dyDescent="0.3">
      <c r="A104" s="386" t="s">
        <v>1654</v>
      </c>
      <c r="B104" s="387" t="s">
        <v>1961</v>
      </c>
      <c r="C104" s="387" t="s">
        <v>2014</v>
      </c>
      <c r="D104" s="387" t="s">
        <v>1966</v>
      </c>
      <c r="E104" s="387" t="s">
        <v>2015</v>
      </c>
      <c r="F104" s="390"/>
      <c r="G104" s="390"/>
      <c r="H104" s="403">
        <v>0</v>
      </c>
      <c r="I104" s="390">
        <v>1</v>
      </c>
      <c r="J104" s="390">
        <v>481.27</v>
      </c>
      <c r="K104" s="403">
        <v>1</v>
      </c>
      <c r="L104" s="390">
        <v>1</v>
      </c>
      <c r="M104" s="391">
        <v>481.27</v>
      </c>
    </row>
    <row r="105" spans="1:13" ht="14.4" customHeight="1" x14ac:dyDescent="0.3">
      <c r="A105" s="386" t="s">
        <v>1654</v>
      </c>
      <c r="B105" s="387" t="s">
        <v>1989</v>
      </c>
      <c r="C105" s="387" t="s">
        <v>2016</v>
      </c>
      <c r="D105" s="387" t="s">
        <v>2017</v>
      </c>
      <c r="E105" s="387" t="s">
        <v>1992</v>
      </c>
      <c r="F105" s="390">
        <v>1</v>
      </c>
      <c r="G105" s="390">
        <v>0</v>
      </c>
      <c r="H105" s="403"/>
      <c r="I105" s="390"/>
      <c r="J105" s="390"/>
      <c r="K105" s="403"/>
      <c r="L105" s="390">
        <v>1</v>
      </c>
      <c r="M105" s="391">
        <v>0</v>
      </c>
    </row>
    <row r="106" spans="1:13" ht="14.4" customHeight="1" x14ac:dyDescent="0.3">
      <c r="A106" s="386" t="s">
        <v>1654</v>
      </c>
      <c r="B106" s="387" t="s">
        <v>1989</v>
      </c>
      <c r="C106" s="387" t="s">
        <v>2018</v>
      </c>
      <c r="D106" s="387" t="s">
        <v>1991</v>
      </c>
      <c r="E106" s="387" t="s">
        <v>2019</v>
      </c>
      <c r="F106" s="390"/>
      <c r="G106" s="390"/>
      <c r="H106" s="403">
        <v>0</v>
      </c>
      <c r="I106" s="390">
        <v>1</v>
      </c>
      <c r="J106" s="390">
        <v>48.31</v>
      </c>
      <c r="K106" s="403">
        <v>1</v>
      </c>
      <c r="L106" s="390">
        <v>1</v>
      </c>
      <c r="M106" s="391">
        <v>48.31</v>
      </c>
    </row>
    <row r="107" spans="1:13" ht="14.4" customHeight="1" x14ac:dyDescent="0.3">
      <c r="A107" s="386" t="s">
        <v>1654</v>
      </c>
      <c r="B107" s="387" t="s">
        <v>1989</v>
      </c>
      <c r="C107" s="387" t="s">
        <v>1990</v>
      </c>
      <c r="D107" s="387" t="s">
        <v>1991</v>
      </c>
      <c r="E107" s="387" t="s">
        <v>1992</v>
      </c>
      <c r="F107" s="390"/>
      <c r="G107" s="390"/>
      <c r="H107" s="403">
        <v>0</v>
      </c>
      <c r="I107" s="390">
        <v>1</v>
      </c>
      <c r="J107" s="390">
        <v>96.63</v>
      </c>
      <c r="K107" s="403">
        <v>1</v>
      </c>
      <c r="L107" s="390">
        <v>1</v>
      </c>
      <c r="M107" s="391">
        <v>96.63</v>
      </c>
    </row>
    <row r="108" spans="1:13" ht="14.4" customHeight="1" x14ac:dyDescent="0.3">
      <c r="A108" s="386" t="s">
        <v>1654</v>
      </c>
      <c r="B108" s="387" t="s">
        <v>1989</v>
      </c>
      <c r="C108" s="387" t="s">
        <v>1993</v>
      </c>
      <c r="D108" s="387" t="s">
        <v>1991</v>
      </c>
      <c r="E108" s="387" t="s">
        <v>1994</v>
      </c>
      <c r="F108" s="390"/>
      <c r="G108" s="390"/>
      <c r="H108" s="403">
        <v>0</v>
      </c>
      <c r="I108" s="390">
        <v>1</v>
      </c>
      <c r="J108" s="390">
        <v>193.26</v>
      </c>
      <c r="K108" s="403">
        <v>1</v>
      </c>
      <c r="L108" s="390">
        <v>1</v>
      </c>
      <c r="M108" s="391">
        <v>193.26</v>
      </c>
    </row>
    <row r="109" spans="1:13" ht="14.4" customHeight="1" x14ac:dyDescent="0.3">
      <c r="A109" s="386" t="s">
        <v>1654</v>
      </c>
      <c r="B109" s="387" t="s">
        <v>1989</v>
      </c>
      <c r="C109" s="387" t="s">
        <v>2020</v>
      </c>
      <c r="D109" s="387" t="s">
        <v>1991</v>
      </c>
      <c r="E109" s="387" t="s">
        <v>2021</v>
      </c>
      <c r="F109" s="390">
        <v>14</v>
      </c>
      <c r="G109" s="390">
        <v>0</v>
      </c>
      <c r="H109" s="403"/>
      <c r="I109" s="390"/>
      <c r="J109" s="390"/>
      <c r="K109" s="403"/>
      <c r="L109" s="390">
        <v>14</v>
      </c>
      <c r="M109" s="391">
        <v>0</v>
      </c>
    </row>
    <row r="110" spans="1:13" ht="14.4" customHeight="1" x14ac:dyDescent="0.3">
      <c r="A110" s="386" t="s">
        <v>1654</v>
      </c>
      <c r="B110" s="387" t="s">
        <v>1989</v>
      </c>
      <c r="C110" s="387" t="s">
        <v>2022</v>
      </c>
      <c r="D110" s="387" t="s">
        <v>2023</v>
      </c>
      <c r="E110" s="387" t="s">
        <v>2024</v>
      </c>
      <c r="F110" s="390">
        <v>35</v>
      </c>
      <c r="G110" s="390">
        <v>3382.0499999999997</v>
      </c>
      <c r="H110" s="403">
        <v>1</v>
      </c>
      <c r="I110" s="390"/>
      <c r="J110" s="390"/>
      <c r="K110" s="403">
        <v>0</v>
      </c>
      <c r="L110" s="390">
        <v>35</v>
      </c>
      <c r="M110" s="391">
        <v>3382.0499999999997</v>
      </c>
    </row>
    <row r="111" spans="1:13" ht="14.4" customHeight="1" x14ac:dyDescent="0.3">
      <c r="A111" s="386" t="s">
        <v>1654</v>
      </c>
      <c r="B111" s="387" t="s">
        <v>1989</v>
      </c>
      <c r="C111" s="387" t="s">
        <v>2025</v>
      </c>
      <c r="D111" s="387" t="s">
        <v>1991</v>
      </c>
      <c r="E111" s="387" t="s">
        <v>2026</v>
      </c>
      <c r="F111" s="390">
        <v>4</v>
      </c>
      <c r="G111" s="390">
        <v>0</v>
      </c>
      <c r="H111" s="403"/>
      <c r="I111" s="390"/>
      <c r="J111" s="390"/>
      <c r="K111" s="403"/>
      <c r="L111" s="390">
        <v>4</v>
      </c>
      <c r="M111" s="391">
        <v>0</v>
      </c>
    </row>
    <row r="112" spans="1:13" ht="14.4" customHeight="1" x14ac:dyDescent="0.3">
      <c r="A112" s="386" t="s">
        <v>1654</v>
      </c>
      <c r="B112" s="387" t="s">
        <v>1989</v>
      </c>
      <c r="C112" s="387" t="s">
        <v>2027</v>
      </c>
      <c r="D112" s="387" t="s">
        <v>1991</v>
      </c>
      <c r="E112" s="387" t="s">
        <v>2028</v>
      </c>
      <c r="F112" s="390">
        <v>1</v>
      </c>
      <c r="G112" s="390">
        <v>0</v>
      </c>
      <c r="H112" s="403"/>
      <c r="I112" s="390"/>
      <c r="J112" s="390"/>
      <c r="K112" s="403"/>
      <c r="L112" s="390">
        <v>1</v>
      </c>
      <c r="M112" s="391">
        <v>0</v>
      </c>
    </row>
    <row r="113" spans="1:13" ht="14.4" customHeight="1" x14ac:dyDescent="0.3">
      <c r="A113" s="386" t="s">
        <v>1654</v>
      </c>
      <c r="B113" s="387" t="s">
        <v>1587</v>
      </c>
      <c r="C113" s="387" t="s">
        <v>2029</v>
      </c>
      <c r="D113" s="387" t="s">
        <v>2030</v>
      </c>
      <c r="E113" s="387" t="s">
        <v>1588</v>
      </c>
      <c r="F113" s="390">
        <v>1</v>
      </c>
      <c r="G113" s="390">
        <v>98.23</v>
      </c>
      <c r="H113" s="403">
        <v>1</v>
      </c>
      <c r="I113" s="390"/>
      <c r="J113" s="390"/>
      <c r="K113" s="403">
        <v>0</v>
      </c>
      <c r="L113" s="390">
        <v>1</v>
      </c>
      <c r="M113" s="391">
        <v>98.23</v>
      </c>
    </row>
    <row r="114" spans="1:13" ht="14.4" customHeight="1" x14ac:dyDescent="0.3">
      <c r="A114" s="386" t="s">
        <v>1655</v>
      </c>
      <c r="B114" s="387" t="s">
        <v>1847</v>
      </c>
      <c r="C114" s="387" t="s">
        <v>2031</v>
      </c>
      <c r="D114" s="387" t="s">
        <v>2032</v>
      </c>
      <c r="E114" s="387" t="s">
        <v>2033</v>
      </c>
      <c r="F114" s="390">
        <v>1</v>
      </c>
      <c r="G114" s="390">
        <v>0</v>
      </c>
      <c r="H114" s="403"/>
      <c r="I114" s="390"/>
      <c r="J114" s="390"/>
      <c r="K114" s="403"/>
      <c r="L114" s="390">
        <v>1</v>
      </c>
      <c r="M114" s="391">
        <v>0</v>
      </c>
    </row>
    <row r="115" spans="1:13" ht="14.4" customHeight="1" x14ac:dyDescent="0.3">
      <c r="A115" s="386" t="s">
        <v>1655</v>
      </c>
      <c r="B115" s="387" t="s">
        <v>1558</v>
      </c>
      <c r="C115" s="387" t="s">
        <v>1832</v>
      </c>
      <c r="D115" s="387" t="s">
        <v>597</v>
      </c>
      <c r="E115" s="387" t="s">
        <v>1833</v>
      </c>
      <c r="F115" s="390"/>
      <c r="G115" s="390"/>
      <c r="H115" s="403">
        <v>0</v>
      </c>
      <c r="I115" s="390">
        <v>2</v>
      </c>
      <c r="J115" s="390">
        <v>190.48</v>
      </c>
      <c r="K115" s="403">
        <v>1</v>
      </c>
      <c r="L115" s="390">
        <v>2</v>
      </c>
      <c r="M115" s="391">
        <v>190.48</v>
      </c>
    </row>
    <row r="116" spans="1:13" ht="14.4" customHeight="1" x14ac:dyDescent="0.3">
      <c r="A116" s="386" t="s">
        <v>1655</v>
      </c>
      <c r="B116" s="387" t="s">
        <v>1558</v>
      </c>
      <c r="C116" s="387" t="s">
        <v>596</v>
      </c>
      <c r="D116" s="387" t="s">
        <v>597</v>
      </c>
      <c r="E116" s="387" t="s">
        <v>598</v>
      </c>
      <c r="F116" s="390"/>
      <c r="G116" s="390"/>
      <c r="H116" s="403">
        <v>0</v>
      </c>
      <c r="I116" s="390">
        <v>3</v>
      </c>
      <c r="J116" s="390">
        <v>571.43999999999994</v>
      </c>
      <c r="K116" s="403">
        <v>1</v>
      </c>
      <c r="L116" s="390">
        <v>3</v>
      </c>
      <c r="M116" s="391">
        <v>571.43999999999994</v>
      </c>
    </row>
    <row r="117" spans="1:13" ht="14.4" customHeight="1" x14ac:dyDescent="0.3">
      <c r="A117" s="386" t="s">
        <v>1655</v>
      </c>
      <c r="B117" s="387" t="s">
        <v>1562</v>
      </c>
      <c r="C117" s="387" t="s">
        <v>1064</v>
      </c>
      <c r="D117" s="387" t="s">
        <v>1065</v>
      </c>
      <c r="E117" s="387" t="s">
        <v>503</v>
      </c>
      <c r="F117" s="390"/>
      <c r="G117" s="390"/>
      <c r="H117" s="403">
        <v>0</v>
      </c>
      <c r="I117" s="390">
        <v>2</v>
      </c>
      <c r="J117" s="390">
        <v>112.02</v>
      </c>
      <c r="K117" s="403">
        <v>1</v>
      </c>
      <c r="L117" s="390">
        <v>2</v>
      </c>
      <c r="M117" s="391">
        <v>112.02</v>
      </c>
    </row>
    <row r="118" spans="1:13" ht="14.4" customHeight="1" x14ac:dyDescent="0.3">
      <c r="A118" s="386" t="s">
        <v>1655</v>
      </c>
      <c r="B118" s="387" t="s">
        <v>1563</v>
      </c>
      <c r="C118" s="387" t="s">
        <v>1032</v>
      </c>
      <c r="D118" s="387" t="s">
        <v>1029</v>
      </c>
      <c r="E118" s="387" t="s">
        <v>1033</v>
      </c>
      <c r="F118" s="390"/>
      <c r="G118" s="390"/>
      <c r="H118" s="403">
        <v>0</v>
      </c>
      <c r="I118" s="390">
        <v>1</v>
      </c>
      <c r="J118" s="390">
        <v>1166.47</v>
      </c>
      <c r="K118" s="403">
        <v>1</v>
      </c>
      <c r="L118" s="390">
        <v>1</v>
      </c>
      <c r="M118" s="391">
        <v>1166.47</v>
      </c>
    </row>
    <row r="119" spans="1:13" ht="14.4" customHeight="1" x14ac:dyDescent="0.3">
      <c r="A119" s="386" t="s">
        <v>1655</v>
      </c>
      <c r="B119" s="387" t="s">
        <v>1565</v>
      </c>
      <c r="C119" s="387" t="s">
        <v>2034</v>
      </c>
      <c r="D119" s="387" t="s">
        <v>2035</v>
      </c>
      <c r="E119" s="387" t="s">
        <v>2036</v>
      </c>
      <c r="F119" s="390">
        <v>1</v>
      </c>
      <c r="G119" s="390">
        <v>1492.58</v>
      </c>
      <c r="H119" s="403">
        <v>1</v>
      </c>
      <c r="I119" s="390"/>
      <c r="J119" s="390"/>
      <c r="K119" s="403">
        <v>0</v>
      </c>
      <c r="L119" s="390">
        <v>1</v>
      </c>
      <c r="M119" s="391">
        <v>1492.58</v>
      </c>
    </row>
    <row r="120" spans="1:13" ht="14.4" customHeight="1" x14ac:dyDescent="0.3">
      <c r="A120" s="386" t="s">
        <v>1655</v>
      </c>
      <c r="B120" s="387" t="s">
        <v>1898</v>
      </c>
      <c r="C120" s="387" t="s">
        <v>2037</v>
      </c>
      <c r="D120" s="387" t="s">
        <v>1900</v>
      </c>
      <c r="E120" s="387" t="s">
        <v>2038</v>
      </c>
      <c r="F120" s="390">
        <v>1</v>
      </c>
      <c r="G120" s="390">
        <v>0</v>
      </c>
      <c r="H120" s="403"/>
      <c r="I120" s="390"/>
      <c r="J120" s="390"/>
      <c r="K120" s="403"/>
      <c r="L120" s="390">
        <v>1</v>
      </c>
      <c r="M120" s="391">
        <v>0</v>
      </c>
    </row>
    <row r="121" spans="1:13" ht="14.4" customHeight="1" x14ac:dyDescent="0.3">
      <c r="A121" s="386" t="s">
        <v>1655</v>
      </c>
      <c r="B121" s="387" t="s">
        <v>2039</v>
      </c>
      <c r="C121" s="387" t="s">
        <v>2040</v>
      </c>
      <c r="D121" s="387" t="s">
        <v>2041</v>
      </c>
      <c r="E121" s="387" t="s">
        <v>2042</v>
      </c>
      <c r="F121" s="390"/>
      <c r="G121" s="390"/>
      <c r="H121" s="403">
        <v>0</v>
      </c>
      <c r="I121" s="390">
        <v>1</v>
      </c>
      <c r="J121" s="390">
        <v>796.04</v>
      </c>
      <c r="K121" s="403">
        <v>1</v>
      </c>
      <c r="L121" s="390">
        <v>1</v>
      </c>
      <c r="M121" s="391">
        <v>796.04</v>
      </c>
    </row>
    <row r="122" spans="1:13" ht="14.4" customHeight="1" x14ac:dyDescent="0.3">
      <c r="A122" s="386" t="s">
        <v>1655</v>
      </c>
      <c r="B122" s="387" t="s">
        <v>2043</v>
      </c>
      <c r="C122" s="387" t="s">
        <v>2044</v>
      </c>
      <c r="D122" s="387" t="s">
        <v>2045</v>
      </c>
      <c r="E122" s="387" t="s">
        <v>2046</v>
      </c>
      <c r="F122" s="390"/>
      <c r="G122" s="390"/>
      <c r="H122" s="403">
        <v>0</v>
      </c>
      <c r="I122" s="390">
        <v>1</v>
      </c>
      <c r="J122" s="390">
        <v>716.43</v>
      </c>
      <c r="K122" s="403">
        <v>1</v>
      </c>
      <c r="L122" s="390">
        <v>1</v>
      </c>
      <c r="M122" s="391">
        <v>716.43</v>
      </c>
    </row>
    <row r="123" spans="1:13" ht="14.4" customHeight="1" x14ac:dyDescent="0.3">
      <c r="A123" s="386" t="s">
        <v>1655</v>
      </c>
      <c r="B123" s="387" t="s">
        <v>1577</v>
      </c>
      <c r="C123" s="387" t="s">
        <v>1146</v>
      </c>
      <c r="D123" s="387" t="s">
        <v>1578</v>
      </c>
      <c r="E123" s="387" t="s">
        <v>1579</v>
      </c>
      <c r="F123" s="390"/>
      <c r="G123" s="390"/>
      <c r="H123" s="403">
        <v>0</v>
      </c>
      <c r="I123" s="390">
        <v>1</v>
      </c>
      <c r="J123" s="390">
        <v>333.31</v>
      </c>
      <c r="K123" s="403">
        <v>1</v>
      </c>
      <c r="L123" s="390">
        <v>1</v>
      </c>
      <c r="M123" s="391">
        <v>333.31</v>
      </c>
    </row>
    <row r="124" spans="1:13" ht="14.4" customHeight="1" x14ac:dyDescent="0.3">
      <c r="A124" s="386" t="s">
        <v>1655</v>
      </c>
      <c r="B124" s="387" t="s">
        <v>1577</v>
      </c>
      <c r="C124" s="387" t="s">
        <v>2047</v>
      </c>
      <c r="D124" s="387" t="s">
        <v>2000</v>
      </c>
      <c r="E124" s="387" t="s">
        <v>2048</v>
      </c>
      <c r="F124" s="390">
        <v>1</v>
      </c>
      <c r="G124" s="390">
        <v>0</v>
      </c>
      <c r="H124" s="403"/>
      <c r="I124" s="390"/>
      <c r="J124" s="390"/>
      <c r="K124" s="403"/>
      <c r="L124" s="390">
        <v>1</v>
      </c>
      <c r="M124" s="391">
        <v>0</v>
      </c>
    </row>
    <row r="125" spans="1:13" ht="14.4" customHeight="1" x14ac:dyDescent="0.3">
      <c r="A125" s="386" t="s">
        <v>1655</v>
      </c>
      <c r="B125" s="387" t="s">
        <v>1584</v>
      </c>
      <c r="C125" s="387" t="s">
        <v>1201</v>
      </c>
      <c r="D125" s="387" t="s">
        <v>1202</v>
      </c>
      <c r="E125" s="387" t="s">
        <v>1606</v>
      </c>
      <c r="F125" s="390"/>
      <c r="G125" s="390"/>
      <c r="H125" s="403">
        <v>0</v>
      </c>
      <c r="I125" s="390">
        <v>1</v>
      </c>
      <c r="J125" s="390">
        <v>399.92</v>
      </c>
      <c r="K125" s="403">
        <v>1</v>
      </c>
      <c r="L125" s="390">
        <v>1</v>
      </c>
      <c r="M125" s="391">
        <v>399.92</v>
      </c>
    </row>
    <row r="126" spans="1:13" ht="14.4" customHeight="1" x14ac:dyDescent="0.3">
      <c r="A126" s="386" t="s">
        <v>1655</v>
      </c>
      <c r="B126" s="387" t="s">
        <v>1989</v>
      </c>
      <c r="C126" s="387" t="s">
        <v>2018</v>
      </c>
      <c r="D126" s="387" t="s">
        <v>1991</v>
      </c>
      <c r="E126" s="387" t="s">
        <v>2019</v>
      </c>
      <c r="F126" s="390"/>
      <c r="G126" s="390"/>
      <c r="H126" s="403">
        <v>0</v>
      </c>
      <c r="I126" s="390">
        <v>1</v>
      </c>
      <c r="J126" s="390">
        <v>48.31</v>
      </c>
      <c r="K126" s="403">
        <v>1</v>
      </c>
      <c r="L126" s="390">
        <v>1</v>
      </c>
      <c r="M126" s="391">
        <v>48.31</v>
      </c>
    </row>
    <row r="127" spans="1:13" ht="14.4" customHeight="1" x14ac:dyDescent="0.3">
      <c r="A127" s="386" t="s">
        <v>1655</v>
      </c>
      <c r="B127" s="387" t="s">
        <v>1989</v>
      </c>
      <c r="C127" s="387" t="s">
        <v>1990</v>
      </c>
      <c r="D127" s="387" t="s">
        <v>1991</v>
      </c>
      <c r="E127" s="387" t="s">
        <v>1992</v>
      </c>
      <c r="F127" s="390"/>
      <c r="G127" s="390"/>
      <c r="H127" s="403">
        <v>0</v>
      </c>
      <c r="I127" s="390">
        <v>65</v>
      </c>
      <c r="J127" s="390">
        <v>6280.9500000000007</v>
      </c>
      <c r="K127" s="403">
        <v>1</v>
      </c>
      <c r="L127" s="390">
        <v>65</v>
      </c>
      <c r="M127" s="391">
        <v>6280.9500000000007</v>
      </c>
    </row>
    <row r="128" spans="1:13" ht="14.4" customHeight="1" x14ac:dyDescent="0.3">
      <c r="A128" s="386" t="s">
        <v>1655</v>
      </c>
      <c r="B128" s="387" t="s">
        <v>1989</v>
      </c>
      <c r="C128" s="387" t="s">
        <v>2020</v>
      </c>
      <c r="D128" s="387" t="s">
        <v>1991</v>
      </c>
      <c r="E128" s="387" t="s">
        <v>2021</v>
      </c>
      <c r="F128" s="390">
        <v>1</v>
      </c>
      <c r="G128" s="390">
        <v>0</v>
      </c>
      <c r="H128" s="403"/>
      <c r="I128" s="390"/>
      <c r="J128" s="390"/>
      <c r="K128" s="403"/>
      <c r="L128" s="390">
        <v>1</v>
      </c>
      <c r="M128" s="391">
        <v>0</v>
      </c>
    </row>
    <row r="129" spans="1:13" ht="14.4" customHeight="1" x14ac:dyDescent="0.3">
      <c r="A129" s="386" t="s">
        <v>1655</v>
      </c>
      <c r="B129" s="387" t="s">
        <v>1587</v>
      </c>
      <c r="C129" s="387" t="s">
        <v>2029</v>
      </c>
      <c r="D129" s="387" t="s">
        <v>2030</v>
      </c>
      <c r="E129" s="387" t="s">
        <v>1588</v>
      </c>
      <c r="F129" s="390">
        <v>2</v>
      </c>
      <c r="G129" s="390">
        <v>222.74</v>
      </c>
      <c r="H129" s="403">
        <v>1</v>
      </c>
      <c r="I129" s="390"/>
      <c r="J129" s="390"/>
      <c r="K129" s="403">
        <v>0</v>
      </c>
      <c r="L129" s="390">
        <v>2</v>
      </c>
      <c r="M129" s="391">
        <v>222.74</v>
      </c>
    </row>
    <row r="130" spans="1:13" ht="14.4" customHeight="1" x14ac:dyDescent="0.3">
      <c r="A130" s="386" t="s">
        <v>1655</v>
      </c>
      <c r="B130" s="387" t="s">
        <v>1587</v>
      </c>
      <c r="C130" s="387" t="s">
        <v>2049</v>
      </c>
      <c r="D130" s="387" t="s">
        <v>2050</v>
      </c>
      <c r="E130" s="387" t="s">
        <v>2051</v>
      </c>
      <c r="F130" s="390">
        <v>1</v>
      </c>
      <c r="G130" s="390">
        <v>0</v>
      </c>
      <c r="H130" s="403"/>
      <c r="I130" s="390"/>
      <c r="J130" s="390"/>
      <c r="K130" s="403"/>
      <c r="L130" s="390">
        <v>1</v>
      </c>
      <c r="M130" s="391">
        <v>0</v>
      </c>
    </row>
    <row r="131" spans="1:13" ht="14.4" customHeight="1" x14ac:dyDescent="0.3">
      <c r="A131" s="386" t="s">
        <v>1655</v>
      </c>
      <c r="B131" s="387" t="s">
        <v>1587</v>
      </c>
      <c r="C131" s="387" t="s">
        <v>2052</v>
      </c>
      <c r="D131" s="387" t="s">
        <v>2053</v>
      </c>
      <c r="E131" s="387" t="s">
        <v>2054</v>
      </c>
      <c r="F131" s="390"/>
      <c r="G131" s="390"/>
      <c r="H131" s="403">
        <v>0</v>
      </c>
      <c r="I131" s="390">
        <v>5</v>
      </c>
      <c r="J131" s="390">
        <v>196.46</v>
      </c>
      <c r="K131" s="403">
        <v>1</v>
      </c>
      <c r="L131" s="390">
        <v>5</v>
      </c>
      <c r="M131" s="391">
        <v>196.46</v>
      </c>
    </row>
    <row r="132" spans="1:13" ht="14.4" customHeight="1" x14ac:dyDescent="0.3">
      <c r="A132" s="386" t="s">
        <v>1655</v>
      </c>
      <c r="B132" s="387" t="s">
        <v>1587</v>
      </c>
      <c r="C132" s="387" t="s">
        <v>2055</v>
      </c>
      <c r="D132" s="387" t="s">
        <v>2050</v>
      </c>
      <c r="E132" s="387" t="s">
        <v>2056</v>
      </c>
      <c r="F132" s="390">
        <v>3</v>
      </c>
      <c r="G132" s="390">
        <v>114.6</v>
      </c>
      <c r="H132" s="403">
        <v>1</v>
      </c>
      <c r="I132" s="390"/>
      <c r="J132" s="390"/>
      <c r="K132" s="403">
        <v>0</v>
      </c>
      <c r="L132" s="390">
        <v>3</v>
      </c>
      <c r="M132" s="391">
        <v>114.6</v>
      </c>
    </row>
    <row r="133" spans="1:13" ht="14.4" customHeight="1" x14ac:dyDescent="0.3">
      <c r="A133" s="386" t="s">
        <v>1655</v>
      </c>
      <c r="B133" s="387" t="s">
        <v>1941</v>
      </c>
      <c r="C133" s="387" t="s">
        <v>2057</v>
      </c>
      <c r="D133" s="387" t="s">
        <v>2058</v>
      </c>
      <c r="E133" s="387" t="s">
        <v>2059</v>
      </c>
      <c r="F133" s="390">
        <v>3</v>
      </c>
      <c r="G133" s="390">
        <v>284.15999999999997</v>
      </c>
      <c r="H133" s="403">
        <v>1</v>
      </c>
      <c r="I133" s="390"/>
      <c r="J133" s="390"/>
      <c r="K133" s="403">
        <v>0</v>
      </c>
      <c r="L133" s="390">
        <v>3</v>
      </c>
      <c r="M133" s="391">
        <v>284.15999999999997</v>
      </c>
    </row>
    <row r="134" spans="1:13" ht="14.4" customHeight="1" x14ac:dyDescent="0.3">
      <c r="A134" s="386" t="s">
        <v>1655</v>
      </c>
      <c r="B134" s="387" t="s">
        <v>1590</v>
      </c>
      <c r="C134" s="387" t="s">
        <v>2060</v>
      </c>
      <c r="D134" s="387" t="s">
        <v>2061</v>
      </c>
      <c r="E134" s="387" t="s">
        <v>2062</v>
      </c>
      <c r="F134" s="390"/>
      <c r="G134" s="390"/>
      <c r="H134" s="403">
        <v>0</v>
      </c>
      <c r="I134" s="390">
        <v>3</v>
      </c>
      <c r="J134" s="390">
        <v>1397.1</v>
      </c>
      <c r="K134" s="403">
        <v>1</v>
      </c>
      <c r="L134" s="390">
        <v>3</v>
      </c>
      <c r="M134" s="391">
        <v>1397.1</v>
      </c>
    </row>
    <row r="135" spans="1:13" ht="14.4" customHeight="1" x14ac:dyDescent="0.3">
      <c r="A135" s="386" t="s">
        <v>1655</v>
      </c>
      <c r="B135" s="387" t="s">
        <v>2063</v>
      </c>
      <c r="C135" s="387" t="s">
        <v>2064</v>
      </c>
      <c r="D135" s="387" t="s">
        <v>2065</v>
      </c>
      <c r="E135" s="387" t="s">
        <v>1102</v>
      </c>
      <c r="F135" s="390"/>
      <c r="G135" s="390"/>
      <c r="H135" s="403">
        <v>0</v>
      </c>
      <c r="I135" s="390">
        <v>1</v>
      </c>
      <c r="J135" s="390">
        <v>578.23</v>
      </c>
      <c r="K135" s="403">
        <v>1</v>
      </c>
      <c r="L135" s="390">
        <v>1</v>
      </c>
      <c r="M135" s="391">
        <v>578.23</v>
      </c>
    </row>
    <row r="136" spans="1:13" ht="14.4" customHeight="1" x14ac:dyDescent="0.3">
      <c r="A136" s="386" t="s">
        <v>1655</v>
      </c>
      <c r="B136" s="387" t="s">
        <v>2063</v>
      </c>
      <c r="C136" s="387" t="s">
        <v>2066</v>
      </c>
      <c r="D136" s="387" t="s">
        <v>2067</v>
      </c>
      <c r="E136" s="387" t="s">
        <v>1992</v>
      </c>
      <c r="F136" s="390">
        <v>1</v>
      </c>
      <c r="G136" s="390">
        <v>173.47</v>
      </c>
      <c r="H136" s="403">
        <v>1</v>
      </c>
      <c r="I136" s="390"/>
      <c r="J136" s="390"/>
      <c r="K136" s="403">
        <v>0</v>
      </c>
      <c r="L136" s="390">
        <v>1</v>
      </c>
      <c r="M136" s="391">
        <v>173.47</v>
      </c>
    </row>
    <row r="137" spans="1:13" ht="14.4" customHeight="1" x14ac:dyDescent="0.3">
      <c r="A137" s="386" t="s">
        <v>1655</v>
      </c>
      <c r="B137" s="387" t="s">
        <v>2068</v>
      </c>
      <c r="C137" s="387" t="s">
        <v>2069</v>
      </c>
      <c r="D137" s="387" t="s">
        <v>2070</v>
      </c>
      <c r="E137" s="387" t="s">
        <v>2071</v>
      </c>
      <c r="F137" s="390"/>
      <c r="G137" s="390"/>
      <c r="H137" s="403">
        <v>0</v>
      </c>
      <c r="I137" s="390">
        <v>1</v>
      </c>
      <c r="J137" s="390">
        <v>443.52</v>
      </c>
      <c r="K137" s="403">
        <v>1</v>
      </c>
      <c r="L137" s="390">
        <v>1</v>
      </c>
      <c r="M137" s="391">
        <v>443.52</v>
      </c>
    </row>
    <row r="138" spans="1:13" ht="14.4" customHeight="1" x14ac:dyDescent="0.3">
      <c r="A138" s="386" t="s">
        <v>1655</v>
      </c>
      <c r="B138" s="387" t="s">
        <v>2068</v>
      </c>
      <c r="C138" s="387" t="s">
        <v>2072</v>
      </c>
      <c r="D138" s="387" t="s">
        <v>2070</v>
      </c>
      <c r="E138" s="387" t="s">
        <v>2013</v>
      </c>
      <c r="F138" s="390"/>
      <c r="G138" s="390"/>
      <c r="H138" s="403">
        <v>0</v>
      </c>
      <c r="I138" s="390">
        <v>9</v>
      </c>
      <c r="J138" s="390">
        <v>7983.45</v>
      </c>
      <c r="K138" s="403">
        <v>1</v>
      </c>
      <c r="L138" s="390">
        <v>9</v>
      </c>
      <c r="M138" s="391">
        <v>7983.45</v>
      </c>
    </row>
    <row r="139" spans="1:13" ht="14.4" customHeight="1" x14ac:dyDescent="0.3">
      <c r="A139" s="386" t="s">
        <v>1655</v>
      </c>
      <c r="B139" s="387" t="s">
        <v>2073</v>
      </c>
      <c r="C139" s="387" t="s">
        <v>2074</v>
      </c>
      <c r="D139" s="387" t="s">
        <v>2075</v>
      </c>
      <c r="E139" s="387" t="s">
        <v>2076</v>
      </c>
      <c r="F139" s="390"/>
      <c r="G139" s="390"/>
      <c r="H139" s="403">
        <v>0</v>
      </c>
      <c r="I139" s="390">
        <v>5</v>
      </c>
      <c r="J139" s="390">
        <v>6723.3000000000011</v>
      </c>
      <c r="K139" s="403">
        <v>1</v>
      </c>
      <c r="L139" s="390">
        <v>5</v>
      </c>
      <c r="M139" s="391">
        <v>6723.3000000000011</v>
      </c>
    </row>
    <row r="140" spans="1:13" ht="14.4" customHeight="1" x14ac:dyDescent="0.3">
      <c r="A140" s="386" t="s">
        <v>1655</v>
      </c>
      <c r="B140" s="387" t="s">
        <v>2073</v>
      </c>
      <c r="C140" s="387" t="s">
        <v>2077</v>
      </c>
      <c r="D140" s="387" t="s">
        <v>2078</v>
      </c>
      <c r="E140" s="387" t="s">
        <v>2079</v>
      </c>
      <c r="F140" s="390"/>
      <c r="G140" s="390"/>
      <c r="H140" s="403">
        <v>0</v>
      </c>
      <c r="I140" s="390">
        <v>4</v>
      </c>
      <c r="J140" s="390">
        <v>7173.84</v>
      </c>
      <c r="K140" s="403">
        <v>1</v>
      </c>
      <c r="L140" s="390">
        <v>4</v>
      </c>
      <c r="M140" s="391">
        <v>7173.84</v>
      </c>
    </row>
    <row r="141" spans="1:13" ht="14.4" customHeight="1" x14ac:dyDescent="0.3">
      <c r="A141" s="386" t="s">
        <v>1655</v>
      </c>
      <c r="B141" s="387" t="s">
        <v>2080</v>
      </c>
      <c r="C141" s="387" t="s">
        <v>2081</v>
      </c>
      <c r="D141" s="387" t="s">
        <v>2082</v>
      </c>
      <c r="E141" s="387" t="s">
        <v>2083</v>
      </c>
      <c r="F141" s="390"/>
      <c r="G141" s="390"/>
      <c r="H141" s="403">
        <v>0</v>
      </c>
      <c r="I141" s="390">
        <v>3</v>
      </c>
      <c r="J141" s="390">
        <v>648.48</v>
      </c>
      <c r="K141" s="403">
        <v>1</v>
      </c>
      <c r="L141" s="390">
        <v>3</v>
      </c>
      <c r="M141" s="391">
        <v>648.48</v>
      </c>
    </row>
    <row r="142" spans="1:13" ht="14.4" customHeight="1" x14ac:dyDescent="0.3">
      <c r="A142" s="386" t="s">
        <v>1655</v>
      </c>
      <c r="B142" s="387" t="s">
        <v>2080</v>
      </c>
      <c r="C142" s="387" t="s">
        <v>2084</v>
      </c>
      <c r="D142" s="387" t="s">
        <v>2082</v>
      </c>
      <c r="E142" s="387" t="s">
        <v>2085</v>
      </c>
      <c r="F142" s="390"/>
      <c r="G142" s="390"/>
      <c r="H142" s="403">
        <v>0</v>
      </c>
      <c r="I142" s="390">
        <v>1</v>
      </c>
      <c r="J142" s="390">
        <v>432.32</v>
      </c>
      <c r="K142" s="403">
        <v>1</v>
      </c>
      <c r="L142" s="390">
        <v>1</v>
      </c>
      <c r="M142" s="391">
        <v>432.32</v>
      </c>
    </row>
    <row r="143" spans="1:13" ht="14.4" customHeight="1" x14ac:dyDescent="0.3">
      <c r="A143" s="386" t="s">
        <v>1655</v>
      </c>
      <c r="B143" s="387" t="s">
        <v>2086</v>
      </c>
      <c r="C143" s="387" t="s">
        <v>2087</v>
      </c>
      <c r="D143" s="387" t="s">
        <v>2088</v>
      </c>
      <c r="E143" s="387" t="s">
        <v>2089</v>
      </c>
      <c r="F143" s="390">
        <v>1</v>
      </c>
      <c r="G143" s="390">
        <v>0</v>
      </c>
      <c r="H143" s="403"/>
      <c r="I143" s="390"/>
      <c r="J143" s="390"/>
      <c r="K143" s="403"/>
      <c r="L143" s="390">
        <v>1</v>
      </c>
      <c r="M143" s="391">
        <v>0</v>
      </c>
    </row>
    <row r="144" spans="1:13" ht="14.4" customHeight="1" x14ac:dyDescent="0.3">
      <c r="A144" s="386" t="s">
        <v>1655</v>
      </c>
      <c r="B144" s="387" t="s">
        <v>2090</v>
      </c>
      <c r="C144" s="387" t="s">
        <v>2091</v>
      </c>
      <c r="D144" s="387" t="s">
        <v>2092</v>
      </c>
      <c r="E144" s="387" t="s">
        <v>2093</v>
      </c>
      <c r="F144" s="390">
        <v>1</v>
      </c>
      <c r="G144" s="390">
        <v>0</v>
      </c>
      <c r="H144" s="403"/>
      <c r="I144" s="390"/>
      <c r="J144" s="390"/>
      <c r="K144" s="403"/>
      <c r="L144" s="390">
        <v>1</v>
      </c>
      <c r="M144" s="391">
        <v>0</v>
      </c>
    </row>
    <row r="145" spans="1:13" ht="14.4" customHeight="1" x14ac:dyDescent="0.3">
      <c r="A145" s="386" t="s">
        <v>1655</v>
      </c>
      <c r="B145" s="387" t="s">
        <v>1611</v>
      </c>
      <c r="C145" s="387" t="s">
        <v>836</v>
      </c>
      <c r="D145" s="387" t="s">
        <v>1230</v>
      </c>
      <c r="E145" s="387" t="s">
        <v>1231</v>
      </c>
      <c r="F145" s="390"/>
      <c r="G145" s="390"/>
      <c r="H145" s="403">
        <v>0</v>
      </c>
      <c r="I145" s="390">
        <v>1</v>
      </c>
      <c r="J145" s="390">
        <v>137.6</v>
      </c>
      <c r="K145" s="403">
        <v>1</v>
      </c>
      <c r="L145" s="390">
        <v>1</v>
      </c>
      <c r="M145" s="391">
        <v>137.6</v>
      </c>
    </row>
    <row r="146" spans="1:13" ht="14.4" customHeight="1" x14ac:dyDescent="0.3">
      <c r="A146" s="386" t="s">
        <v>1655</v>
      </c>
      <c r="B146" s="387" t="s">
        <v>1611</v>
      </c>
      <c r="C146" s="387" t="s">
        <v>2094</v>
      </c>
      <c r="D146" s="387" t="s">
        <v>2095</v>
      </c>
      <c r="E146" s="387" t="s">
        <v>2096</v>
      </c>
      <c r="F146" s="390">
        <v>1</v>
      </c>
      <c r="G146" s="390">
        <v>172</v>
      </c>
      <c r="H146" s="403">
        <v>1</v>
      </c>
      <c r="I146" s="390"/>
      <c r="J146" s="390"/>
      <c r="K146" s="403">
        <v>0</v>
      </c>
      <c r="L146" s="390">
        <v>1</v>
      </c>
      <c r="M146" s="391">
        <v>172</v>
      </c>
    </row>
    <row r="147" spans="1:13" ht="14.4" customHeight="1" x14ac:dyDescent="0.3">
      <c r="A147" s="386" t="s">
        <v>1656</v>
      </c>
      <c r="B147" s="387" t="s">
        <v>1563</v>
      </c>
      <c r="C147" s="387" t="s">
        <v>1090</v>
      </c>
      <c r="D147" s="387" t="s">
        <v>1029</v>
      </c>
      <c r="E147" s="387" t="s">
        <v>1091</v>
      </c>
      <c r="F147" s="390"/>
      <c r="G147" s="390"/>
      <c r="H147" s="403">
        <v>0</v>
      </c>
      <c r="I147" s="390">
        <v>51</v>
      </c>
      <c r="J147" s="390">
        <v>31889.79</v>
      </c>
      <c r="K147" s="403">
        <v>1</v>
      </c>
      <c r="L147" s="390">
        <v>51</v>
      </c>
      <c r="M147" s="391">
        <v>31889.79</v>
      </c>
    </row>
    <row r="148" spans="1:13" ht="14.4" customHeight="1" x14ac:dyDescent="0.3">
      <c r="A148" s="386" t="s">
        <v>1656</v>
      </c>
      <c r="B148" s="387" t="s">
        <v>1995</v>
      </c>
      <c r="C148" s="387" t="s">
        <v>2097</v>
      </c>
      <c r="D148" s="387" t="s">
        <v>1997</v>
      </c>
      <c r="E148" s="387" t="s">
        <v>2098</v>
      </c>
      <c r="F148" s="390">
        <v>1</v>
      </c>
      <c r="G148" s="390">
        <v>375.54</v>
      </c>
      <c r="H148" s="403">
        <v>1</v>
      </c>
      <c r="I148" s="390"/>
      <c r="J148" s="390"/>
      <c r="K148" s="403">
        <v>0</v>
      </c>
      <c r="L148" s="390">
        <v>1</v>
      </c>
      <c r="M148" s="391">
        <v>375.54</v>
      </c>
    </row>
    <row r="149" spans="1:13" ht="14.4" customHeight="1" x14ac:dyDescent="0.3">
      <c r="A149" s="386" t="s">
        <v>1656</v>
      </c>
      <c r="B149" s="387" t="s">
        <v>1995</v>
      </c>
      <c r="C149" s="387" t="s">
        <v>1996</v>
      </c>
      <c r="D149" s="387" t="s">
        <v>1997</v>
      </c>
      <c r="E149" s="387" t="s">
        <v>1998</v>
      </c>
      <c r="F149" s="390">
        <v>7</v>
      </c>
      <c r="G149" s="390">
        <v>3308.97</v>
      </c>
      <c r="H149" s="403">
        <v>1</v>
      </c>
      <c r="I149" s="390"/>
      <c r="J149" s="390"/>
      <c r="K149" s="403">
        <v>0</v>
      </c>
      <c r="L149" s="390">
        <v>7</v>
      </c>
      <c r="M149" s="391">
        <v>3308.97</v>
      </c>
    </row>
    <row r="150" spans="1:13" ht="14.4" customHeight="1" x14ac:dyDescent="0.3">
      <c r="A150" s="386" t="s">
        <v>1656</v>
      </c>
      <c r="B150" s="387" t="s">
        <v>1577</v>
      </c>
      <c r="C150" s="387" t="s">
        <v>2099</v>
      </c>
      <c r="D150" s="387" t="s">
        <v>1578</v>
      </c>
      <c r="E150" s="387" t="s">
        <v>2100</v>
      </c>
      <c r="F150" s="390">
        <v>2</v>
      </c>
      <c r="G150" s="390">
        <v>0</v>
      </c>
      <c r="H150" s="403"/>
      <c r="I150" s="390"/>
      <c r="J150" s="390"/>
      <c r="K150" s="403"/>
      <c r="L150" s="390">
        <v>2</v>
      </c>
      <c r="M150" s="391">
        <v>0</v>
      </c>
    </row>
    <row r="151" spans="1:13" ht="14.4" customHeight="1" x14ac:dyDescent="0.3">
      <c r="A151" s="386" t="s">
        <v>1656</v>
      </c>
      <c r="B151" s="387" t="s">
        <v>1577</v>
      </c>
      <c r="C151" s="387" t="s">
        <v>1146</v>
      </c>
      <c r="D151" s="387" t="s">
        <v>1578</v>
      </c>
      <c r="E151" s="387" t="s">
        <v>1579</v>
      </c>
      <c r="F151" s="390"/>
      <c r="G151" s="390"/>
      <c r="H151" s="403">
        <v>0</v>
      </c>
      <c r="I151" s="390">
        <v>17</v>
      </c>
      <c r="J151" s="390">
        <v>5666.27</v>
      </c>
      <c r="K151" s="403">
        <v>1</v>
      </c>
      <c r="L151" s="390">
        <v>17</v>
      </c>
      <c r="M151" s="391">
        <v>5666.27</v>
      </c>
    </row>
    <row r="152" spans="1:13" ht="14.4" customHeight="1" x14ac:dyDescent="0.3">
      <c r="A152" s="386" t="s">
        <v>1656</v>
      </c>
      <c r="B152" s="387" t="s">
        <v>1577</v>
      </c>
      <c r="C152" s="387" t="s">
        <v>2006</v>
      </c>
      <c r="D152" s="387" t="s">
        <v>2007</v>
      </c>
      <c r="E152" s="387" t="s">
        <v>2008</v>
      </c>
      <c r="F152" s="390">
        <v>1</v>
      </c>
      <c r="G152" s="390">
        <v>333.31</v>
      </c>
      <c r="H152" s="403">
        <v>1</v>
      </c>
      <c r="I152" s="390"/>
      <c r="J152" s="390"/>
      <c r="K152" s="403">
        <v>0</v>
      </c>
      <c r="L152" s="390">
        <v>1</v>
      </c>
      <c r="M152" s="391">
        <v>333.31</v>
      </c>
    </row>
    <row r="153" spans="1:13" ht="14.4" customHeight="1" x14ac:dyDescent="0.3">
      <c r="A153" s="386" t="s">
        <v>1656</v>
      </c>
      <c r="B153" s="387" t="s">
        <v>1577</v>
      </c>
      <c r="C153" s="387" t="s">
        <v>2101</v>
      </c>
      <c r="D153" s="387" t="s">
        <v>2102</v>
      </c>
      <c r="E153" s="387" t="s">
        <v>2103</v>
      </c>
      <c r="F153" s="390"/>
      <c r="G153" s="390"/>
      <c r="H153" s="403">
        <v>0</v>
      </c>
      <c r="I153" s="390">
        <v>3</v>
      </c>
      <c r="J153" s="390">
        <v>457.08000000000004</v>
      </c>
      <c r="K153" s="403">
        <v>1</v>
      </c>
      <c r="L153" s="390">
        <v>3</v>
      </c>
      <c r="M153" s="391">
        <v>457.08000000000004</v>
      </c>
    </row>
    <row r="154" spans="1:13" ht="14.4" customHeight="1" x14ac:dyDescent="0.3">
      <c r="A154" s="386" t="s">
        <v>1656</v>
      </c>
      <c r="B154" s="387" t="s">
        <v>1577</v>
      </c>
      <c r="C154" s="387" t="s">
        <v>2104</v>
      </c>
      <c r="D154" s="387" t="s">
        <v>2102</v>
      </c>
      <c r="E154" s="387" t="s">
        <v>2105</v>
      </c>
      <c r="F154" s="390"/>
      <c r="G154" s="390"/>
      <c r="H154" s="403">
        <v>0</v>
      </c>
      <c r="I154" s="390">
        <v>1</v>
      </c>
      <c r="J154" s="390">
        <v>304.74</v>
      </c>
      <c r="K154" s="403">
        <v>1</v>
      </c>
      <c r="L154" s="390">
        <v>1</v>
      </c>
      <c r="M154" s="391">
        <v>304.74</v>
      </c>
    </row>
    <row r="155" spans="1:13" ht="14.4" customHeight="1" x14ac:dyDescent="0.3">
      <c r="A155" s="386" t="s">
        <v>1656</v>
      </c>
      <c r="B155" s="387" t="s">
        <v>1582</v>
      </c>
      <c r="C155" s="387" t="s">
        <v>1154</v>
      </c>
      <c r="D155" s="387" t="s">
        <v>1155</v>
      </c>
      <c r="E155" s="387" t="s">
        <v>1583</v>
      </c>
      <c r="F155" s="390"/>
      <c r="G155" s="390"/>
      <c r="H155" s="403">
        <v>0</v>
      </c>
      <c r="I155" s="390">
        <v>1</v>
      </c>
      <c r="J155" s="390">
        <v>184.22</v>
      </c>
      <c r="K155" s="403">
        <v>1</v>
      </c>
      <c r="L155" s="390">
        <v>1</v>
      </c>
      <c r="M155" s="391">
        <v>184.22</v>
      </c>
    </row>
    <row r="156" spans="1:13" ht="14.4" customHeight="1" x14ac:dyDescent="0.3">
      <c r="A156" s="386" t="s">
        <v>1656</v>
      </c>
      <c r="B156" s="387" t="s">
        <v>1586</v>
      </c>
      <c r="C156" s="387" t="s">
        <v>1166</v>
      </c>
      <c r="D156" s="387" t="s">
        <v>1167</v>
      </c>
      <c r="E156" s="387" t="s">
        <v>1168</v>
      </c>
      <c r="F156" s="390"/>
      <c r="G156" s="390"/>
      <c r="H156" s="403">
        <v>0</v>
      </c>
      <c r="I156" s="390">
        <v>1</v>
      </c>
      <c r="J156" s="390">
        <v>222.25</v>
      </c>
      <c r="K156" s="403">
        <v>1</v>
      </c>
      <c r="L156" s="390">
        <v>1</v>
      </c>
      <c r="M156" s="391">
        <v>222.25</v>
      </c>
    </row>
    <row r="157" spans="1:13" ht="14.4" customHeight="1" x14ac:dyDescent="0.3">
      <c r="A157" s="386" t="s">
        <v>1656</v>
      </c>
      <c r="B157" s="387" t="s">
        <v>1961</v>
      </c>
      <c r="C157" s="387" t="s">
        <v>1962</v>
      </c>
      <c r="D157" s="387" t="s">
        <v>1963</v>
      </c>
      <c r="E157" s="387" t="s">
        <v>1964</v>
      </c>
      <c r="F157" s="390"/>
      <c r="G157" s="390"/>
      <c r="H157" s="403">
        <v>0</v>
      </c>
      <c r="I157" s="390">
        <v>1</v>
      </c>
      <c r="J157" s="390">
        <v>154.01</v>
      </c>
      <c r="K157" s="403">
        <v>1</v>
      </c>
      <c r="L157" s="390">
        <v>1</v>
      </c>
      <c r="M157" s="391">
        <v>154.01</v>
      </c>
    </row>
    <row r="158" spans="1:13" ht="14.4" customHeight="1" x14ac:dyDescent="0.3">
      <c r="A158" s="386" t="s">
        <v>1656</v>
      </c>
      <c r="B158" s="387" t="s">
        <v>2106</v>
      </c>
      <c r="C158" s="387" t="s">
        <v>2107</v>
      </c>
      <c r="D158" s="387" t="s">
        <v>2108</v>
      </c>
      <c r="E158" s="387" t="s">
        <v>2109</v>
      </c>
      <c r="F158" s="390"/>
      <c r="G158" s="390"/>
      <c r="H158" s="403">
        <v>0</v>
      </c>
      <c r="I158" s="390">
        <v>3</v>
      </c>
      <c r="J158" s="390">
        <v>579.78</v>
      </c>
      <c r="K158" s="403">
        <v>1</v>
      </c>
      <c r="L158" s="390">
        <v>3</v>
      </c>
      <c r="M158" s="391">
        <v>579.78</v>
      </c>
    </row>
    <row r="159" spans="1:13" ht="14.4" customHeight="1" x14ac:dyDescent="0.3">
      <c r="A159" s="386" t="s">
        <v>1656</v>
      </c>
      <c r="B159" s="387" t="s">
        <v>2106</v>
      </c>
      <c r="C159" s="387" t="s">
        <v>2110</v>
      </c>
      <c r="D159" s="387" t="s">
        <v>2108</v>
      </c>
      <c r="E159" s="387" t="s">
        <v>2111</v>
      </c>
      <c r="F159" s="390"/>
      <c r="G159" s="390"/>
      <c r="H159" s="403">
        <v>0</v>
      </c>
      <c r="I159" s="390">
        <v>8</v>
      </c>
      <c r="J159" s="390">
        <v>1030.72</v>
      </c>
      <c r="K159" s="403">
        <v>1</v>
      </c>
      <c r="L159" s="390">
        <v>8</v>
      </c>
      <c r="M159" s="391">
        <v>1030.72</v>
      </c>
    </row>
    <row r="160" spans="1:13" ht="14.4" customHeight="1" x14ac:dyDescent="0.3">
      <c r="A160" s="386" t="s">
        <v>1656</v>
      </c>
      <c r="B160" s="387" t="s">
        <v>1989</v>
      </c>
      <c r="C160" s="387" t="s">
        <v>2018</v>
      </c>
      <c r="D160" s="387" t="s">
        <v>1991</v>
      </c>
      <c r="E160" s="387" t="s">
        <v>2019</v>
      </c>
      <c r="F160" s="390"/>
      <c r="G160" s="390"/>
      <c r="H160" s="403">
        <v>0</v>
      </c>
      <c r="I160" s="390">
        <v>2</v>
      </c>
      <c r="J160" s="390">
        <v>96.62</v>
      </c>
      <c r="K160" s="403">
        <v>1</v>
      </c>
      <c r="L160" s="390">
        <v>2</v>
      </c>
      <c r="M160" s="391">
        <v>96.62</v>
      </c>
    </row>
    <row r="161" spans="1:13" ht="14.4" customHeight="1" x14ac:dyDescent="0.3">
      <c r="A161" s="386" t="s">
        <v>1656</v>
      </c>
      <c r="B161" s="387" t="s">
        <v>1989</v>
      </c>
      <c r="C161" s="387" t="s">
        <v>1990</v>
      </c>
      <c r="D161" s="387" t="s">
        <v>1991</v>
      </c>
      <c r="E161" s="387" t="s">
        <v>1992</v>
      </c>
      <c r="F161" s="390"/>
      <c r="G161" s="390"/>
      <c r="H161" s="403">
        <v>0</v>
      </c>
      <c r="I161" s="390">
        <v>8</v>
      </c>
      <c r="J161" s="390">
        <v>773.04</v>
      </c>
      <c r="K161" s="403">
        <v>1</v>
      </c>
      <c r="L161" s="390">
        <v>8</v>
      </c>
      <c r="M161" s="391">
        <v>773.04</v>
      </c>
    </row>
    <row r="162" spans="1:13" ht="14.4" customHeight="1" x14ac:dyDescent="0.3">
      <c r="A162" s="386" t="s">
        <v>1656</v>
      </c>
      <c r="B162" s="387" t="s">
        <v>1989</v>
      </c>
      <c r="C162" s="387" t="s">
        <v>2112</v>
      </c>
      <c r="D162" s="387" t="s">
        <v>2023</v>
      </c>
      <c r="E162" s="387" t="s">
        <v>2113</v>
      </c>
      <c r="F162" s="390">
        <v>8</v>
      </c>
      <c r="G162" s="390">
        <v>0</v>
      </c>
      <c r="H162" s="403"/>
      <c r="I162" s="390"/>
      <c r="J162" s="390"/>
      <c r="K162" s="403"/>
      <c r="L162" s="390">
        <v>8</v>
      </c>
      <c r="M162" s="391">
        <v>0</v>
      </c>
    </row>
    <row r="163" spans="1:13" ht="14.4" customHeight="1" x14ac:dyDescent="0.3">
      <c r="A163" s="386" t="s">
        <v>1656</v>
      </c>
      <c r="B163" s="387" t="s">
        <v>1989</v>
      </c>
      <c r="C163" s="387" t="s">
        <v>2022</v>
      </c>
      <c r="D163" s="387" t="s">
        <v>2023</v>
      </c>
      <c r="E163" s="387" t="s">
        <v>2024</v>
      </c>
      <c r="F163" s="390">
        <v>17</v>
      </c>
      <c r="G163" s="390">
        <v>1642.71</v>
      </c>
      <c r="H163" s="403">
        <v>1</v>
      </c>
      <c r="I163" s="390"/>
      <c r="J163" s="390"/>
      <c r="K163" s="403">
        <v>0</v>
      </c>
      <c r="L163" s="390">
        <v>17</v>
      </c>
      <c r="M163" s="391">
        <v>1642.71</v>
      </c>
    </row>
    <row r="164" spans="1:13" ht="14.4" customHeight="1" x14ac:dyDescent="0.3">
      <c r="A164" s="386" t="s">
        <v>1656</v>
      </c>
      <c r="B164" s="387" t="s">
        <v>1587</v>
      </c>
      <c r="C164" s="387" t="s">
        <v>2052</v>
      </c>
      <c r="D164" s="387" t="s">
        <v>2053</v>
      </c>
      <c r="E164" s="387" t="s">
        <v>2054</v>
      </c>
      <c r="F164" s="390"/>
      <c r="G164" s="390"/>
      <c r="H164" s="403">
        <v>0</v>
      </c>
      <c r="I164" s="390">
        <v>6</v>
      </c>
      <c r="J164" s="390">
        <v>294.71999999999997</v>
      </c>
      <c r="K164" s="403">
        <v>1</v>
      </c>
      <c r="L164" s="390">
        <v>6</v>
      </c>
      <c r="M164" s="391">
        <v>294.71999999999997</v>
      </c>
    </row>
    <row r="165" spans="1:13" ht="14.4" customHeight="1" x14ac:dyDescent="0.3">
      <c r="A165" s="386" t="s">
        <v>1656</v>
      </c>
      <c r="B165" s="387" t="s">
        <v>1591</v>
      </c>
      <c r="C165" s="387" t="s">
        <v>2114</v>
      </c>
      <c r="D165" s="387" t="s">
        <v>2115</v>
      </c>
      <c r="E165" s="387" t="s">
        <v>1593</v>
      </c>
      <c r="F165" s="390">
        <v>1</v>
      </c>
      <c r="G165" s="390">
        <v>6.98</v>
      </c>
      <c r="H165" s="403">
        <v>1</v>
      </c>
      <c r="I165" s="390"/>
      <c r="J165" s="390"/>
      <c r="K165" s="403">
        <v>0</v>
      </c>
      <c r="L165" s="390">
        <v>1</v>
      </c>
      <c r="M165" s="391">
        <v>6.98</v>
      </c>
    </row>
    <row r="166" spans="1:13" ht="14.4" customHeight="1" x14ac:dyDescent="0.3">
      <c r="A166" s="386" t="s">
        <v>1657</v>
      </c>
      <c r="B166" s="387" t="s">
        <v>1563</v>
      </c>
      <c r="C166" s="387" t="s">
        <v>1090</v>
      </c>
      <c r="D166" s="387" t="s">
        <v>1029</v>
      </c>
      <c r="E166" s="387" t="s">
        <v>1091</v>
      </c>
      <c r="F166" s="390"/>
      <c r="G166" s="390"/>
      <c r="H166" s="403">
        <v>0</v>
      </c>
      <c r="I166" s="390">
        <v>16</v>
      </c>
      <c r="J166" s="390">
        <v>10004.64</v>
      </c>
      <c r="K166" s="403">
        <v>1</v>
      </c>
      <c r="L166" s="390">
        <v>16</v>
      </c>
      <c r="M166" s="391">
        <v>10004.64</v>
      </c>
    </row>
    <row r="167" spans="1:13" ht="14.4" customHeight="1" x14ac:dyDescent="0.3">
      <c r="A167" s="386" t="s">
        <v>1657</v>
      </c>
      <c r="B167" s="387" t="s">
        <v>1563</v>
      </c>
      <c r="C167" s="387" t="s">
        <v>1028</v>
      </c>
      <c r="D167" s="387" t="s">
        <v>1029</v>
      </c>
      <c r="E167" s="387" t="s">
        <v>1030</v>
      </c>
      <c r="F167" s="390"/>
      <c r="G167" s="390"/>
      <c r="H167" s="403">
        <v>0</v>
      </c>
      <c r="I167" s="390">
        <v>3</v>
      </c>
      <c r="J167" s="390">
        <v>2813.79</v>
      </c>
      <c r="K167" s="403">
        <v>1</v>
      </c>
      <c r="L167" s="390">
        <v>3</v>
      </c>
      <c r="M167" s="391">
        <v>2813.79</v>
      </c>
    </row>
    <row r="168" spans="1:13" ht="14.4" customHeight="1" x14ac:dyDescent="0.3">
      <c r="A168" s="386" t="s">
        <v>1657</v>
      </c>
      <c r="B168" s="387" t="s">
        <v>1577</v>
      </c>
      <c r="C168" s="387" t="s">
        <v>1146</v>
      </c>
      <c r="D168" s="387" t="s">
        <v>1578</v>
      </c>
      <c r="E168" s="387" t="s">
        <v>1579</v>
      </c>
      <c r="F168" s="390"/>
      <c r="G168" s="390"/>
      <c r="H168" s="403">
        <v>0</v>
      </c>
      <c r="I168" s="390">
        <v>2</v>
      </c>
      <c r="J168" s="390">
        <v>666.62</v>
      </c>
      <c r="K168" s="403">
        <v>1</v>
      </c>
      <c r="L168" s="390">
        <v>2</v>
      </c>
      <c r="M168" s="391">
        <v>666.62</v>
      </c>
    </row>
    <row r="169" spans="1:13" ht="14.4" customHeight="1" x14ac:dyDescent="0.3">
      <c r="A169" s="386" t="s">
        <v>1657</v>
      </c>
      <c r="B169" s="387" t="s">
        <v>1577</v>
      </c>
      <c r="C169" s="387" t="s">
        <v>1982</v>
      </c>
      <c r="D169" s="387" t="s">
        <v>1983</v>
      </c>
      <c r="E169" s="387" t="s">
        <v>1984</v>
      </c>
      <c r="F169" s="390"/>
      <c r="G169" s="390"/>
      <c r="H169" s="403">
        <v>0</v>
      </c>
      <c r="I169" s="390">
        <v>3</v>
      </c>
      <c r="J169" s="390">
        <v>999.93000000000006</v>
      </c>
      <c r="K169" s="403">
        <v>1</v>
      </c>
      <c r="L169" s="390">
        <v>3</v>
      </c>
      <c r="M169" s="391">
        <v>999.93000000000006</v>
      </c>
    </row>
    <row r="170" spans="1:13" ht="14.4" customHeight="1" x14ac:dyDescent="0.3">
      <c r="A170" s="386" t="s">
        <v>1657</v>
      </c>
      <c r="B170" s="387" t="s">
        <v>1582</v>
      </c>
      <c r="C170" s="387" t="s">
        <v>2116</v>
      </c>
      <c r="D170" s="387" t="s">
        <v>1155</v>
      </c>
      <c r="E170" s="387" t="s">
        <v>1606</v>
      </c>
      <c r="F170" s="390">
        <v>1</v>
      </c>
      <c r="G170" s="390">
        <v>0</v>
      </c>
      <c r="H170" s="403"/>
      <c r="I170" s="390"/>
      <c r="J170" s="390"/>
      <c r="K170" s="403"/>
      <c r="L170" s="390">
        <v>1</v>
      </c>
      <c r="M170" s="391">
        <v>0</v>
      </c>
    </row>
    <row r="171" spans="1:13" ht="14.4" customHeight="1" x14ac:dyDescent="0.3">
      <c r="A171" s="386" t="s">
        <v>1657</v>
      </c>
      <c r="B171" s="387" t="s">
        <v>1989</v>
      </c>
      <c r="C171" s="387" t="s">
        <v>2022</v>
      </c>
      <c r="D171" s="387" t="s">
        <v>2023</v>
      </c>
      <c r="E171" s="387" t="s">
        <v>2024</v>
      </c>
      <c r="F171" s="390">
        <v>1</v>
      </c>
      <c r="G171" s="390">
        <v>96.63</v>
      </c>
      <c r="H171" s="403">
        <v>1</v>
      </c>
      <c r="I171" s="390"/>
      <c r="J171" s="390"/>
      <c r="K171" s="403">
        <v>0</v>
      </c>
      <c r="L171" s="390">
        <v>1</v>
      </c>
      <c r="M171" s="391">
        <v>96.63</v>
      </c>
    </row>
    <row r="172" spans="1:13" ht="14.4" customHeight="1" x14ac:dyDescent="0.3">
      <c r="A172" s="386" t="s">
        <v>1657</v>
      </c>
      <c r="B172" s="387" t="s">
        <v>1587</v>
      </c>
      <c r="C172" s="387" t="s">
        <v>2117</v>
      </c>
      <c r="D172" s="387" t="s">
        <v>2030</v>
      </c>
      <c r="E172" s="387" t="s">
        <v>1940</v>
      </c>
      <c r="F172" s="390">
        <v>1</v>
      </c>
      <c r="G172" s="390">
        <v>41.5</v>
      </c>
      <c r="H172" s="403">
        <v>1</v>
      </c>
      <c r="I172" s="390"/>
      <c r="J172" s="390"/>
      <c r="K172" s="403">
        <v>0</v>
      </c>
      <c r="L172" s="390">
        <v>1</v>
      </c>
      <c r="M172" s="391">
        <v>41.5</v>
      </c>
    </row>
    <row r="173" spans="1:13" ht="14.4" customHeight="1" x14ac:dyDescent="0.3">
      <c r="A173" s="386" t="s">
        <v>1658</v>
      </c>
      <c r="B173" s="387" t="s">
        <v>1563</v>
      </c>
      <c r="C173" s="387" t="s">
        <v>1032</v>
      </c>
      <c r="D173" s="387" t="s">
        <v>1029</v>
      </c>
      <c r="E173" s="387" t="s">
        <v>1033</v>
      </c>
      <c r="F173" s="390"/>
      <c r="G173" s="390"/>
      <c r="H173" s="403">
        <v>0</v>
      </c>
      <c r="I173" s="390">
        <v>1</v>
      </c>
      <c r="J173" s="390">
        <v>1166.47</v>
      </c>
      <c r="K173" s="403">
        <v>1</v>
      </c>
      <c r="L173" s="390">
        <v>1</v>
      </c>
      <c r="M173" s="391">
        <v>1166.47</v>
      </c>
    </row>
    <row r="174" spans="1:13" ht="14.4" customHeight="1" x14ac:dyDescent="0.3">
      <c r="A174" s="386" t="s">
        <v>1659</v>
      </c>
      <c r="B174" s="387" t="s">
        <v>1558</v>
      </c>
      <c r="C174" s="387" t="s">
        <v>1832</v>
      </c>
      <c r="D174" s="387" t="s">
        <v>597</v>
      </c>
      <c r="E174" s="387" t="s">
        <v>1833</v>
      </c>
      <c r="F174" s="390"/>
      <c r="G174" s="390"/>
      <c r="H174" s="403">
        <v>0</v>
      </c>
      <c r="I174" s="390">
        <v>4</v>
      </c>
      <c r="J174" s="390">
        <v>380.96</v>
      </c>
      <c r="K174" s="403">
        <v>1</v>
      </c>
      <c r="L174" s="390">
        <v>4</v>
      </c>
      <c r="M174" s="391">
        <v>380.96</v>
      </c>
    </row>
    <row r="175" spans="1:13" ht="14.4" customHeight="1" x14ac:dyDescent="0.3">
      <c r="A175" s="386" t="s">
        <v>1659</v>
      </c>
      <c r="B175" s="387" t="s">
        <v>1558</v>
      </c>
      <c r="C175" s="387" t="s">
        <v>596</v>
      </c>
      <c r="D175" s="387" t="s">
        <v>597</v>
      </c>
      <c r="E175" s="387" t="s">
        <v>598</v>
      </c>
      <c r="F175" s="390"/>
      <c r="G175" s="390"/>
      <c r="H175" s="403">
        <v>0</v>
      </c>
      <c r="I175" s="390">
        <v>7</v>
      </c>
      <c r="J175" s="390">
        <v>1333.36</v>
      </c>
      <c r="K175" s="403">
        <v>1</v>
      </c>
      <c r="L175" s="390">
        <v>7</v>
      </c>
      <c r="M175" s="391">
        <v>1333.36</v>
      </c>
    </row>
    <row r="176" spans="1:13" ht="14.4" customHeight="1" x14ac:dyDescent="0.3">
      <c r="A176" s="386" t="s">
        <v>1659</v>
      </c>
      <c r="B176" s="387" t="s">
        <v>1851</v>
      </c>
      <c r="C176" s="387" t="s">
        <v>2118</v>
      </c>
      <c r="D176" s="387" t="s">
        <v>2119</v>
      </c>
      <c r="E176" s="387" t="s">
        <v>2120</v>
      </c>
      <c r="F176" s="390">
        <v>1</v>
      </c>
      <c r="G176" s="390">
        <v>123.71</v>
      </c>
      <c r="H176" s="403">
        <v>1</v>
      </c>
      <c r="I176" s="390"/>
      <c r="J176" s="390"/>
      <c r="K176" s="403">
        <v>0</v>
      </c>
      <c r="L176" s="390">
        <v>1</v>
      </c>
      <c r="M176" s="391">
        <v>123.71</v>
      </c>
    </row>
    <row r="177" spans="1:13" ht="14.4" customHeight="1" x14ac:dyDescent="0.3">
      <c r="A177" s="386" t="s">
        <v>1659</v>
      </c>
      <c r="B177" s="387" t="s">
        <v>2121</v>
      </c>
      <c r="C177" s="387" t="s">
        <v>985</v>
      </c>
      <c r="D177" s="387" t="s">
        <v>941</v>
      </c>
      <c r="E177" s="387" t="s">
        <v>2122</v>
      </c>
      <c r="F177" s="390">
        <v>1</v>
      </c>
      <c r="G177" s="390">
        <v>937.93</v>
      </c>
      <c r="H177" s="403">
        <v>1</v>
      </c>
      <c r="I177" s="390"/>
      <c r="J177" s="390"/>
      <c r="K177" s="403">
        <v>0</v>
      </c>
      <c r="L177" s="390">
        <v>1</v>
      </c>
      <c r="M177" s="391">
        <v>937.93</v>
      </c>
    </row>
    <row r="178" spans="1:13" ht="14.4" customHeight="1" x14ac:dyDescent="0.3">
      <c r="A178" s="386" t="s">
        <v>1659</v>
      </c>
      <c r="B178" s="387" t="s">
        <v>1567</v>
      </c>
      <c r="C178" s="387" t="s">
        <v>489</v>
      </c>
      <c r="D178" s="387" t="s">
        <v>490</v>
      </c>
      <c r="E178" s="387" t="s">
        <v>491</v>
      </c>
      <c r="F178" s="390">
        <v>1</v>
      </c>
      <c r="G178" s="390">
        <v>49.92</v>
      </c>
      <c r="H178" s="403">
        <v>1</v>
      </c>
      <c r="I178" s="390"/>
      <c r="J178" s="390"/>
      <c r="K178" s="403">
        <v>0</v>
      </c>
      <c r="L178" s="390">
        <v>1</v>
      </c>
      <c r="M178" s="391">
        <v>49.92</v>
      </c>
    </row>
    <row r="179" spans="1:13" ht="14.4" customHeight="1" x14ac:dyDescent="0.3">
      <c r="A179" s="386" t="s">
        <v>1659</v>
      </c>
      <c r="B179" s="387" t="s">
        <v>1605</v>
      </c>
      <c r="C179" s="387" t="s">
        <v>2123</v>
      </c>
      <c r="D179" s="387" t="s">
        <v>1893</v>
      </c>
      <c r="E179" s="387" t="s">
        <v>2124</v>
      </c>
      <c r="F179" s="390"/>
      <c r="G179" s="390"/>
      <c r="H179" s="403">
        <v>0</v>
      </c>
      <c r="I179" s="390">
        <v>1</v>
      </c>
      <c r="J179" s="390">
        <v>81.209999999999994</v>
      </c>
      <c r="K179" s="403">
        <v>1</v>
      </c>
      <c r="L179" s="390">
        <v>1</v>
      </c>
      <c r="M179" s="391">
        <v>81.209999999999994</v>
      </c>
    </row>
    <row r="180" spans="1:13" ht="14.4" customHeight="1" x14ac:dyDescent="0.3">
      <c r="A180" s="386" t="s">
        <v>1659</v>
      </c>
      <c r="B180" s="387" t="s">
        <v>1605</v>
      </c>
      <c r="C180" s="387" t="s">
        <v>1226</v>
      </c>
      <c r="D180" s="387" t="s">
        <v>1227</v>
      </c>
      <c r="E180" s="387" t="s">
        <v>1228</v>
      </c>
      <c r="F180" s="390"/>
      <c r="G180" s="390"/>
      <c r="H180" s="403">
        <v>0</v>
      </c>
      <c r="I180" s="390">
        <v>1</v>
      </c>
      <c r="J180" s="390">
        <v>60.92</v>
      </c>
      <c r="K180" s="403">
        <v>1</v>
      </c>
      <c r="L180" s="390">
        <v>1</v>
      </c>
      <c r="M180" s="391">
        <v>60.92</v>
      </c>
    </row>
    <row r="181" spans="1:13" ht="14.4" customHeight="1" x14ac:dyDescent="0.3">
      <c r="A181" s="386" t="s">
        <v>1659</v>
      </c>
      <c r="B181" s="387" t="s">
        <v>1902</v>
      </c>
      <c r="C181" s="387" t="s">
        <v>2125</v>
      </c>
      <c r="D181" s="387" t="s">
        <v>2126</v>
      </c>
      <c r="E181" s="387" t="s">
        <v>2127</v>
      </c>
      <c r="F181" s="390"/>
      <c r="G181" s="390"/>
      <c r="H181" s="403">
        <v>0</v>
      </c>
      <c r="I181" s="390">
        <v>2</v>
      </c>
      <c r="J181" s="390">
        <v>151.72</v>
      </c>
      <c r="K181" s="403">
        <v>1</v>
      </c>
      <c r="L181" s="390">
        <v>2</v>
      </c>
      <c r="M181" s="391">
        <v>151.72</v>
      </c>
    </row>
    <row r="182" spans="1:13" ht="14.4" customHeight="1" x14ac:dyDescent="0.3">
      <c r="A182" s="386" t="s">
        <v>1659</v>
      </c>
      <c r="B182" s="387" t="s">
        <v>1905</v>
      </c>
      <c r="C182" s="387" t="s">
        <v>2128</v>
      </c>
      <c r="D182" s="387" t="s">
        <v>2129</v>
      </c>
      <c r="E182" s="387" t="s">
        <v>2130</v>
      </c>
      <c r="F182" s="390">
        <v>1</v>
      </c>
      <c r="G182" s="390">
        <v>0</v>
      </c>
      <c r="H182" s="403"/>
      <c r="I182" s="390"/>
      <c r="J182" s="390"/>
      <c r="K182" s="403"/>
      <c r="L182" s="390">
        <v>1</v>
      </c>
      <c r="M182" s="391">
        <v>0</v>
      </c>
    </row>
    <row r="183" spans="1:13" ht="14.4" customHeight="1" x14ac:dyDescent="0.3">
      <c r="A183" s="386" t="s">
        <v>1659</v>
      </c>
      <c r="B183" s="387" t="s">
        <v>1919</v>
      </c>
      <c r="C183" s="387" t="s">
        <v>2131</v>
      </c>
      <c r="D183" s="387" t="s">
        <v>2132</v>
      </c>
      <c r="E183" s="387" t="s">
        <v>2133</v>
      </c>
      <c r="F183" s="390">
        <v>1</v>
      </c>
      <c r="G183" s="390">
        <v>108.46</v>
      </c>
      <c r="H183" s="403">
        <v>1</v>
      </c>
      <c r="I183" s="390"/>
      <c r="J183" s="390"/>
      <c r="K183" s="403">
        <v>0</v>
      </c>
      <c r="L183" s="390">
        <v>1</v>
      </c>
      <c r="M183" s="391">
        <v>108.46</v>
      </c>
    </row>
    <row r="184" spans="1:13" ht="14.4" customHeight="1" x14ac:dyDescent="0.3">
      <c r="A184" s="386" t="s">
        <v>1659</v>
      </c>
      <c r="B184" s="387" t="s">
        <v>1975</v>
      </c>
      <c r="C184" s="387" t="s">
        <v>2134</v>
      </c>
      <c r="D184" s="387" t="s">
        <v>2135</v>
      </c>
      <c r="E184" s="387" t="s">
        <v>2136</v>
      </c>
      <c r="F184" s="390">
        <v>9</v>
      </c>
      <c r="G184" s="390">
        <v>0</v>
      </c>
      <c r="H184" s="403"/>
      <c r="I184" s="390"/>
      <c r="J184" s="390"/>
      <c r="K184" s="403"/>
      <c r="L184" s="390">
        <v>9</v>
      </c>
      <c r="M184" s="391">
        <v>0</v>
      </c>
    </row>
    <row r="185" spans="1:13" ht="14.4" customHeight="1" x14ac:dyDescent="0.3">
      <c r="A185" s="386" t="s">
        <v>1659</v>
      </c>
      <c r="B185" s="387" t="s">
        <v>1975</v>
      </c>
      <c r="C185" s="387" t="s">
        <v>1976</v>
      </c>
      <c r="D185" s="387" t="s">
        <v>1977</v>
      </c>
      <c r="E185" s="387" t="s">
        <v>1978</v>
      </c>
      <c r="F185" s="390"/>
      <c r="G185" s="390"/>
      <c r="H185" s="403">
        <v>0</v>
      </c>
      <c r="I185" s="390">
        <v>2</v>
      </c>
      <c r="J185" s="390">
        <v>83.1</v>
      </c>
      <c r="K185" s="403">
        <v>1</v>
      </c>
      <c r="L185" s="390">
        <v>2</v>
      </c>
      <c r="M185" s="391">
        <v>83.1</v>
      </c>
    </row>
    <row r="186" spans="1:13" ht="14.4" customHeight="1" x14ac:dyDescent="0.3">
      <c r="A186" s="386" t="s">
        <v>1659</v>
      </c>
      <c r="B186" s="387" t="s">
        <v>1975</v>
      </c>
      <c r="C186" s="387" t="s">
        <v>2137</v>
      </c>
      <c r="D186" s="387" t="s">
        <v>2138</v>
      </c>
      <c r="E186" s="387" t="s">
        <v>2139</v>
      </c>
      <c r="F186" s="390">
        <v>1</v>
      </c>
      <c r="G186" s="390">
        <v>41.55</v>
      </c>
      <c r="H186" s="403">
        <v>1</v>
      </c>
      <c r="I186" s="390"/>
      <c r="J186" s="390"/>
      <c r="K186" s="403">
        <v>0</v>
      </c>
      <c r="L186" s="390">
        <v>1</v>
      </c>
      <c r="M186" s="391">
        <v>41.55</v>
      </c>
    </row>
    <row r="187" spans="1:13" ht="14.4" customHeight="1" x14ac:dyDescent="0.3">
      <c r="A187" s="386" t="s">
        <v>1659</v>
      </c>
      <c r="B187" s="387" t="s">
        <v>1577</v>
      </c>
      <c r="C187" s="387" t="s">
        <v>1146</v>
      </c>
      <c r="D187" s="387" t="s">
        <v>1578</v>
      </c>
      <c r="E187" s="387" t="s">
        <v>1579</v>
      </c>
      <c r="F187" s="390"/>
      <c r="G187" s="390"/>
      <c r="H187" s="403">
        <v>0</v>
      </c>
      <c r="I187" s="390">
        <v>9</v>
      </c>
      <c r="J187" s="390">
        <v>2999.79</v>
      </c>
      <c r="K187" s="403">
        <v>1</v>
      </c>
      <c r="L187" s="390">
        <v>9</v>
      </c>
      <c r="M187" s="391">
        <v>2999.79</v>
      </c>
    </row>
    <row r="188" spans="1:13" ht="14.4" customHeight="1" x14ac:dyDescent="0.3">
      <c r="A188" s="386" t="s">
        <v>1659</v>
      </c>
      <c r="B188" s="387" t="s">
        <v>1577</v>
      </c>
      <c r="C188" s="387" t="s">
        <v>1982</v>
      </c>
      <c r="D188" s="387" t="s">
        <v>1983</v>
      </c>
      <c r="E188" s="387" t="s">
        <v>1984</v>
      </c>
      <c r="F188" s="390"/>
      <c r="G188" s="390"/>
      <c r="H188" s="403">
        <v>0</v>
      </c>
      <c r="I188" s="390">
        <v>10</v>
      </c>
      <c r="J188" s="390">
        <v>3333.1</v>
      </c>
      <c r="K188" s="403">
        <v>1</v>
      </c>
      <c r="L188" s="390">
        <v>10</v>
      </c>
      <c r="M188" s="391">
        <v>3333.1</v>
      </c>
    </row>
    <row r="189" spans="1:13" ht="14.4" customHeight="1" x14ac:dyDescent="0.3">
      <c r="A189" s="386" t="s">
        <v>1659</v>
      </c>
      <c r="B189" s="387" t="s">
        <v>1582</v>
      </c>
      <c r="C189" s="387" t="s">
        <v>1154</v>
      </c>
      <c r="D189" s="387" t="s">
        <v>1155</v>
      </c>
      <c r="E189" s="387" t="s">
        <v>1583</v>
      </c>
      <c r="F189" s="390"/>
      <c r="G189" s="390"/>
      <c r="H189" s="403">
        <v>0</v>
      </c>
      <c r="I189" s="390">
        <v>4</v>
      </c>
      <c r="J189" s="390">
        <v>736.88</v>
      </c>
      <c r="K189" s="403">
        <v>1</v>
      </c>
      <c r="L189" s="390">
        <v>4</v>
      </c>
      <c r="M189" s="391">
        <v>736.88</v>
      </c>
    </row>
    <row r="190" spans="1:13" ht="14.4" customHeight="1" x14ac:dyDescent="0.3">
      <c r="A190" s="386" t="s">
        <v>1659</v>
      </c>
      <c r="B190" s="387" t="s">
        <v>1582</v>
      </c>
      <c r="C190" s="387" t="s">
        <v>2116</v>
      </c>
      <c r="D190" s="387" t="s">
        <v>1155</v>
      </c>
      <c r="E190" s="387" t="s">
        <v>1606</v>
      </c>
      <c r="F190" s="390">
        <v>1</v>
      </c>
      <c r="G190" s="390">
        <v>0</v>
      </c>
      <c r="H190" s="403"/>
      <c r="I190" s="390"/>
      <c r="J190" s="390"/>
      <c r="K190" s="403"/>
      <c r="L190" s="390">
        <v>1</v>
      </c>
      <c r="M190" s="391">
        <v>0</v>
      </c>
    </row>
    <row r="191" spans="1:13" ht="14.4" customHeight="1" x14ac:dyDescent="0.3">
      <c r="A191" s="386" t="s">
        <v>1659</v>
      </c>
      <c r="B191" s="387" t="s">
        <v>1584</v>
      </c>
      <c r="C191" s="387" t="s">
        <v>1201</v>
      </c>
      <c r="D191" s="387" t="s">
        <v>1202</v>
      </c>
      <c r="E191" s="387" t="s">
        <v>1606</v>
      </c>
      <c r="F191" s="390"/>
      <c r="G191" s="390"/>
      <c r="H191" s="403">
        <v>0</v>
      </c>
      <c r="I191" s="390">
        <v>13</v>
      </c>
      <c r="J191" s="390">
        <v>3500.2400000000002</v>
      </c>
      <c r="K191" s="403">
        <v>1</v>
      </c>
      <c r="L191" s="390">
        <v>13</v>
      </c>
      <c r="M191" s="391">
        <v>3500.2400000000002</v>
      </c>
    </row>
    <row r="192" spans="1:13" ht="14.4" customHeight="1" x14ac:dyDescent="0.3">
      <c r="A192" s="386" t="s">
        <v>1659</v>
      </c>
      <c r="B192" s="387" t="s">
        <v>1586</v>
      </c>
      <c r="C192" s="387" t="s">
        <v>1166</v>
      </c>
      <c r="D192" s="387" t="s">
        <v>1167</v>
      </c>
      <c r="E192" s="387" t="s">
        <v>1168</v>
      </c>
      <c r="F192" s="390"/>
      <c r="G192" s="390"/>
      <c r="H192" s="403">
        <v>0</v>
      </c>
      <c r="I192" s="390">
        <v>1</v>
      </c>
      <c r="J192" s="390">
        <v>222.25</v>
      </c>
      <c r="K192" s="403">
        <v>1</v>
      </c>
      <c r="L192" s="390">
        <v>1</v>
      </c>
      <c r="M192" s="391">
        <v>222.25</v>
      </c>
    </row>
    <row r="193" spans="1:13" ht="14.4" customHeight="1" x14ac:dyDescent="0.3">
      <c r="A193" s="386" t="s">
        <v>1659</v>
      </c>
      <c r="B193" s="387" t="s">
        <v>1838</v>
      </c>
      <c r="C193" s="387" t="s">
        <v>2140</v>
      </c>
      <c r="D193" s="387" t="s">
        <v>2141</v>
      </c>
      <c r="E193" s="387" t="s">
        <v>1583</v>
      </c>
      <c r="F193" s="390">
        <v>1</v>
      </c>
      <c r="G193" s="390">
        <v>69.86</v>
      </c>
      <c r="H193" s="403">
        <v>1</v>
      </c>
      <c r="I193" s="390"/>
      <c r="J193" s="390"/>
      <c r="K193" s="403">
        <v>0</v>
      </c>
      <c r="L193" s="390">
        <v>1</v>
      </c>
      <c r="M193" s="391">
        <v>69.86</v>
      </c>
    </row>
    <row r="194" spans="1:13" ht="14.4" customHeight="1" x14ac:dyDescent="0.3">
      <c r="A194" s="386" t="s">
        <v>1659</v>
      </c>
      <c r="B194" s="387" t="s">
        <v>1989</v>
      </c>
      <c r="C194" s="387" t="s">
        <v>2018</v>
      </c>
      <c r="D194" s="387" t="s">
        <v>1991</v>
      </c>
      <c r="E194" s="387" t="s">
        <v>2019</v>
      </c>
      <c r="F194" s="390"/>
      <c r="G194" s="390"/>
      <c r="H194" s="403">
        <v>0</v>
      </c>
      <c r="I194" s="390">
        <v>5</v>
      </c>
      <c r="J194" s="390">
        <v>241.55</v>
      </c>
      <c r="K194" s="403">
        <v>1</v>
      </c>
      <c r="L194" s="390">
        <v>5</v>
      </c>
      <c r="M194" s="391">
        <v>241.55</v>
      </c>
    </row>
    <row r="195" spans="1:13" ht="14.4" customHeight="1" x14ac:dyDescent="0.3">
      <c r="A195" s="386" t="s">
        <v>1659</v>
      </c>
      <c r="B195" s="387" t="s">
        <v>1989</v>
      </c>
      <c r="C195" s="387" t="s">
        <v>1990</v>
      </c>
      <c r="D195" s="387" t="s">
        <v>1991</v>
      </c>
      <c r="E195" s="387" t="s">
        <v>1992</v>
      </c>
      <c r="F195" s="390"/>
      <c r="G195" s="390"/>
      <c r="H195" s="403">
        <v>0</v>
      </c>
      <c r="I195" s="390">
        <v>1</v>
      </c>
      <c r="J195" s="390">
        <v>96.63</v>
      </c>
      <c r="K195" s="403">
        <v>1</v>
      </c>
      <c r="L195" s="390">
        <v>1</v>
      </c>
      <c r="M195" s="391">
        <v>96.63</v>
      </c>
    </row>
    <row r="196" spans="1:13" ht="14.4" customHeight="1" x14ac:dyDescent="0.3">
      <c r="A196" s="386" t="s">
        <v>1659</v>
      </c>
      <c r="B196" s="387" t="s">
        <v>1989</v>
      </c>
      <c r="C196" s="387" t="s">
        <v>2022</v>
      </c>
      <c r="D196" s="387" t="s">
        <v>2023</v>
      </c>
      <c r="E196" s="387" t="s">
        <v>2024</v>
      </c>
      <c r="F196" s="390">
        <v>1</v>
      </c>
      <c r="G196" s="390">
        <v>96.63</v>
      </c>
      <c r="H196" s="403">
        <v>1</v>
      </c>
      <c r="I196" s="390"/>
      <c r="J196" s="390"/>
      <c r="K196" s="403">
        <v>0</v>
      </c>
      <c r="L196" s="390">
        <v>1</v>
      </c>
      <c r="M196" s="391">
        <v>96.63</v>
      </c>
    </row>
    <row r="197" spans="1:13" ht="14.4" customHeight="1" x14ac:dyDescent="0.3">
      <c r="A197" s="386" t="s">
        <v>1659</v>
      </c>
      <c r="B197" s="387" t="s">
        <v>1989</v>
      </c>
      <c r="C197" s="387" t="s">
        <v>2027</v>
      </c>
      <c r="D197" s="387" t="s">
        <v>1991</v>
      </c>
      <c r="E197" s="387" t="s">
        <v>2028</v>
      </c>
      <c r="F197" s="390">
        <v>1</v>
      </c>
      <c r="G197" s="390">
        <v>0</v>
      </c>
      <c r="H197" s="403"/>
      <c r="I197" s="390"/>
      <c r="J197" s="390"/>
      <c r="K197" s="403"/>
      <c r="L197" s="390">
        <v>1</v>
      </c>
      <c r="M197" s="391">
        <v>0</v>
      </c>
    </row>
    <row r="198" spans="1:13" ht="14.4" customHeight="1" x14ac:dyDescent="0.3">
      <c r="A198" s="386" t="s">
        <v>1659</v>
      </c>
      <c r="B198" s="387" t="s">
        <v>1587</v>
      </c>
      <c r="C198" s="387" t="s">
        <v>2142</v>
      </c>
      <c r="D198" s="387" t="s">
        <v>2143</v>
      </c>
      <c r="E198" s="387" t="s">
        <v>1404</v>
      </c>
      <c r="F198" s="390">
        <v>1</v>
      </c>
      <c r="G198" s="390">
        <v>0</v>
      </c>
      <c r="H198" s="403"/>
      <c r="I198" s="390"/>
      <c r="J198" s="390"/>
      <c r="K198" s="403"/>
      <c r="L198" s="390">
        <v>1</v>
      </c>
      <c r="M198" s="391">
        <v>0</v>
      </c>
    </row>
    <row r="199" spans="1:13" ht="14.4" customHeight="1" x14ac:dyDescent="0.3">
      <c r="A199" s="386" t="s">
        <v>1659</v>
      </c>
      <c r="B199" s="387" t="s">
        <v>1587</v>
      </c>
      <c r="C199" s="387" t="s">
        <v>2144</v>
      </c>
      <c r="D199" s="387" t="s">
        <v>2145</v>
      </c>
      <c r="E199" s="387" t="s">
        <v>2146</v>
      </c>
      <c r="F199" s="390">
        <v>1</v>
      </c>
      <c r="G199" s="390">
        <v>327.45</v>
      </c>
      <c r="H199" s="403">
        <v>1</v>
      </c>
      <c r="I199" s="390"/>
      <c r="J199" s="390"/>
      <c r="K199" s="403">
        <v>0</v>
      </c>
      <c r="L199" s="390">
        <v>1</v>
      </c>
      <c r="M199" s="391">
        <v>327.45</v>
      </c>
    </row>
    <row r="200" spans="1:13" ht="14.4" customHeight="1" x14ac:dyDescent="0.3">
      <c r="A200" s="386" t="s">
        <v>1659</v>
      </c>
      <c r="B200" s="387" t="s">
        <v>1587</v>
      </c>
      <c r="C200" s="387" t="s">
        <v>2117</v>
      </c>
      <c r="D200" s="387" t="s">
        <v>2030</v>
      </c>
      <c r="E200" s="387" t="s">
        <v>1940</v>
      </c>
      <c r="F200" s="390">
        <v>2</v>
      </c>
      <c r="G200" s="390">
        <v>74.240000000000009</v>
      </c>
      <c r="H200" s="403">
        <v>1</v>
      </c>
      <c r="I200" s="390"/>
      <c r="J200" s="390"/>
      <c r="K200" s="403">
        <v>0</v>
      </c>
      <c r="L200" s="390">
        <v>2</v>
      </c>
      <c r="M200" s="391">
        <v>74.240000000000009</v>
      </c>
    </row>
    <row r="201" spans="1:13" ht="14.4" customHeight="1" x14ac:dyDescent="0.3">
      <c r="A201" s="386" t="s">
        <v>1659</v>
      </c>
      <c r="B201" s="387" t="s">
        <v>1587</v>
      </c>
      <c r="C201" s="387" t="s">
        <v>2029</v>
      </c>
      <c r="D201" s="387" t="s">
        <v>2030</v>
      </c>
      <c r="E201" s="387" t="s">
        <v>1588</v>
      </c>
      <c r="F201" s="390">
        <v>1</v>
      </c>
      <c r="G201" s="390">
        <v>124.51</v>
      </c>
      <c r="H201" s="403">
        <v>1</v>
      </c>
      <c r="I201" s="390"/>
      <c r="J201" s="390"/>
      <c r="K201" s="403">
        <v>0</v>
      </c>
      <c r="L201" s="390">
        <v>1</v>
      </c>
      <c r="M201" s="391">
        <v>124.51</v>
      </c>
    </row>
    <row r="202" spans="1:13" ht="14.4" customHeight="1" x14ac:dyDescent="0.3">
      <c r="A202" s="386" t="s">
        <v>1659</v>
      </c>
      <c r="B202" s="387" t="s">
        <v>1587</v>
      </c>
      <c r="C202" s="387" t="s">
        <v>1931</v>
      </c>
      <c r="D202" s="387" t="s">
        <v>1932</v>
      </c>
      <c r="E202" s="387" t="s">
        <v>1933</v>
      </c>
      <c r="F202" s="390"/>
      <c r="G202" s="390"/>
      <c r="H202" s="403">
        <v>0</v>
      </c>
      <c r="I202" s="390">
        <v>2</v>
      </c>
      <c r="J202" s="390">
        <v>65.48</v>
      </c>
      <c r="K202" s="403">
        <v>1</v>
      </c>
      <c r="L202" s="390">
        <v>2</v>
      </c>
      <c r="M202" s="391">
        <v>65.48</v>
      </c>
    </row>
    <row r="203" spans="1:13" ht="14.4" customHeight="1" x14ac:dyDescent="0.3">
      <c r="A203" s="386" t="s">
        <v>1659</v>
      </c>
      <c r="B203" s="387" t="s">
        <v>1587</v>
      </c>
      <c r="C203" s="387" t="s">
        <v>1058</v>
      </c>
      <c r="D203" s="387" t="s">
        <v>1059</v>
      </c>
      <c r="E203" s="387" t="s">
        <v>1588</v>
      </c>
      <c r="F203" s="390"/>
      <c r="G203" s="390"/>
      <c r="H203" s="403">
        <v>0</v>
      </c>
      <c r="I203" s="390">
        <v>3</v>
      </c>
      <c r="J203" s="390">
        <v>373.53000000000003</v>
      </c>
      <c r="K203" s="403">
        <v>1</v>
      </c>
      <c r="L203" s="390">
        <v>3</v>
      </c>
      <c r="M203" s="391">
        <v>373.53000000000003</v>
      </c>
    </row>
    <row r="204" spans="1:13" ht="14.4" customHeight="1" x14ac:dyDescent="0.3">
      <c r="A204" s="386" t="s">
        <v>1659</v>
      </c>
      <c r="B204" s="387" t="s">
        <v>1587</v>
      </c>
      <c r="C204" s="387" t="s">
        <v>2147</v>
      </c>
      <c r="D204" s="387" t="s">
        <v>2148</v>
      </c>
      <c r="E204" s="387" t="s">
        <v>2149</v>
      </c>
      <c r="F204" s="390">
        <v>1</v>
      </c>
      <c r="G204" s="390">
        <v>0</v>
      </c>
      <c r="H204" s="403"/>
      <c r="I204" s="390"/>
      <c r="J204" s="390"/>
      <c r="K204" s="403"/>
      <c r="L204" s="390">
        <v>1</v>
      </c>
      <c r="M204" s="391">
        <v>0</v>
      </c>
    </row>
    <row r="205" spans="1:13" ht="14.4" customHeight="1" x14ac:dyDescent="0.3">
      <c r="A205" s="386" t="s">
        <v>1659</v>
      </c>
      <c r="B205" s="387" t="s">
        <v>1587</v>
      </c>
      <c r="C205" s="387" t="s">
        <v>2150</v>
      </c>
      <c r="D205" s="387" t="s">
        <v>2151</v>
      </c>
      <c r="E205" s="387" t="s">
        <v>1936</v>
      </c>
      <c r="F205" s="390">
        <v>2</v>
      </c>
      <c r="G205" s="390">
        <v>98.24</v>
      </c>
      <c r="H205" s="403">
        <v>1</v>
      </c>
      <c r="I205" s="390"/>
      <c r="J205" s="390"/>
      <c r="K205" s="403">
        <v>0</v>
      </c>
      <c r="L205" s="390">
        <v>2</v>
      </c>
      <c r="M205" s="391">
        <v>98.24</v>
      </c>
    </row>
    <row r="206" spans="1:13" ht="14.4" customHeight="1" x14ac:dyDescent="0.3">
      <c r="A206" s="386" t="s">
        <v>1659</v>
      </c>
      <c r="B206" s="387" t="s">
        <v>1590</v>
      </c>
      <c r="C206" s="387" t="s">
        <v>2152</v>
      </c>
      <c r="D206" s="387" t="s">
        <v>2153</v>
      </c>
      <c r="E206" s="387" t="s">
        <v>2154</v>
      </c>
      <c r="F206" s="390">
        <v>1</v>
      </c>
      <c r="G206" s="390">
        <v>188.38</v>
      </c>
      <c r="H206" s="403">
        <v>1</v>
      </c>
      <c r="I206" s="390"/>
      <c r="J206" s="390"/>
      <c r="K206" s="403">
        <v>0</v>
      </c>
      <c r="L206" s="390">
        <v>1</v>
      </c>
      <c r="M206" s="391">
        <v>188.38</v>
      </c>
    </row>
    <row r="207" spans="1:13" ht="14.4" customHeight="1" x14ac:dyDescent="0.3">
      <c r="A207" s="386" t="s">
        <v>1659</v>
      </c>
      <c r="B207" s="387" t="s">
        <v>1591</v>
      </c>
      <c r="C207" s="387" t="s">
        <v>2155</v>
      </c>
      <c r="D207" s="387" t="s">
        <v>2156</v>
      </c>
      <c r="E207" s="387" t="s">
        <v>2157</v>
      </c>
      <c r="F207" s="390"/>
      <c r="G207" s="390"/>
      <c r="H207" s="403">
        <v>0</v>
      </c>
      <c r="I207" s="390">
        <v>1</v>
      </c>
      <c r="J207" s="390">
        <v>10.73</v>
      </c>
      <c r="K207" s="403">
        <v>1</v>
      </c>
      <c r="L207" s="390">
        <v>1</v>
      </c>
      <c r="M207" s="391">
        <v>10.73</v>
      </c>
    </row>
    <row r="208" spans="1:13" ht="14.4" customHeight="1" x14ac:dyDescent="0.3">
      <c r="A208" s="386" t="s">
        <v>1659</v>
      </c>
      <c r="B208" s="387" t="s">
        <v>1591</v>
      </c>
      <c r="C208" s="387" t="s">
        <v>2114</v>
      </c>
      <c r="D208" s="387" t="s">
        <v>2115</v>
      </c>
      <c r="E208" s="387" t="s">
        <v>1593</v>
      </c>
      <c r="F208" s="390">
        <v>10</v>
      </c>
      <c r="G208" s="390">
        <v>66.580000000000013</v>
      </c>
      <c r="H208" s="403">
        <v>1</v>
      </c>
      <c r="I208" s="390"/>
      <c r="J208" s="390"/>
      <c r="K208" s="403">
        <v>0</v>
      </c>
      <c r="L208" s="390">
        <v>10</v>
      </c>
      <c r="M208" s="391">
        <v>66.580000000000013</v>
      </c>
    </row>
    <row r="209" spans="1:13" ht="14.4" customHeight="1" x14ac:dyDescent="0.3">
      <c r="A209" s="386" t="s">
        <v>1659</v>
      </c>
      <c r="B209" s="387" t="s">
        <v>1596</v>
      </c>
      <c r="C209" s="387" t="s">
        <v>1079</v>
      </c>
      <c r="D209" s="387" t="s">
        <v>1080</v>
      </c>
      <c r="E209" s="387" t="s">
        <v>1597</v>
      </c>
      <c r="F209" s="390"/>
      <c r="G209" s="390"/>
      <c r="H209" s="403">
        <v>0</v>
      </c>
      <c r="I209" s="390">
        <v>7</v>
      </c>
      <c r="J209" s="390">
        <v>663.59999999999991</v>
      </c>
      <c r="K209" s="403">
        <v>1</v>
      </c>
      <c r="L209" s="390">
        <v>7</v>
      </c>
      <c r="M209" s="391">
        <v>663.59999999999991</v>
      </c>
    </row>
    <row r="210" spans="1:13" ht="14.4" customHeight="1" x14ac:dyDescent="0.3">
      <c r="A210" s="386" t="s">
        <v>1659</v>
      </c>
      <c r="B210" s="387" t="s">
        <v>2158</v>
      </c>
      <c r="C210" s="387" t="s">
        <v>2159</v>
      </c>
      <c r="D210" s="387" t="s">
        <v>2160</v>
      </c>
      <c r="E210" s="387" t="s">
        <v>2161</v>
      </c>
      <c r="F210" s="390">
        <v>1</v>
      </c>
      <c r="G210" s="390">
        <v>0</v>
      </c>
      <c r="H210" s="403"/>
      <c r="I210" s="390"/>
      <c r="J210" s="390"/>
      <c r="K210" s="403"/>
      <c r="L210" s="390">
        <v>1</v>
      </c>
      <c r="M210" s="391">
        <v>0</v>
      </c>
    </row>
    <row r="211" spans="1:13" ht="14.4" customHeight="1" x14ac:dyDescent="0.3">
      <c r="A211" s="386" t="s">
        <v>1659</v>
      </c>
      <c r="B211" s="387" t="s">
        <v>1598</v>
      </c>
      <c r="C211" s="387" t="s">
        <v>2162</v>
      </c>
      <c r="D211" s="387" t="s">
        <v>2163</v>
      </c>
      <c r="E211" s="387" t="s">
        <v>2164</v>
      </c>
      <c r="F211" s="390"/>
      <c r="G211" s="390"/>
      <c r="H211" s="403">
        <v>0</v>
      </c>
      <c r="I211" s="390">
        <v>1</v>
      </c>
      <c r="J211" s="390">
        <v>1309.48</v>
      </c>
      <c r="K211" s="403">
        <v>1</v>
      </c>
      <c r="L211" s="390">
        <v>1</v>
      </c>
      <c r="M211" s="391">
        <v>1309.48</v>
      </c>
    </row>
    <row r="212" spans="1:13" ht="14.4" customHeight="1" x14ac:dyDescent="0.3">
      <c r="A212" s="386" t="s">
        <v>1659</v>
      </c>
      <c r="B212" s="387" t="s">
        <v>1841</v>
      </c>
      <c r="C212" s="387" t="s">
        <v>1842</v>
      </c>
      <c r="D212" s="387" t="s">
        <v>1843</v>
      </c>
      <c r="E212" s="387" t="s">
        <v>1844</v>
      </c>
      <c r="F212" s="390"/>
      <c r="G212" s="390"/>
      <c r="H212" s="403"/>
      <c r="I212" s="390">
        <v>1</v>
      </c>
      <c r="J212" s="390">
        <v>0</v>
      </c>
      <c r="K212" s="403"/>
      <c r="L212" s="390">
        <v>1</v>
      </c>
      <c r="M212" s="391">
        <v>0</v>
      </c>
    </row>
    <row r="213" spans="1:13" ht="14.4" customHeight="1" x14ac:dyDescent="0.3">
      <c r="A213" s="386" t="s">
        <v>1659</v>
      </c>
      <c r="B213" s="387" t="s">
        <v>1600</v>
      </c>
      <c r="C213" s="387" t="s">
        <v>2165</v>
      </c>
      <c r="D213" s="387" t="s">
        <v>1094</v>
      </c>
      <c r="E213" s="387" t="s">
        <v>2166</v>
      </c>
      <c r="F213" s="390"/>
      <c r="G213" s="390"/>
      <c r="H213" s="403"/>
      <c r="I213" s="390">
        <v>8</v>
      </c>
      <c r="J213" s="390">
        <v>0</v>
      </c>
      <c r="K213" s="403"/>
      <c r="L213" s="390">
        <v>8</v>
      </c>
      <c r="M213" s="391">
        <v>0</v>
      </c>
    </row>
    <row r="214" spans="1:13" ht="14.4" customHeight="1" x14ac:dyDescent="0.3">
      <c r="A214" s="386" t="s">
        <v>1659</v>
      </c>
      <c r="B214" s="387" t="s">
        <v>1600</v>
      </c>
      <c r="C214" s="387" t="s">
        <v>1601</v>
      </c>
      <c r="D214" s="387" t="s">
        <v>1094</v>
      </c>
      <c r="E214" s="387" t="s">
        <v>804</v>
      </c>
      <c r="F214" s="390"/>
      <c r="G214" s="390"/>
      <c r="H214" s="403">
        <v>0</v>
      </c>
      <c r="I214" s="390">
        <v>15</v>
      </c>
      <c r="J214" s="390">
        <v>2066.1000000000004</v>
      </c>
      <c r="K214" s="403">
        <v>1</v>
      </c>
      <c r="L214" s="390">
        <v>15</v>
      </c>
      <c r="M214" s="391">
        <v>2066.1000000000004</v>
      </c>
    </row>
    <row r="215" spans="1:13" ht="14.4" customHeight="1" x14ac:dyDescent="0.3">
      <c r="A215" s="386" t="s">
        <v>1659</v>
      </c>
      <c r="B215" s="387" t="s">
        <v>1600</v>
      </c>
      <c r="C215" s="387" t="s">
        <v>2167</v>
      </c>
      <c r="D215" s="387" t="s">
        <v>498</v>
      </c>
      <c r="E215" s="387" t="s">
        <v>2168</v>
      </c>
      <c r="F215" s="390">
        <v>1</v>
      </c>
      <c r="G215" s="390">
        <v>0</v>
      </c>
      <c r="H215" s="403"/>
      <c r="I215" s="390"/>
      <c r="J215" s="390"/>
      <c r="K215" s="403"/>
      <c r="L215" s="390">
        <v>1</v>
      </c>
      <c r="M215" s="391">
        <v>0</v>
      </c>
    </row>
    <row r="216" spans="1:13" ht="14.4" customHeight="1" x14ac:dyDescent="0.3">
      <c r="A216" s="386" t="s">
        <v>1659</v>
      </c>
      <c r="B216" s="387" t="s">
        <v>1600</v>
      </c>
      <c r="C216" s="387" t="s">
        <v>2169</v>
      </c>
      <c r="D216" s="387" t="s">
        <v>2170</v>
      </c>
      <c r="E216" s="387" t="s">
        <v>2166</v>
      </c>
      <c r="F216" s="390">
        <v>3</v>
      </c>
      <c r="G216" s="390">
        <v>0</v>
      </c>
      <c r="H216" s="403"/>
      <c r="I216" s="390"/>
      <c r="J216" s="390"/>
      <c r="K216" s="403"/>
      <c r="L216" s="390">
        <v>3</v>
      </c>
      <c r="M216" s="391">
        <v>0</v>
      </c>
    </row>
    <row r="217" spans="1:13" ht="14.4" customHeight="1" x14ac:dyDescent="0.3">
      <c r="A217" s="386" t="s">
        <v>1659</v>
      </c>
      <c r="B217" s="387" t="s">
        <v>1600</v>
      </c>
      <c r="C217" s="387" t="s">
        <v>2171</v>
      </c>
      <c r="D217" s="387" t="s">
        <v>2170</v>
      </c>
      <c r="E217" s="387" t="s">
        <v>804</v>
      </c>
      <c r="F217" s="390">
        <v>9</v>
      </c>
      <c r="G217" s="390">
        <v>0</v>
      </c>
      <c r="H217" s="403"/>
      <c r="I217" s="390"/>
      <c r="J217" s="390"/>
      <c r="K217" s="403"/>
      <c r="L217" s="390">
        <v>9</v>
      </c>
      <c r="M217" s="391">
        <v>0</v>
      </c>
    </row>
    <row r="218" spans="1:13" ht="14.4" customHeight="1" x14ac:dyDescent="0.3">
      <c r="A218" s="386" t="s">
        <v>1659</v>
      </c>
      <c r="B218" s="387" t="s">
        <v>1600</v>
      </c>
      <c r="C218" s="387" t="s">
        <v>2172</v>
      </c>
      <c r="D218" s="387" t="s">
        <v>2170</v>
      </c>
      <c r="E218" s="387" t="s">
        <v>2173</v>
      </c>
      <c r="F218" s="390">
        <v>2</v>
      </c>
      <c r="G218" s="390">
        <v>257.12</v>
      </c>
      <c r="H218" s="403">
        <v>1</v>
      </c>
      <c r="I218" s="390"/>
      <c r="J218" s="390"/>
      <c r="K218" s="403">
        <v>0</v>
      </c>
      <c r="L218" s="390">
        <v>2</v>
      </c>
      <c r="M218" s="391">
        <v>257.12</v>
      </c>
    </row>
    <row r="219" spans="1:13" ht="14.4" customHeight="1" x14ac:dyDescent="0.3">
      <c r="A219" s="386" t="s">
        <v>1659</v>
      </c>
      <c r="B219" s="387" t="s">
        <v>1600</v>
      </c>
      <c r="C219" s="387" t="s">
        <v>2174</v>
      </c>
      <c r="D219" s="387" t="s">
        <v>2170</v>
      </c>
      <c r="E219" s="387" t="s">
        <v>1901</v>
      </c>
      <c r="F219" s="390">
        <v>3</v>
      </c>
      <c r="G219" s="390">
        <v>0</v>
      </c>
      <c r="H219" s="403"/>
      <c r="I219" s="390"/>
      <c r="J219" s="390"/>
      <c r="K219" s="403"/>
      <c r="L219" s="390">
        <v>3</v>
      </c>
      <c r="M219" s="391">
        <v>0</v>
      </c>
    </row>
    <row r="220" spans="1:13" ht="14.4" customHeight="1" x14ac:dyDescent="0.3">
      <c r="A220" s="386" t="s">
        <v>1660</v>
      </c>
      <c r="B220" s="387" t="s">
        <v>1558</v>
      </c>
      <c r="C220" s="387" t="s">
        <v>596</v>
      </c>
      <c r="D220" s="387" t="s">
        <v>597</v>
      </c>
      <c r="E220" s="387" t="s">
        <v>598</v>
      </c>
      <c r="F220" s="390"/>
      <c r="G220" s="390"/>
      <c r="H220" s="403">
        <v>0</v>
      </c>
      <c r="I220" s="390">
        <v>1</v>
      </c>
      <c r="J220" s="390">
        <v>190.48</v>
      </c>
      <c r="K220" s="403">
        <v>1</v>
      </c>
      <c r="L220" s="390">
        <v>1</v>
      </c>
      <c r="M220" s="391">
        <v>190.48</v>
      </c>
    </row>
    <row r="221" spans="1:13" ht="14.4" customHeight="1" x14ac:dyDescent="0.3">
      <c r="A221" s="386" t="s">
        <v>1660</v>
      </c>
      <c r="B221" s="387" t="s">
        <v>1617</v>
      </c>
      <c r="C221" s="387" t="s">
        <v>2175</v>
      </c>
      <c r="D221" s="387" t="s">
        <v>2176</v>
      </c>
      <c r="E221" s="387" t="s">
        <v>1313</v>
      </c>
      <c r="F221" s="390">
        <v>1</v>
      </c>
      <c r="G221" s="390">
        <v>101.68</v>
      </c>
      <c r="H221" s="403">
        <v>1</v>
      </c>
      <c r="I221" s="390"/>
      <c r="J221" s="390"/>
      <c r="K221" s="403">
        <v>0</v>
      </c>
      <c r="L221" s="390">
        <v>1</v>
      </c>
      <c r="M221" s="391">
        <v>101.68</v>
      </c>
    </row>
    <row r="222" spans="1:13" ht="14.4" customHeight="1" x14ac:dyDescent="0.3">
      <c r="A222" s="386" t="s">
        <v>1660</v>
      </c>
      <c r="B222" s="387" t="s">
        <v>1569</v>
      </c>
      <c r="C222" s="387" t="s">
        <v>478</v>
      </c>
      <c r="D222" s="387" t="s">
        <v>479</v>
      </c>
      <c r="E222" s="387" t="s">
        <v>480</v>
      </c>
      <c r="F222" s="390">
        <v>12</v>
      </c>
      <c r="G222" s="390">
        <v>1609.56</v>
      </c>
      <c r="H222" s="403">
        <v>1</v>
      </c>
      <c r="I222" s="390"/>
      <c r="J222" s="390"/>
      <c r="K222" s="403">
        <v>0</v>
      </c>
      <c r="L222" s="390">
        <v>12</v>
      </c>
      <c r="M222" s="391">
        <v>1609.56</v>
      </c>
    </row>
    <row r="223" spans="1:13" ht="14.4" customHeight="1" x14ac:dyDescent="0.3">
      <c r="A223" s="386" t="s">
        <v>1660</v>
      </c>
      <c r="B223" s="387" t="s">
        <v>1577</v>
      </c>
      <c r="C223" s="387" t="s">
        <v>1146</v>
      </c>
      <c r="D223" s="387" t="s">
        <v>1578</v>
      </c>
      <c r="E223" s="387" t="s">
        <v>1579</v>
      </c>
      <c r="F223" s="390"/>
      <c r="G223" s="390"/>
      <c r="H223" s="403">
        <v>0</v>
      </c>
      <c r="I223" s="390">
        <v>2</v>
      </c>
      <c r="J223" s="390">
        <v>666.62</v>
      </c>
      <c r="K223" s="403">
        <v>1</v>
      </c>
      <c r="L223" s="390">
        <v>2</v>
      </c>
      <c r="M223" s="391">
        <v>666.62</v>
      </c>
    </row>
    <row r="224" spans="1:13" ht="14.4" customHeight="1" x14ac:dyDescent="0.3">
      <c r="A224" s="386" t="s">
        <v>1660</v>
      </c>
      <c r="B224" s="387" t="s">
        <v>1582</v>
      </c>
      <c r="C224" s="387" t="s">
        <v>2177</v>
      </c>
      <c r="D224" s="387" t="s">
        <v>2178</v>
      </c>
      <c r="E224" s="387" t="s">
        <v>2179</v>
      </c>
      <c r="F224" s="390"/>
      <c r="G224" s="390"/>
      <c r="H224" s="403">
        <v>0</v>
      </c>
      <c r="I224" s="390">
        <v>1</v>
      </c>
      <c r="J224" s="390">
        <v>103.71</v>
      </c>
      <c r="K224" s="403">
        <v>1</v>
      </c>
      <c r="L224" s="390">
        <v>1</v>
      </c>
      <c r="M224" s="391">
        <v>103.71</v>
      </c>
    </row>
    <row r="225" spans="1:13" ht="14.4" customHeight="1" x14ac:dyDescent="0.3">
      <c r="A225" s="386" t="s">
        <v>1660</v>
      </c>
      <c r="B225" s="387" t="s">
        <v>1584</v>
      </c>
      <c r="C225" s="387" t="s">
        <v>1201</v>
      </c>
      <c r="D225" s="387" t="s">
        <v>1202</v>
      </c>
      <c r="E225" s="387" t="s">
        <v>1606</v>
      </c>
      <c r="F225" s="390"/>
      <c r="G225" s="390"/>
      <c r="H225" s="403">
        <v>0</v>
      </c>
      <c r="I225" s="390">
        <v>1</v>
      </c>
      <c r="J225" s="390">
        <v>399.92</v>
      </c>
      <c r="K225" s="403">
        <v>1</v>
      </c>
      <c r="L225" s="390">
        <v>1</v>
      </c>
      <c r="M225" s="391">
        <v>399.92</v>
      </c>
    </row>
    <row r="226" spans="1:13" ht="14.4" customHeight="1" x14ac:dyDescent="0.3">
      <c r="A226" s="386" t="s">
        <v>1660</v>
      </c>
      <c r="B226" s="387" t="s">
        <v>1989</v>
      </c>
      <c r="C226" s="387" t="s">
        <v>2022</v>
      </c>
      <c r="D226" s="387" t="s">
        <v>2023</v>
      </c>
      <c r="E226" s="387" t="s">
        <v>2024</v>
      </c>
      <c r="F226" s="390">
        <v>2</v>
      </c>
      <c r="G226" s="390">
        <v>193.26</v>
      </c>
      <c r="H226" s="403">
        <v>1</v>
      </c>
      <c r="I226" s="390"/>
      <c r="J226" s="390"/>
      <c r="K226" s="403">
        <v>0</v>
      </c>
      <c r="L226" s="390">
        <v>2</v>
      </c>
      <c r="M226" s="391">
        <v>193.26</v>
      </c>
    </row>
    <row r="227" spans="1:13" ht="14.4" customHeight="1" x14ac:dyDescent="0.3">
      <c r="A227" s="386" t="s">
        <v>1661</v>
      </c>
      <c r="B227" s="387" t="s">
        <v>1563</v>
      </c>
      <c r="C227" s="387" t="s">
        <v>1028</v>
      </c>
      <c r="D227" s="387" t="s">
        <v>1029</v>
      </c>
      <c r="E227" s="387" t="s">
        <v>1030</v>
      </c>
      <c r="F227" s="390"/>
      <c r="G227" s="390"/>
      <c r="H227" s="403">
        <v>0</v>
      </c>
      <c r="I227" s="390">
        <v>1</v>
      </c>
      <c r="J227" s="390">
        <v>937.93</v>
      </c>
      <c r="K227" s="403">
        <v>1</v>
      </c>
      <c r="L227" s="390">
        <v>1</v>
      </c>
      <c r="M227" s="391">
        <v>937.93</v>
      </c>
    </row>
    <row r="228" spans="1:13" ht="14.4" customHeight="1" x14ac:dyDescent="0.3">
      <c r="A228" s="386" t="s">
        <v>1661</v>
      </c>
      <c r="B228" s="387" t="s">
        <v>1961</v>
      </c>
      <c r="C228" s="387" t="s">
        <v>1962</v>
      </c>
      <c r="D228" s="387" t="s">
        <v>1963</v>
      </c>
      <c r="E228" s="387" t="s">
        <v>1964</v>
      </c>
      <c r="F228" s="390"/>
      <c r="G228" s="390"/>
      <c r="H228" s="403">
        <v>0</v>
      </c>
      <c r="I228" s="390">
        <v>1</v>
      </c>
      <c r="J228" s="390">
        <v>154.01</v>
      </c>
      <c r="K228" s="403">
        <v>1</v>
      </c>
      <c r="L228" s="390">
        <v>1</v>
      </c>
      <c r="M228" s="391">
        <v>154.01</v>
      </c>
    </row>
    <row r="229" spans="1:13" ht="14.4" customHeight="1" x14ac:dyDescent="0.3">
      <c r="A229" s="386" t="s">
        <v>1662</v>
      </c>
      <c r="B229" s="387" t="s">
        <v>1989</v>
      </c>
      <c r="C229" s="387" t="s">
        <v>2016</v>
      </c>
      <c r="D229" s="387" t="s">
        <v>2017</v>
      </c>
      <c r="E229" s="387" t="s">
        <v>1992</v>
      </c>
      <c r="F229" s="390">
        <v>3</v>
      </c>
      <c r="G229" s="390">
        <v>0</v>
      </c>
      <c r="H229" s="403"/>
      <c r="I229" s="390"/>
      <c r="J229" s="390"/>
      <c r="K229" s="403"/>
      <c r="L229" s="390">
        <v>3</v>
      </c>
      <c r="M229" s="391">
        <v>0</v>
      </c>
    </row>
    <row r="230" spans="1:13" ht="14.4" customHeight="1" x14ac:dyDescent="0.3">
      <c r="A230" s="386" t="s">
        <v>1662</v>
      </c>
      <c r="B230" s="387" t="s">
        <v>1989</v>
      </c>
      <c r="C230" s="387" t="s">
        <v>1990</v>
      </c>
      <c r="D230" s="387" t="s">
        <v>1991</v>
      </c>
      <c r="E230" s="387" t="s">
        <v>1992</v>
      </c>
      <c r="F230" s="390"/>
      <c r="G230" s="390"/>
      <c r="H230" s="403">
        <v>0</v>
      </c>
      <c r="I230" s="390">
        <v>1</v>
      </c>
      <c r="J230" s="390">
        <v>96.63</v>
      </c>
      <c r="K230" s="403">
        <v>1</v>
      </c>
      <c r="L230" s="390">
        <v>1</v>
      </c>
      <c r="M230" s="391">
        <v>96.63</v>
      </c>
    </row>
    <row r="231" spans="1:13" ht="14.4" customHeight="1" x14ac:dyDescent="0.3">
      <c r="A231" s="386" t="s">
        <v>1662</v>
      </c>
      <c r="B231" s="387" t="s">
        <v>1587</v>
      </c>
      <c r="C231" s="387" t="s">
        <v>2029</v>
      </c>
      <c r="D231" s="387" t="s">
        <v>2030</v>
      </c>
      <c r="E231" s="387" t="s">
        <v>1588</v>
      </c>
      <c r="F231" s="390">
        <v>2</v>
      </c>
      <c r="G231" s="390">
        <v>249.02</v>
      </c>
      <c r="H231" s="403">
        <v>1</v>
      </c>
      <c r="I231" s="390"/>
      <c r="J231" s="390"/>
      <c r="K231" s="403">
        <v>0</v>
      </c>
      <c r="L231" s="390">
        <v>2</v>
      </c>
      <c r="M231" s="391">
        <v>249.02</v>
      </c>
    </row>
    <row r="232" spans="1:13" ht="14.4" customHeight="1" x14ac:dyDescent="0.3">
      <c r="A232" s="386" t="s">
        <v>1662</v>
      </c>
      <c r="B232" s="387" t="s">
        <v>2063</v>
      </c>
      <c r="C232" s="387" t="s">
        <v>2180</v>
      </c>
      <c r="D232" s="387" t="s">
        <v>2181</v>
      </c>
      <c r="E232" s="387" t="s">
        <v>2182</v>
      </c>
      <c r="F232" s="390"/>
      <c r="G232" s="390"/>
      <c r="H232" s="403">
        <v>0</v>
      </c>
      <c r="I232" s="390">
        <v>1</v>
      </c>
      <c r="J232" s="390">
        <v>182.14</v>
      </c>
      <c r="K232" s="403">
        <v>1</v>
      </c>
      <c r="L232" s="390">
        <v>1</v>
      </c>
      <c r="M232" s="391">
        <v>182.14</v>
      </c>
    </row>
    <row r="233" spans="1:13" ht="14.4" customHeight="1" x14ac:dyDescent="0.3">
      <c r="A233" s="386" t="s">
        <v>1662</v>
      </c>
      <c r="B233" s="387" t="s">
        <v>2068</v>
      </c>
      <c r="C233" s="387" t="s">
        <v>2069</v>
      </c>
      <c r="D233" s="387" t="s">
        <v>2070</v>
      </c>
      <c r="E233" s="387" t="s">
        <v>2071</v>
      </c>
      <c r="F233" s="390"/>
      <c r="G233" s="390"/>
      <c r="H233" s="403">
        <v>0</v>
      </c>
      <c r="I233" s="390">
        <v>1</v>
      </c>
      <c r="J233" s="390">
        <v>443.52</v>
      </c>
      <c r="K233" s="403">
        <v>1</v>
      </c>
      <c r="L233" s="390">
        <v>1</v>
      </c>
      <c r="M233" s="391">
        <v>443.52</v>
      </c>
    </row>
    <row r="234" spans="1:13" ht="14.4" customHeight="1" x14ac:dyDescent="0.3">
      <c r="A234" s="386" t="s">
        <v>1662</v>
      </c>
      <c r="B234" s="387" t="s">
        <v>2183</v>
      </c>
      <c r="C234" s="387" t="s">
        <v>2184</v>
      </c>
      <c r="D234" s="387" t="s">
        <v>2185</v>
      </c>
      <c r="E234" s="387" t="s">
        <v>2186</v>
      </c>
      <c r="F234" s="390">
        <v>1</v>
      </c>
      <c r="G234" s="390">
        <v>0</v>
      </c>
      <c r="H234" s="403"/>
      <c r="I234" s="390"/>
      <c r="J234" s="390"/>
      <c r="K234" s="403"/>
      <c r="L234" s="390">
        <v>1</v>
      </c>
      <c r="M234" s="391">
        <v>0</v>
      </c>
    </row>
    <row r="235" spans="1:13" ht="14.4" customHeight="1" x14ac:dyDescent="0.3">
      <c r="A235" s="386" t="s">
        <v>1662</v>
      </c>
      <c r="B235" s="387" t="s">
        <v>2183</v>
      </c>
      <c r="C235" s="387" t="s">
        <v>2187</v>
      </c>
      <c r="D235" s="387" t="s">
        <v>2188</v>
      </c>
      <c r="E235" s="387" t="s">
        <v>2189</v>
      </c>
      <c r="F235" s="390">
        <v>1</v>
      </c>
      <c r="G235" s="390">
        <v>1319.81</v>
      </c>
      <c r="H235" s="403">
        <v>1</v>
      </c>
      <c r="I235" s="390"/>
      <c r="J235" s="390"/>
      <c r="K235" s="403">
        <v>0</v>
      </c>
      <c r="L235" s="390">
        <v>1</v>
      </c>
      <c r="M235" s="391">
        <v>1319.81</v>
      </c>
    </row>
    <row r="236" spans="1:13" ht="14.4" customHeight="1" x14ac:dyDescent="0.3">
      <c r="A236" s="386" t="s">
        <v>1662</v>
      </c>
      <c r="B236" s="387" t="s">
        <v>2183</v>
      </c>
      <c r="C236" s="387" t="s">
        <v>2190</v>
      </c>
      <c r="D236" s="387" t="s">
        <v>2188</v>
      </c>
      <c r="E236" s="387" t="s">
        <v>2191</v>
      </c>
      <c r="F236" s="390">
        <v>1</v>
      </c>
      <c r="G236" s="390">
        <v>1692.37</v>
      </c>
      <c r="H236" s="403">
        <v>1</v>
      </c>
      <c r="I236" s="390"/>
      <c r="J236" s="390"/>
      <c r="K236" s="403">
        <v>0</v>
      </c>
      <c r="L236" s="390">
        <v>1</v>
      </c>
      <c r="M236" s="391">
        <v>1692.37</v>
      </c>
    </row>
    <row r="237" spans="1:13" ht="14.4" customHeight="1" x14ac:dyDescent="0.3">
      <c r="A237" s="386" t="s">
        <v>1662</v>
      </c>
      <c r="B237" s="387" t="s">
        <v>1611</v>
      </c>
      <c r="C237" s="387" t="s">
        <v>1244</v>
      </c>
      <c r="D237" s="387" t="s">
        <v>1245</v>
      </c>
      <c r="E237" s="387" t="s">
        <v>1231</v>
      </c>
      <c r="F237" s="390">
        <v>1</v>
      </c>
      <c r="G237" s="390">
        <v>137.6</v>
      </c>
      <c r="H237" s="403">
        <v>1</v>
      </c>
      <c r="I237" s="390"/>
      <c r="J237" s="390"/>
      <c r="K237" s="403">
        <v>0</v>
      </c>
      <c r="L237" s="390">
        <v>1</v>
      </c>
      <c r="M237" s="391">
        <v>137.6</v>
      </c>
    </row>
    <row r="238" spans="1:13" ht="14.4" customHeight="1" x14ac:dyDescent="0.3">
      <c r="A238" s="386" t="s">
        <v>1662</v>
      </c>
      <c r="B238" s="387" t="s">
        <v>1611</v>
      </c>
      <c r="C238" s="387" t="s">
        <v>2192</v>
      </c>
      <c r="D238" s="387" t="s">
        <v>1245</v>
      </c>
      <c r="E238" s="387" t="s">
        <v>1231</v>
      </c>
      <c r="F238" s="390">
        <v>1</v>
      </c>
      <c r="G238" s="390">
        <v>136.41</v>
      </c>
      <c r="H238" s="403">
        <v>1</v>
      </c>
      <c r="I238" s="390"/>
      <c r="J238" s="390"/>
      <c r="K238" s="403">
        <v>0</v>
      </c>
      <c r="L238" s="390">
        <v>1</v>
      </c>
      <c r="M238" s="391">
        <v>136.41</v>
      </c>
    </row>
    <row r="239" spans="1:13" ht="14.4" customHeight="1" x14ac:dyDescent="0.3">
      <c r="A239" s="386" t="s">
        <v>1663</v>
      </c>
      <c r="B239" s="387" t="s">
        <v>1563</v>
      </c>
      <c r="C239" s="387" t="s">
        <v>1090</v>
      </c>
      <c r="D239" s="387" t="s">
        <v>1029</v>
      </c>
      <c r="E239" s="387" t="s">
        <v>1091</v>
      </c>
      <c r="F239" s="390"/>
      <c r="G239" s="390"/>
      <c r="H239" s="403">
        <v>0</v>
      </c>
      <c r="I239" s="390">
        <v>17</v>
      </c>
      <c r="J239" s="390">
        <v>10629.93</v>
      </c>
      <c r="K239" s="403">
        <v>1</v>
      </c>
      <c r="L239" s="390">
        <v>17</v>
      </c>
      <c r="M239" s="391">
        <v>10629.93</v>
      </c>
    </row>
    <row r="240" spans="1:13" ht="14.4" customHeight="1" x14ac:dyDescent="0.3">
      <c r="A240" s="386" t="s">
        <v>1663</v>
      </c>
      <c r="B240" s="387" t="s">
        <v>1995</v>
      </c>
      <c r="C240" s="387" t="s">
        <v>1996</v>
      </c>
      <c r="D240" s="387" t="s">
        <v>1997</v>
      </c>
      <c r="E240" s="387" t="s">
        <v>1998</v>
      </c>
      <c r="F240" s="390">
        <v>1</v>
      </c>
      <c r="G240" s="390">
        <v>472.71</v>
      </c>
      <c r="H240" s="403">
        <v>1</v>
      </c>
      <c r="I240" s="390"/>
      <c r="J240" s="390"/>
      <c r="K240" s="403">
        <v>0</v>
      </c>
      <c r="L240" s="390">
        <v>1</v>
      </c>
      <c r="M240" s="391">
        <v>472.71</v>
      </c>
    </row>
    <row r="241" spans="1:13" ht="14.4" customHeight="1" x14ac:dyDescent="0.3">
      <c r="A241" s="386" t="s">
        <v>1663</v>
      </c>
      <c r="B241" s="387" t="s">
        <v>1577</v>
      </c>
      <c r="C241" s="387" t="s">
        <v>1999</v>
      </c>
      <c r="D241" s="387" t="s">
        <v>2000</v>
      </c>
      <c r="E241" s="387" t="s">
        <v>1579</v>
      </c>
      <c r="F241" s="390">
        <v>1</v>
      </c>
      <c r="G241" s="390">
        <v>333.31</v>
      </c>
      <c r="H241" s="403">
        <v>1</v>
      </c>
      <c r="I241" s="390"/>
      <c r="J241" s="390"/>
      <c r="K241" s="403">
        <v>0</v>
      </c>
      <c r="L241" s="390">
        <v>1</v>
      </c>
      <c r="M241" s="391">
        <v>333.31</v>
      </c>
    </row>
    <row r="242" spans="1:13" ht="14.4" customHeight="1" x14ac:dyDescent="0.3">
      <c r="A242" s="386" t="s">
        <v>1663</v>
      </c>
      <c r="B242" s="387" t="s">
        <v>1577</v>
      </c>
      <c r="C242" s="387" t="s">
        <v>2099</v>
      </c>
      <c r="D242" s="387" t="s">
        <v>1578</v>
      </c>
      <c r="E242" s="387" t="s">
        <v>2100</v>
      </c>
      <c r="F242" s="390">
        <v>1</v>
      </c>
      <c r="G242" s="390">
        <v>0</v>
      </c>
      <c r="H242" s="403"/>
      <c r="I242" s="390"/>
      <c r="J242" s="390"/>
      <c r="K242" s="403"/>
      <c r="L242" s="390">
        <v>1</v>
      </c>
      <c r="M242" s="391">
        <v>0</v>
      </c>
    </row>
    <row r="243" spans="1:13" ht="14.4" customHeight="1" x14ac:dyDescent="0.3">
      <c r="A243" s="386" t="s">
        <v>1663</v>
      </c>
      <c r="B243" s="387" t="s">
        <v>1577</v>
      </c>
      <c r="C243" s="387" t="s">
        <v>1146</v>
      </c>
      <c r="D243" s="387" t="s">
        <v>1578</v>
      </c>
      <c r="E243" s="387" t="s">
        <v>1579</v>
      </c>
      <c r="F243" s="390"/>
      <c r="G243" s="390"/>
      <c r="H243" s="403">
        <v>0</v>
      </c>
      <c r="I243" s="390">
        <v>1</v>
      </c>
      <c r="J243" s="390">
        <v>333.31</v>
      </c>
      <c r="K243" s="403">
        <v>1</v>
      </c>
      <c r="L243" s="390">
        <v>1</v>
      </c>
      <c r="M243" s="391">
        <v>333.31</v>
      </c>
    </row>
    <row r="244" spans="1:13" ht="14.4" customHeight="1" x14ac:dyDescent="0.3">
      <c r="A244" s="386" t="s">
        <v>1663</v>
      </c>
      <c r="B244" s="387" t="s">
        <v>1577</v>
      </c>
      <c r="C244" s="387" t="s">
        <v>1982</v>
      </c>
      <c r="D244" s="387" t="s">
        <v>1983</v>
      </c>
      <c r="E244" s="387" t="s">
        <v>1984</v>
      </c>
      <c r="F244" s="390"/>
      <c r="G244" s="390"/>
      <c r="H244" s="403">
        <v>0</v>
      </c>
      <c r="I244" s="390">
        <v>5</v>
      </c>
      <c r="J244" s="390">
        <v>1666.55</v>
      </c>
      <c r="K244" s="403">
        <v>1</v>
      </c>
      <c r="L244" s="390">
        <v>5</v>
      </c>
      <c r="M244" s="391">
        <v>1666.55</v>
      </c>
    </row>
    <row r="245" spans="1:13" ht="14.4" customHeight="1" x14ac:dyDescent="0.3">
      <c r="A245" s="386" t="s">
        <v>1663</v>
      </c>
      <c r="B245" s="387" t="s">
        <v>1961</v>
      </c>
      <c r="C245" s="387" t="s">
        <v>1962</v>
      </c>
      <c r="D245" s="387" t="s">
        <v>1963</v>
      </c>
      <c r="E245" s="387" t="s">
        <v>1964</v>
      </c>
      <c r="F245" s="390"/>
      <c r="G245" s="390"/>
      <c r="H245" s="403">
        <v>0</v>
      </c>
      <c r="I245" s="390">
        <v>4</v>
      </c>
      <c r="J245" s="390">
        <v>616.04</v>
      </c>
      <c r="K245" s="403">
        <v>1</v>
      </c>
      <c r="L245" s="390">
        <v>4</v>
      </c>
      <c r="M245" s="391">
        <v>616.04</v>
      </c>
    </row>
    <row r="246" spans="1:13" ht="14.4" customHeight="1" x14ac:dyDescent="0.3">
      <c r="A246" s="386" t="s">
        <v>1663</v>
      </c>
      <c r="B246" s="387" t="s">
        <v>1989</v>
      </c>
      <c r="C246" s="387" t="s">
        <v>2018</v>
      </c>
      <c r="D246" s="387" t="s">
        <v>1991</v>
      </c>
      <c r="E246" s="387" t="s">
        <v>2019</v>
      </c>
      <c r="F246" s="390"/>
      <c r="G246" s="390"/>
      <c r="H246" s="403">
        <v>0</v>
      </c>
      <c r="I246" s="390">
        <v>1</v>
      </c>
      <c r="J246" s="390">
        <v>48.31</v>
      </c>
      <c r="K246" s="403">
        <v>1</v>
      </c>
      <c r="L246" s="390">
        <v>1</v>
      </c>
      <c r="M246" s="391">
        <v>48.31</v>
      </c>
    </row>
    <row r="247" spans="1:13" ht="14.4" customHeight="1" x14ac:dyDescent="0.3">
      <c r="A247" s="386" t="s">
        <v>1663</v>
      </c>
      <c r="B247" s="387" t="s">
        <v>1989</v>
      </c>
      <c r="C247" s="387" t="s">
        <v>1990</v>
      </c>
      <c r="D247" s="387" t="s">
        <v>1991</v>
      </c>
      <c r="E247" s="387" t="s">
        <v>1992</v>
      </c>
      <c r="F247" s="390"/>
      <c r="G247" s="390"/>
      <c r="H247" s="403">
        <v>0</v>
      </c>
      <c r="I247" s="390">
        <v>6</v>
      </c>
      <c r="J247" s="390">
        <v>579.78</v>
      </c>
      <c r="K247" s="403">
        <v>1</v>
      </c>
      <c r="L247" s="390">
        <v>6</v>
      </c>
      <c r="M247" s="391">
        <v>579.78</v>
      </c>
    </row>
    <row r="248" spans="1:13" ht="14.4" customHeight="1" x14ac:dyDescent="0.3">
      <c r="A248" s="386" t="s">
        <v>1663</v>
      </c>
      <c r="B248" s="387" t="s">
        <v>1989</v>
      </c>
      <c r="C248" s="387" t="s">
        <v>2022</v>
      </c>
      <c r="D248" s="387" t="s">
        <v>2023</v>
      </c>
      <c r="E248" s="387" t="s">
        <v>2024</v>
      </c>
      <c r="F248" s="390">
        <v>12</v>
      </c>
      <c r="G248" s="390">
        <v>1159.56</v>
      </c>
      <c r="H248" s="403">
        <v>1</v>
      </c>
      <c r="I248" s="390"/>
      <c r="J248" s="390"/>
      <c r="K248" s="403">
        <v>0</v>
      </c>
      <c r="L248" s="390">
        <v>12</v>
      </c>
      <c r="M248" s="391">
        <v>1159.56</v>
      </c>
    </row>
    <row r="249" spans="1:13" ht="14.4" customHeight="1" x14ac:dyDescent="0.3">
      <c r="A249" s="386" t="s">
        <v>1663</v>
      </c>
      <c r="B249" s="387" t="s">
        <v>1587</v>
      </c>
      <c r="C249" s="387" t="s">
        <v>2029</v>
      </c>
      <c r="D249" s="387" t="s">
        <v>2030</v>
      </c>
      <c r="E249" s="387" t="s">
        <v>1588</v>
      </c>
      <c r="F249" s="390">
        <v>1</v>
      </c>
      <c r="G249" s="390">
        <v>124.51</v>
      </c>
      <c r="H249" s="403">
        <v>1</v>
      </c>
      <c r="I249" s="390"/>
      <c r="J249" s="390"/>
      <c r="K249" s="403">
        <v>0</v>
      </c>
      <c r="L249" s="390">
        <v>1</v>
      </c>
      <c r="M249" s="391">
        <v>124.51</v>
      </c>
    </row>
    <row r="250" spans="1:13" ht="14.4" customHeight="1" x14ac:dyDescent="0.3">
      <c r="A250" s="386" t="s">
        <v>1663</v>
      </c>
      <c r="B250" s="387" t="s">
        <v>1587</v>
      </c>
      <c r="C250" s="387" t="s">
        <v>2052</v>
      </c>
      <c r="D250" s="387" t="s">
        <v>2053</v>
      </c>
      <c r="E250" s="387" t="s">
        <v>2054</v>
      </c>
      <c r="F250" s="390"/>
      <c r="G250" s="390"/>
      <c r="H250" s="403">
        <v>0</v>
      </c>
      <c r="I250" s="390">
        <v>2</v>
      </c>
      <c r="J250" s="390">
        <v>65.48</v>
      </c>
      <c r="K250" s="403">
        <v>1</v>
      </c>
      <c r="L250" s="390">
        <v>2</v>
      </c>
      <c r="M250" s="391">
        <v>65.48</v>
      </c>
    </row>
    <row r="251" spans="1:13" ht="14.4" customHeight="1" x14ac:dyDescent="0.3">
      <c r="A251" s="386" t="s">
        <v>1663</v>
      </c>
      <c r="B251" s="387" t="s">
        <v>1587</v>
      </c>
      <c r="C251" s="387" t="s">
        <v>2055</v>
      </c>
      <c r="D251" s="387" t="s">
        <v>2050</v>
      </c>
      <c r="E251" s="387" t="s">
        <v>2056</v>
      </c>
      <c r="F251" s="390">
        <v>2</v>
      </c>
      <c r="G251" s="390">
        <v>65.48</v>
      </c>
      <c r="H251" s="403">
        <v>1</v>
      </c>
      <c r="I251" s="390"/>
      <c r="J251" s="390"/>
      <c r="K251" s="403">
        <v>0</v>
      </c>
      <c r="L251" s="390">
        <v>2</v>
      </c>
      <c r="M251" s="391">
        <v>65.48</v>
      </c>
    </row>
    <row r="252" spans="1:13" ht="14.4" customHeight="1" x14ac:dyDescent="0.3">
      <c r="A252" s="386" t="s">
        <v>1757</v>
      </c>
      <c r="B252" s="387" t="s">
        <v>1565</v>
      </c>
      <c r="C252" s="387" t="s">
        <v>1075</v>
      </c>
      <c r="D252" s="387" t="s">
        <v>1076</v>
      </c>
      <c r="E252" s="387" t="s">
        <v>1077</v>
      </c>
      <c r="F252" s="390"/>
      <c r="G252" s="390"/>
      <c r="H252" s="403">
        <v>0</v>
      </c>
      <c r="I252" s="390">
        <v>1</v>
      </c>
      <c r="J252" s="390">
        <v>104.66</v>
      </c>
      <c r="K252" s="403">
        <v>1</v>
      </c>
      <c r="L252" s="390">
        <v>1</v>
      </c>
      <c r="M252" s="391">
        <v>104.66</v>
      </c>
    </row>
    <row r="253" spans="1:13" ht="14.4" customHeight="1" x14ac:dyDescent="0.3">
      <c r="A253" s="386" t="s">
        <v>1757</v>
      </c>
      <c r="B253" s="387" t="s">
        <v>1577</v>
      </c>
      <c r="C253" s="387" t="s">
        <v>1146</v>
      </c>
      <c r="D253" s="387" t="s">
        <v>1578</v>
      </c>
      <c r="E253" s="387" t="s">
        <v>1579</v>
      </c>
      <c r="F253" s="390"/>
      <c r="G253" s="390"/>
      <c r="H253" s="403">
        <v>0</v>
      </c>
      <c r="I253" s="390">
        <v>1</v>
      </c>
      <c r="J253" s="390">
        <v>333.31</v>
      </c>
      <c r="K253" s="403">
        <v>1</v>
      </c>
      <c r="L253" s="390">
        <v>1</v>
      </c>
      <c r="M253" s="391">
        <v>333.31</v>
      </c>
    </row>
    <row r="254" spans="1:13" ht="14.4" customHeight="1" x14ac:dyDescent="0.3">
      <c r="A254" s="386" t="s">
        <v>1757</v>
      </c>
      <c r="B254" s="387" t="s">
        <v>1587</v>
      </c>
      <c r="C254" s="387" t="s">
        <v>2052</v>
      </c>
      <c r="D254" s="387" t="s">
        <v>2053</v>
      </c>
      <c r="E254" s="387" t="s">
        <v>2054</v>
      </c>
      <c r="F254" s="390"/>
      <c r="G254" s="390"/>
      <c r="H254" s="403">
        <v>0</v>
      </c>
      <c r="I254" s="390">
        <v>1</v>
      </c>
      <c r="J254" s="390">
        <v>32.74</v>
      </c>
      <c r="K254" s="403">
        <v>1</v>
      </c>
      <c r="L254" s="390">
        <v>1</v>
      </c>
      <c r="M254" s="391">
        <v>32.74</v>
      </c>
    </row>
    <row r="255" spans="1:13" ht="14.4" customHeight="1" x14ac:dyDescent="0.3">
      <c r="A255" s="386" t="s">
        <v>1757</v>
      </c>
      <c r="B255" s="387" t="s">
        <v>1587</v>
      </c>
      <c r="C255" s="387" t="s">
        <v>1937</v>
      </c>
      <c r="D255" s="387" t="s">
        <v>1935</v>
      </c>
      <c r="E255" s="387" t="s">
        <v>1938</v>
      </c>
      <c r="F255" s="390"/>
      <c r="G255" s="390"/>
      <c r="H255" s="403">
        <v>0</v>
      </c>
      <c r="I255" s="390">
        <v>1</v>
      </c>
      <c r="J255" s="390">
        <v>147.36000000000001</v>
      </c>
      <c r="K255" s="403">
        <v>1</v>
      </c>
      <c r="L255" s="390">
        <v>1</v>
      </c>
      <c r="M255" s="391">
        <v>147.36000000000001</v>
      </c>
    </row>
    <row r="256" spans="1:13" ht="14.4" customHeight="1" x14ac:dyDescent="0.3">
      <c r="A256" s="386" t="s">
        <v>1757</v>
      </c>
      <c r="B256" s="387" t="s">
        <v>2068</v>
      </c>
      <c r="C256" s="387" t="s">
        <v>2069</v>
      </c>
      <c r="D256" s="387" t="s">
        <v>2070</v>
      </c>
      <c r="E256" s="387" t="s">
        <v>2071</v>
      </c>
      <c r="F256" s="390"/>
      <c r="G256" s="390"/>
      <c r="H256" s="403">
        <v>0</v>
      </c>
      <c r="I256" s="390">
        <v>2</v>
      </c>
      <c r="J256" s="390">
        <v>887.04</v>
      </c>
      <c r="K256" s="403">
        <v>1</v>
      </c>
      <c r="L256" s="390">
        <v>2</v>
      </c>
      <c r="M256" s="391">
        <v>887.04</v>
      </c>
    </row>
    <row r="257" spans="1:13" ht="14.4" customHeight="1" x14ac:dyDescent="0.3">
      <c r="A257" s="386" t="s">
        <v>1757</v>
      </c>
      <c r="B257" s="387" t="s">
        <v>2068</v>
      </c>
      <c r="C257" s="387" t="s">
        <v>2072</v>
      </c>
      <c r="D257" s="387" t="s">
        <v>2070</v>
      </c>
      <c r="E257" s="387" t="s">
        <v>2013</v>
      </c>
      <c r="F257" s="390"/>
      <c r="G257" s="390"/>
      <c r="H257" s="403">
        <v>0</v>
      </c>
      <c r="I257" s="390">
        <v>1</v>
      </c>
      <c r="J257" s="390">
        <v>887.05</v>
      </c>
      <c r="K257" s="403">
        <v>1</v>
      </c>
      <c r="L257" s="390">
        <v>1</v>
      </c>
      <c r="M257" s="391">
        <v>887.05</v>
      </c>
    </row>
    <row r="258" spans="1:13" ht="14.4" customHeight="1" x14ac:dyDescent="0.3">
      <c r="A258" s="386" t="s">
        <v>1757</v>
      </c>
      <c r="B258" s="387" t="s">
        <v>1611</v>
      </c>
      <c r="C258" s="387" t="s">
        <v>2193</v>
      </c>
      <c r="D258" s="387" t="s">
        <v>2194</v>
      </c>
      <c r="E258" s="387" t="s">
        <v>2096</v>
      </c>
      <c r="F258" s="390"/>
      <c r="G258" s="390"/>
      <c r="H258" s="403">
        <v>0</v>
      </c>
      <c r="I258" s="390">
        <v>2</v>
      </c>
      <c r="J258" s="390">
        <v>344</v>
      </c>
      <c r="K258" s="403">
        <v>1</v>
      </c>
      <c r="L258" s="390">
        <v>2</v>
      </c>
      <c r="M258" s="391">
        <v>344</v>
      </c>
    </row>
    <row r="259" spans="1:13" ht="14.4" customHeight="1" x14ac:dyDescent="0.3">
      <c r="A259" s="386" t="s">
        <v>1757</v>
      </c>
      <c r="B259" s="387" t="s">
        <v>1611</v>
      </c>
      <c r="C259" s="387" t="s">
        <v>836</v>
      </c>
      <c r="D259" s="387" t="s">
        <v>1230</v>
      </c>
      <c r="E259" s="387" t="s">
        <v>1231</v>
      </c>
      <c r="F259" s="390"/>
      <c r="G259" s="390"/>
      <c r="H259" s="403">
        <v>0</v>
      </c>
      <c r="I259" s="390">
        <v>1</v>
      </c>
      <c r="J259" s="390">
        <v>137.6</v>
      </c>
      <c r="K259" s="403">
        <v>1</v>
      </c>
      <c r="L259" s="390">
        <v>1</v>
      </c>
      <c r="M259" s="391">
        <v>137.6</v>
      </c>
    </row>
    <row r="260" spans="1:13" ht="14.4" customHeight="1" x14ac:dyDescent="0.3">
      <c r="A260" s="386" t="s">
        <v>1664</v>
      </c>
      <c r="B260" s="387" t="s">
        <v>1558</v>
      </c>
      <c r="C260" s="387" t="s">
        <v>596</v>
      </c>
      <c r="D260" s="387" t="s">
        <v>597</v>
      </c>
      <c r="E260" s="387" t="s">
        <v>598</v>
      </c>
      <c r="F260" s="390"/>
      <c r="G260" s="390"/>
      <c r="H260" s="403">
        <v>0</v>
      </c>
      <c r="I260" s="390">
        <v>1</v>
      </c>
      <c r="J260" s="390">
        <v>190.48</v>
      </c>
      <c r="K260" s="403">
        <v>1</v>
      </c>
      <c r="L260" s="390">
        <v>1</v>
      </c>
      <c r="M260" s="391">
        <v>190.48</v>
      </c>
    </row>
    <row r="261" spans="1:13" ht="14.4" customHeight="1" x14ac:dyDescent="0.3">
      <c r="A261" s="386" t="s">
        <v>1665</v>
      </c>
      <c r="B261" s="387" t="s">
        <v>1858</v>
      </c>
      <c r="C261" s="387" t="s">
        <v>1859</v>
      </c>
      <c r="D261" s="387" t="s">
        <v>1860</v>
      </c>
      <c r="E261" s="387" t="s">
        <v>1861</v>
      </c>
      <c r="F261" s="390"/>
      <c r="G261" s="390"/>
      <c r="H261" s="403">
        <v>0</v>
      </c>
      <c r="I261" s="390">
        <v>1</v>
      </c>
      <c r="J261" s="390">
        <v>156.25</v>
      </c>
      <c r="K261" s="403">
        <v>1</v>
      </c>
      <c r="L261" s="390">
        <v>1</v>
      </c>
      <c r="M261" s="391">
        <v>156.25</v>
      </c>
    </row>
    <row r="262" spans="1:13" ht="14.4" customHeight="1" x14ac:dyDescent="0.3">
      <c r="A262" s="386" t="s">
        <v>1665</v>
      </c>
      <c r="B262" s="387" t="s">
        <v>1577</v>
      </c>
      <c r="C262" s="387" t="s">
        <v>1982</v>
      </c>
      <c r="D262" s="387" t="s">
        <v>1983</v>
      </c>
      <c r="E262" s="387" t="s">
        <v>1984</v>
      </c>
      <c r="F262" s="390"/>
      <c r="G262" s="390"/>
      <c r="H262" s="403">
        <v>0</v>
      </c>
      <c r="I262" s="390">
        <v>11</v>
      </c>
      <c r="J262" s="390">
        <v>3666.4100000000003</v>
      </c>
      <c r="K262" s="403">
        <v>1</v>
      </c>
      <c r="L262" s="390">
        <v>11</v>
      </c>
      <c r="M262" s="391">
        <v>3666.4100000000003</v>
      </c>
    </row>
    <row r="263" spans="1:13" ht="14.4" customHeight="1" x14ac:dyDescent="0.3">
      <c r="A263" s="386" t="s">
        <v>1665</v>
      </c>
      <c r="B263" s="387" t="s">
        <v>1582</v>
      </c>
      <c r="C263" s="387" t="s">
        <v>1154</v>
      </c>
      <c r="D263" s="387" t="s">
        <v>1155</v>
      </c>
      <c r="E263" s="387" t="s">
        <v>1583</v>
      </c>
      <c r="F263" s="390"/>
      <c r="G263" s="390"/>
      <c r="H263" s="403">
        <v>0</v>
      </c>
      <c r="I263" s="390">
        <v>3</v>
      </c>
      <c r="J263" s="390">
        <v>552.66</v>
      </c>
      <c r="K263" s="403">
        <v>1</v>
      </c>
      <c r="L263" s="390">
        <v>3</v>
      </c>
      <c r="M263" s="391">
        <v>552.66</v>
      </c>
    </row>
    <row r="264" spans="1:13" ht="14.4" customHeight="1" x14ac:dyDescent="0.3">
      <c r="A264" s="386" t="s">
        <v>1665</v>
      </c>
      <c r="B264" s="387" t="s">
        <v>1834</v>
      </c>
      <c r="C264" s="387" t="s">
        <v>1835</v>
      </c>
      <c r="D264" s="387" t="s">
        <v>1836</v>
      </c>
      <c r="E264" s="387" t="s">
        <v>1837</v>
      </c>
      <c r="F264" s="390"/>
      <c r="G264" s="390"/>
      <c r="H264" s="403">
        <v>0</v>
      </c>
      <c r="I264" s="390">
        <v>4</v>
      </c>
      <c r="J264" s="390">
        <v>279.44</v>
      </c>
      <c r="K264" s="403">
        <v>1</v>
      </c>
      <c r="L264" s="390">
        <v>4</v>
      </c>
      <c r="M264" s="391">
        <v>279.44</v>
      </c>
    </row>
    <row r="265" spans="1:13" ht="14.4" customHeight="1" x14ac:dyDescent="0.3">
      <c r="A265" s="386" t="s">
        <v>1665</v>
      </c>
      <c r="B265" s="387" t="s">
        <v>1838</v>
      </c>
      <c r="C265" s="387" t="s">
        <v>1839</v>
      </c>
      <c r="D265" s="387" t="s">
        <v>1840</v>
      </c>
      <c r="E265" s="387" t="s">
        <v>1583</v>
      </c>
      <c r="F265" s="390"/>
      <c r="G265" s="390"/>
      <c r="H265" s="403">
        <v>0</v>
      </c>
      <c r="I265" s="390">
        <v>2</v>
      </c>
      <c r="J265" s="390">
        <v>139.72</v>
      </c>
      <c r="K265" s="403">
        <v>1</v>
      </c>
      <c r="L265" s="390">
        <v>2</v>
      </c>
      <c r="M265" s="391">
        <v>139.72</v>
      </c>
    </row>
    <row r="266" spans="1:13" ht="14.4" customHeight="1" x14ac:dyDescent="0.3">
      <c r="A266" s="386" t="s">
        <v>1666</v>
      </c>
      <c r="B266" s="387" t="s">
        <v>1558</v>
      </c>
      <c r="C266" s="387" t="s">
        <v>600</v>
      </c>
      <c r="D266" s="387" t="s">
        <v>597</v>
      </c>
      <c r="E266" s="387" t="s">
        <v>601</v>
      </c>
      <c r="F266" s="390"/>
      <c r="G266" s="390"/>
      <c r="H266" s="403">
        <v>0</v>
      </c>
      <c r="I266" s="390">
        <v>1</v>
      </c>
      <c r="J266" s="390">
        <v>612.26</v>
      </c>
      <c r="K266" s="403">
        <v>1</v>
      </c>
      <c r="L266" s="390">
        <v>1</v>
      </c>
      <c r="M266" s="391">
        <v>612.26</v>
      </c>
    </row>
    <row r="267" spans="1:13" ht="14.4" customHeight="1" x14ac:dyDescent="0.3">
      <c r="A267" s="386" t="s">
        <v>1666</v>
      </c>
      <c r="B267" s="387" t="s">
        <v>1854</v>
      </c>
      <c r="C267" s="387" t="s">
        <v>1855</v>
      </c>
      <c r="D267" s="387" t="s">
        <v>1856</v>
      </c>
      <c r="E267" s="387" t="s">
        <v>1857</v>
      </c>
      <c r="F267" s="390"/>
      <c r="G267" s="390"/>
      <c r="H267" s="403"/>
      <c r="I267" s="390">
        <v>1</v>
      </c>
      <c r="J267" s="390">
        <v>0</v>
      </c>
      <c r="K267" s="403"/>
      <c r="L267" s="390">
        <v>1</v>
      </c>
      <c r="M267" s="391">
        <v>0</v>
      </c>
    </row>
    <row r="268" spans="1:13" ht="14.4" customHeight="1" x14ac:dyDescent="0.3">
      <c r="A268" s="386" t="s">
        <v>1666</v>
      </c>
      <c r="B268" s="387" t="s">
        <v>1577</v>
      </c>
      <c r="C268" s="387" t="s">
        <v>1146</v>
      </c>
      <c r="D268" s="387" t="s">
        <v>1578</v>
      </c>
      <c r="E268" s="387" t="s">
        <v>1579</v>
      </c>
      <c r="F268" s="390"/>
      <c r="G268" s="390"/>
      <c r="H268" s="403">
        <v>0</v>
      </c>
      <c r="I268" s="390">
        <v>4</v>
      </c>
      <c r="J268" s="390">
        <v>1333.24</v>
      </c>
      <c r="K268" s="403">
        <v>1</v>
      </c>
      <c r="L268" s="390">
        <v>4</v>
      </c>
      <c r="M268" s="391">
        <v>1333.24</v>
      </c>
    </row>
    <row r="269" spans="1:13" ht="14.4" customHeight="1" x14ac:dyDescent="0.3">
      <c r="A269" s="386" t="s">
        <v>1667</v>
      </c>
      <c r="B269" s="387" t="s">
        <v>1968</v>
      </c>
      <c r="C269" s="387" t="s">
        <v>2195</v>
      </c>
      <c r="D269" s="387" t="s">
        <v>1973</v>
      </c>
      <c r="E269" s="387" t="s">
        <v>2196</v>
      </c>
      <c r="F269" s="390"/>
      <c r="G269" s="390"/>
      <c r="H269" s="403">
        <v>0</v>
      </c>
      <c r="I269" s="390">
        <v>4</v>
      </c>
      <c r="J269" s="390">
        <v>837.16000000000008</v>
      </c>
      <c r="K269" s="403">
        <v>1</v>
      </c>
      <c r="L269" s="390">
        <v>4</v>
      </c>
      <c r="M269" s="391">
        <v>837.16000000000008</v>
      </c>
    </row>
    <row r="270" spans="1:13" ht="14.4" customHeight="1" x14ac:dyDescent="0.3">
      <c r="A270" s="386" t="s">
        <v>1667</v>
      </c>
      <c r="B270" s="387" t="s">
        <v>1577</v>
      </c>
      <c r="C270" s="387" t="s">
        <v>1146</v>
      </c>
      <c r="D270" s="387" t="s">
        <v>1578</v>
      </c>
      <c r="E270" s="387" t="s">
        <v>1579</v>
      </c>
      <c r="F270" s="390"/>
      <c r="G270" s="390"/>
      <c r="H270" s="403">
        <v>0</v>
      </c>
      <c r="I270" s="390">
        <v>4</v>
      </c>
      <c r="J270" s="390">
        <v>1333.24</v>
      </c>
      <c r="K270" s="403">
        <v>1</v>
      </c>
      <c r="L270" s="390">
        <v>4</v>
      </c>
      <c r="M270" s="391">
        <v>1333.24</v>
      </c>
    </row>
    <row r="271" spans="1:13" ht="14.4" customHeight="1" x14ac:dyDescent="0.3">
      <c r="A271" s="386" t="s">
        <v>1667</v>
      </c>
      <c r="B271" s="387" t="s">
        <v>1577</v>
      </c>
      <c r="C271" s="387" t="s">
        <v>1982</v>
      </c>
      <c r="D271" s="387" t="s">
        <v>1983</v>
      </c>
      <c r="E271" s="387" t="s">
        <v>1984</v>
      </c>
      <c r="F271" s="390"/>
      <c r="G271" s="390"/>
      <c r="H271" s="403">
        <v>0</v>
      </c>
      <c r="I271" s="390">
        <v>6</v>
      </c>
      <c r="J271" s="390">
        <v>1999.86</v>
      </c>
      <c r="K271" s="403">
        <v>1</v>
      </c>
      <c r="L271" s="390">
        <v>6</v>
      </c>
      <c r="M271" s="391">
        <v>1999.86</v>
      </c>
    </row>
    <row r="272" spans="1:13" ht="14.4" customHeight="1" x14ac:dyDescent="0.3">
      <c r="A272" s="386" t="s">
        <v>1667</v>
      </c>
      <c r="B272" s="387" t="s">
        <v>1582</v>
      </c>
      <c r="C272" s="387" t="s">
        <v>1986</v>
      </c>
      <c r="D272" s="387" t="s">
        <v>1987</v>
      </c>
      <c r="E272" s="387" t="s">
        <v>1988</v>
      </c>
      <c r="F272" s="390"/>
      <c r="G272" s="390"/>
      <c r="H272" s="403">
        <v>0</v>
      </c>
      <c r="I272" s="390">
        <v>1</v>
      </c>
      <c r="J272" s="390">
        <v>138.16</v>
      </c>
      <c r="K272" s="403">
        <v>1</v>
      </c>
      <c r="L272" s="390">
        <v>1</v>
      </c>
      <c r="M272" s="391">
        <v>138.16</v>
      </c>
    </row>
    <row r="273" spans="1:13" ht="14.4" customHeight="1" x14ac:dyDescent="0.3">
      <c r="A273" s="386" t="s">
        <v>1667</v>
      </c>
      <c r="B273" s="387" t="s">
        <v>1582</v>
      </c>
      <c r="C273" s="387" t="s">
        <v>1154</v>
      </c>
      <c r="D273" s="387" t="s">
        <v>1155</v>
      </c>
      <c r="E273" s="387" t="s">
        <v>1583</v>
      </c>
      <c r="F273" s="390"/>
      <c r="G273" s="390"/>
      <c r="H273" s="403">
        <v>0</v>
      </c>
      <c r="I273" s="390">
        <v>9</v>
      </c>
      <c r="J273" s="390">
        <v>1657.98</v>
      </c>
      <c r="K273" s="403">
        <v>1</v>
      </c>
      <c r="L273" s="390">
        <v>9</v>
      </c>
      <c r="M273" s="391">
        <v>1657.98</v>
      </c>
    </row>
    <row r="274" spans="1:13" ht="14.4" customHeight="1" x14ac:dyDescent="0.3">
      <c r="A274" s="386" t="s">
        <v>1667</v>
      </c>
      <c r="B274" s="387" t="s">
        <v>1582</v>
      </c>
      <c r="C274" s="387" t="s">
        <v>2177</v>
      </c>
      <c r="D274" s="387" t="s">
        <v>2178</v>
      </c>
      <c r="E274" s="387" t="s">
        <v>2179</v>
      </c>
      <c r="F274" s="390"/>
      <c r="G274" s="390"/>
      <c r="H274" s="403">
        <v>0</v>
      </c>
      <c r="I274" s="390">
        <v>1</v>
      </c>
      <c r="J274" s="390">
        <v>103.71</v>
      </c>
      <c r="K274" s="403">
        <v>1</v>
      </c>
      <c r="L274" s="390">
        <v>1</v>
      </c>
      <c r="M274" s="391">
        <v>103.71</v>
      </c>
    </row>
    <row r="275" spans="1:13" ht="14.4" customHeight="1" x14ac:dyDescent="0.3">
      <c r="A275" s="386" t="s">
        <v>1667</v>
      </c>
      <c r="B275" s="387" t="s">
        <v>1838</v>
      </c>
      <c r="C275" s="387" t="s">
        <v>2197</v>
      </c>
      <c r="D275" s="387" t="s">
        <v>2198</v>
      </c>
      <c r="E275" s="387" t="s">
        <v>2199</v>
      </c>
      <c r="F275" s="390">
        <v>1</v>
      </c>
      <c r="G275" s="390">
        <v>261.98</v>
      </c>
      <c r="H275" s="403">
        <v>1</v>
      </c>
      <c r="I275" s="390"/>
      <c r="J275" s="390"/>
      <c r="K275" s="403">
        <v>0</v>
      </c>
      <c r="L275" s="390">
        <v>1</v>
      </c>
      <c r="M275" s="391">
        <v>261.98</v>
      </c>
    </row>
    <row r="276" spans="1:13" ht="14.4" customHeight="1" x14ac:dyDescent="0.3">
      <c r="A276" s="386" t="s">
        <v>1667</v>
      </c>
      <c r="B276" s="387" t="s">
        <v>1838</v>
      </c>
      <c r="C276" s="387" t="s">
        <v>1839</v>
      </c>
      <c r="D276" s="387" t="s">
        <v>1840</v>
      </c>
      <c r="E276" s="387" t="s">
        <v>1583</v>
      </c>
      <c r="F276" s="390"/>
      <c r="G276" s="390"/>
      <c r="H276" s="403">
        <v>0</v>
      </c>
      <c r="I276" s="390">
        <v>14</v>
      </c>
      <c r="J276" s="390">
        <v>978.04</v>
      </c>
      <c r="K276" s="403">
        <v>1</v>
      </c>
      <c r="L276" s="390">
        <v>14</v>
      </c>
      <c r="M276" s="391">
        <v>978.04</v>
      </c>
    </row>
    <row r="277" spans="1:13" ht="14.4" customHeight="1" x14ac:dyDescent="0.3">
      <c r="A277" s="386" t="s">
        <v>1668</v>
      </c>
      <c r="B277" s="387" t="s">
        <v>1577</v>
      </c>
      <c r="C277" s="387" t="s">
        <v>1146</v>
      </c>
      <c r="D277" s="387" t="s">
        <v>1578</v>
      </c>
      <c r="E277" s="387" t="s">
        <v>1579</v>
      </c>
      <c r="F277" s="390"/>
      <c r="G277" s="390"/>
      <c r="H277" s="403">
        <v>0</v>
      </c>
      <c r="I277" s="390">
        <v>2</v>
      </c>
      <c r="J277" s="390">
        <v>666.62</v>
      </c>
      <c r="K277" s="403">
        <v>1</v>
      </c>
      <c r="L277" s="390">
        <v>2</v>
      </c>
      <c r="M277" s="391">
        <v>666.62</v>
      </c>
    </row>
    <row r="278" spans="1:13" ht="14.4" customHeight="1" x14ac:dyDescent="0.3">
      <c r="A278" s="386" t="s">
        <v>1668</v>
      </c>
      <c r="B278" s="387" t="s">
        <v>1587</v>
      </c>
      <c r="C278" s="387" t="s">
        <v>1058</v>
      </c>
      <c r="D278" s="387" t="s">
        <v>1059</v>
      </c>
      <c r="E278" s="387" t="s">
        <v>1588</v>
      </c>
      <c r="F278" s="390"/>
      <c r="G278" s="390"/>
      <c r="H278" s="403">
        <v>0</v>
      </c>
      <c r="I278" s="390">
        <v>1</v>
      </c>
      <c r="J278" s="390">
        <v>98.23</v>
      </c>
      <c r="K278" s="403">
        <v>1</v>
      </c>
      <c r="L278" s="390">
        <v>1</v>
      </c>
      <c r="M278" s="391">
        <v>98.23</v>
      </c>
    </row>
    <row r="279" spans="1:13" ht="14.4" customHeight="1" x14ac:dyDescent="0.3">
      <c r="A279" s="386" t="s">
        <v>1669</v>
      </c>
      <c r="B279" s="387" t="s">
        <v>1565</v>
      </c>
      <c r="C279" s="387" t="s">
        <v>1075</v>
      </c>
      <c r="D279" s="387" t="s">
        <v>1076</v>
      </c>
      <c r="E279" s="387" t="s">
        <v>1077</v>
      </c>
      <c r="F279" s="390"/>
      <c r="G279" s="390"/>
      <c r="H279" s="403">
        <v>0</v>
      </c>
      <c r="I279" s="390">
        <v>2</v>
      </c>
      <c r="J279" s="390">
        <v>829.7</v>
      </c>
      <c r="K279" s="403">
        <v>1</v>
      </c>
      <c r="L279" s="390">
        <v>2</v>
      </c>
      <c r="M279" s="391">
        <v>829.7</v>
      </c>
    </row>
    <row r="280" spans="1:13" ht="14.4" customHeight="1" x14ac:dyDescent="0.3">
      <c r="A280" s="386" t="s">
        <v>1669</v>
      </c>
      <c r="B280" s="387" t="s">
        <v>2039</v>
      </c>
      <c r="C280" s="387" t="s">
        <v>2200</v>
      </c>
      <c r="D280" s="387" t="s">
        <v>2201</v>
      </c>
      <c r="E280" s="387" t="s">
        <v>2202</v>
      </c>
      <c r="F280" s="390"/>
      <c r="G280" s="390"/>
      <c r="H280" s="403">
        <v>0</v>
      </c>
      <c r="I280" s="390">
        <v>1</v>
      </c>
      <c r="J280" s="390">
        <v>119.41</v>
      </c>
      <c r="K280" s="403">
        <v>1</v>
      </c>
      <c r="L280" s="390">
        <v>1</v>
      </c>
      <c r="M280" s="391">
        <v>119.41</v>
      </c>
    </row>
    <row r="281" spans="1:13" ht="14.4" customHeight="1" x14ac:dyDescent="0.3">
      <c r="A281" s="386" t="s">
        <v>1669</v>
      </c>
      <c r="B281" s="387" t="s">
        <v>2039</v>
      </c>
      <c r="C281" s="387" t="s">
        <v>2203</v>
      </c>
      <c r="D281" s="387" t="s">
        <v>2041</v>
      </c>
      <c r="E281" s="387" t="s">
        <v>750</v>
      </c>
      <c r="F281" s="390"/>
      <c r="G281" s="390"/>
      <c r="H281" s="403">
        <v>0</v>
      </c>
      <c r="I281" s="390">
        <v>1</v>
      </c>
      <c r="J281" s="390">
        <v>238.81</v>
      </c>
      <c r="K281" s="403">
        <v>1</v>
      </c>
      <c r="L281" s="390">
        <v>1</v>
      </c>
      <c r="M281" s="391">
        <v>238.81</v>
      </c>
    </row>
    <row r="282" spans="1:13" ht="14.4" customHeight="1" x14ac:dyDescent="0.3">
      <c r="A282" s="386" t="s">
        <v>1669</v>
      </c>
      <c r="B282" s="387" t="s">
        <v>1587</v>
      </c>
      <c r="C282" s="387" t="s">
        <v>2052</v>
      </c>
      <c r="D282" s="387" t="s">
        <v>2053</v>
      </c>
      <c r="E282" s="387" t="s">
        <v>2054</v>
      </c>
      <c r="F282" s="390"/>
      <c r="G282" s="390"/>
      <c r="H282" s="403">
        <v>0</v>
      </c>
      <c r="I282" s="390">
        <v>5</v>
      </c>
      <c r="J282" s="390">
        <v>245.59999999999997</v>
      </c>
      <c r="K282" s="403">
        <v>1</v>
      </c>
      <c r="L282" s="390">
        <v>5</v>
      </c>
      <c r="M282" s="391">
        <v>245.59999999999997</v>
      </c>
    </row>
    <row r="283" spans="1:13" ht="14.4" customHeight="1" x14ac:dyDescent="0.3">
      <c r="A283" s="386" t="s">
        <v>1669</v>
      </c>
      <c r="B283" s="387" t="s">
        <v>2068</v>
      </c>
      <c r="C283" s="387" t="s">
        <v>2069</v>
      </c>
      <c r="D283" s="387" t="s">
        <v>2070</v>
      </c>
      <c r="E283" s="387" t="s">
        <v>2071</v>
      </c>
      <c r="F283" s="390"/>
      <c r="G283" s="390"/>
      <c r="H283" s="403">
        <v>0</v>
      </c>
      <c r="I283" s="390">
        <v>1</v>
      </c>
      <c r="J283" s="390">
        <v>443.52</v>
      </c>
      <c r="K283" s="403">
        <v>1</v>
      </c>
      <c r="L283" s="390">
        <v>1</v>
      </c>
      <c r="M283" s="391">
        <v>443.52</v>
      </c>
    </row>
    <row r="284" spans="1:13" ht="14.4" customHeight="1" x14ac:dyDescent="0.3">
      <c r="A284" s="386" t="s">
        <v>1669</v>
      </c>
      <c r="B284" s="387" t="s">
        <v>1607</v>
      </c>
      <c r="C284" s="387" t="s">
        <v>2204</v>
      </c>
      <c r="D284" s="387" t="s">
        <v>2205</v>
      </c>
      <c r="E284" s="387" t="s">
        <v>2206</v>
      </c>
      <c r="F284" s="390"/>
      <c r="G284" s="390"/>
      <c r="H284" s="403"/>
      <c r="I284" s="390">
        <v>2</v>
      </c>
      <c r="J284" s="390">
        <v>0</v>
      </c>
      <c r="K284" s="403"/>
      <c r="L284" s="390">
        <v>2</v>
      </c>
      <c r="M284" s="391">
        <v>0</v>
      </c>
    </row>
    <row r="285" spans="1:13" ht="14.4" customHeight="1" x14ac:dyDescent="0.3">
      <c r="A285" s="386" t="s">
        <v>1670</v>
      </c>
      <c r="B285" s="387" t="s">
        <v>1566</v>
      </c>
      <c r="C285" s="387" t="s">
        <v>2207</v>
      </c>
      <c r="D285" s="387" t="s">
        <v>1072</v>
      </c>
      <c r="E285" s="387" t="s">
        <v>2208</v>
      </c>
      <c r="F285" s="390"/>
      <c r="G285" s="390"/>
      <c r="H285" s="403">
        <v>0</v>
      </c>
      <c r="I285" s="390">
        <v>6</v>
      </c>
      <c r="J285" s="390">
        <v>451.68</v>
      </c>
      <c r="K285" s="403">
        <v>1</v>
      </c>
      <c r="L285" s="390">
        <v>6</v>
      </c>
      <c r="M285" s="391">
        <v>451.68</v>
      </c>
    </row>
    <row r="286" spans="1:13" ht="14.4" customHeight="1" x14ac:dyDescent="0.3">
      <c r="A286" s="386" t="s">
        <v>1670</v>
      </c>
      <c r="B286" s="387" t="s">
        <v>1889</v>
      </c>
      <c r="C286" s="387" t="s">
        <v>1890</v>
      </c>
      <c r="D286" s="387" t="s">
        <v>1891</v>
      </c>
      <c r="E286" s="387" t="s">
        <v>804</v>
      </c>
      <c r="F286" s="390"/>
      <c r="G286" s="390"/>
      <c r="H286" s="403">
        <v>0</v>
      </c>
      <c r="I286" s="390">
        <v>3</v>
      </c>
      <c r="J286" s="390">
        <v>134.67000000000002</v>
      </c>
      <c r="K286" s="403">
        <v>1</v>
      </c>
      <c r="L286" s="390">
        <v>3</v>
      </c>
      <c r="M286" s="391">
        <v>134.67000000000002</v>
      </c>
    </row>
    <row r="287" spans="1:13" ht="14.4" customHeight="1" x14ac:dyDescent="0.3">
      <c r="A287" s="386" t="s">
        <v>1670</v>
      </c>
      <c r="B287" s="387" t="s">
        <v>2039</v>
      </c>
      <c r="C287" s="387" t="s">
        <v>2209</v>
      </c>
      <c r="D287" s="387" t="s">
        <v>2210</v>
      </c>
      <c r="E287" s="387" t="s">
        <v>2211</v>
      </c>
      <c r="F287" s="390"/>
      <c r="G287" s="390"/>
      <c r="H287" s="403">
        <v>0</v>
      </c>
      <c r="I287" s="390">
        <v>1</v>
      </c>
      <c r="J287" s="390">
        <v>1224.67</v>
      </c>
      <c r="K287" s="403">
        <v>1</v>
      </c>
      <c r="L287" s="390">
        <v>1</v>
      </c>
      <c r="M287" s="391">
        <v>1224.67</v>
      </c>
    </row>
    <row r="288" spans="1:13" ht="14.4" customHeight="1" x14ac:dyDescent="0.3">
      <c r="A288" s="386" t="s">
        <v>1670</v>
      </c>
      <c r="B288" s="387" t="s">
        <v>1600</v>
      </c>
      <c r="C288" s="387" t="s">
        <v>2212</v>
      </c>
      <c r="D288" s="387" t="s">
        <v>2170</v>
      </c>
      <c r="E288" s="387" t="s">
        <v>894</v>
      </c>
      <c r="F288" s="390">
        <v>1</v>
      </c>
      <c r="G288" s="390">
        <v>413.22</v>
      </c>
      <c r="H288" s="403">
        <v>1</v>
      </c>
      <c r="I288" s="390"/>
      <c r="J288" s="390"/>
      <c r="K288" s="403">
        <v>0</v>
      </c>
      <c r="L288" s="390">
        <v>1</v>
      </c>
      <c r="M288" s="391">
        <v>413.22</v>
      </c>
    </row>
    <row r="289" spans="1:13" ht="14.4" customHeight="1" x14ac:dyDescent="0.3">
      <c r="A289" s="386" t="s">
        <v>1671</v>
      </c>
      <c r="B289" s="387" t="s">
        <v>1989</v>
      </c>
      <c r="C289" s="387" t="s">
        <v>2018</v>
      </c>
      <c r="D289" s="387" t="s">
        <v>1991</v>
      </c>
      <c r="E289" s="387" t="s">
        <v>2019</v>
      </c>
      <c r="F289" s="390"/>
      <c r="G289" s="390"/>
      <c r="H289" s="403">
        <v>0</v>
      </c>
      <c r="I289" s="390">
        <v>3</v>
      </c>
      <c r="J289" s="390">
        <v>144.93</v>
      </c>
      <c r="K289" s="403">
        <v>1</v>
      </c>
      <c r="L289" s="390">
        <v>3</v>
      </c>
      <c r="M289" s="391">
        <v>144.93</v>
      </c>
    </row>
    <row r="290" spans="1:13" ht="14.4" customHeight="1" x14ac:dyDescent="0.3">
      <c r="A290" s="386" t="s">
        <v>1671</v>
      </c>
      <c r="B290" s="387" t="s">
        <v>1989</v>
      </c>
      <c r="C290" s="387" t="s">
        <v>1990</v>
      </c>
      <c r="D290" s="387" t="s">
        <v>1991</v>
      </c>
      <c r="E290" s="387" t="s">
        <v>1992</v>
      </c>
      <c r="F290" s="390"/>
      <c r="G290" s="390"/>
      <c r="H290" s="403">
        <v>0</v>
      </c>
      <c r="I290" s="390">
        <v>2</v>
      </c>
      <c r="J290" s="390">
        <v>193.26</v>
      </c>
      <c r="K290" s="403">
        <v>1</v>
      </c>
      <c r="L290" s="390">
        <v>2</v>
      </c>
      <c r="M290" s="391">
        <v>193.26</v>
      </c>
    </row>
    <row r="291" spans="1:13" ht="14.4" customHeight="1" x14ac:dyDescent="0.3">
      <c r="A291" s="386" t="s">
        <v>1671</v>
      </c>
      <c r="B291" s="387" t="s">
        <v>1591</v>
      </c>
      <c r="C291" s="387" t="s">
        <v>2213</v>
      </c>
      <c r="D291" s="387" t="s">
        <v>2214</v>
      </c>
      <c r="E291" s="387" t="s">
        <v>2215</v>
      </c>
      <c r="F291" s="390"/>
      <c r="G291" s="390"/>
      <c r="H291" s="403">
        <v>0</v>
      </c>
      <c r="I291" s="390">
        <v>1</v>
      </c>
      <c r="J291" s="390">
        <v>16.27</v>
      </c>
      <c r="K291" s="403">
        <v>1</v>
      </c>
      <c r="L291" s="390">
        <v>1</v>
      </c>
      <c r="M291" s="391">
        <v>16.27</v>
      </c>
    </row>
    <row r="292" spans="1:13" ht="14.4" customHeight="1" x14ac:dyDescent="0.3">
      <c r="A292" s="386" t="s">
        <v>1671</v>
      </c>
      <c r="B292" s="387" t="s">
        <v>2080</v>
      </c>
      <c r="C292" s="387" t="s">
        <v>2216</v>
      </c>
      <c r="D292" s="387" t="s">
        <v>2217</v>
      </c>
      <c r="E292" s="387" t="s">
        <v>2218</v>
      </c>
      <c r="F292" s="390"/>
      <c r="G292" s="390"/>
      <c r="H292" s="403">
        <v>0</v>
      </c>
      <c r="I292" s="390">
        <v>1</v>
      </c>
      <c r="J292" s="390">
        <v>162.13</v>
      </c>
      <c r="K292" s="403">
        <v>1</v>
      </c>
      <c r="L292" s="390">
        <v>1</v>
      </c>
      <c r="M292" s="391">
        <v>162.13</v>
      </c>
    </row>
    <row r="293" spans="1:13" ht="14.4" customHeight="1" x14ac:dyDescent="0.3">
      <c r="A293" s="386" t="s">
        <v>1672</v>
      </c>
      <c r="B293" s="387" t="s">
        <v>1563</v>
      </c>
      <c r="C293" s="387" t="s">
        <v>1090</v>
      </c>
      <c r="D293" s="387" t="s">
        <v>1029</v>
      </c>
      <c r="E293" s="387" t="s">
        <v>1091</v>
      </c>
      <c r="F293" s="390"/>
      <c r="G293" s="390"/>
      <c r="H293" s="403">
        <v>0</v>
      </c>
      <c r="I293" s="390">
        <v>33</v>
      </c>
      <c r="J293" s="390">
        <v>20634.57</v>
      </c>
      <c r="K293" s="403">
        <v>1</v>
      </c>
      <c r="L293" s="390">
        <v>33</v>
      </c>
      <c r="M293" s="391">
        <v>20634.57</v>
      </c>
    </row>
    <row r="294" spans="1:13" ht="14.4" customHeight="1" x14ac:dyDescent="0.3">
      <c r="A294" s="386" t="s">
        <v>1672</v>
      </c>
      <c r="B294" s="387" t="s">
        <v>1995</v>
      </c>
      <c r="C294" s="387" t="s">
        <v>1996</v>
      </c>
      <c r="D294" s="387" t="s">
        <v>1997</v>
      </c>
      <c r="E294" s="387" t="s">
        <v>1998</v>
      </c>
      <c r="F294" s="390">
        <v>5</v>
      </c>
      <c r="G294" s="390">
        <v>2363.5499999999997</v>
      </c>
      <c r="H294" s="403">
        <v>1</v>
      </c>
      <c r="I294" s="390"/>
      <c r="J294" s="390"/>
      <c r="K294" s="403">
        <v>0</v>
      </c>
      <c r="L294" s="390">
        <v>5</v>
      </c>
      <c r="M294" s="391">
        <v>2363.5499999999997</v>
      </c>
    </row>
    <row r="295" spans="1:13" ht="14.4" customHeight="1" x14ac:dyDescent="0.3">
      <c r="A295" s="386" t="s">
        <v>1672</v>
      </c>
      <c r="B295" s="387" t="s">
        <v>1577</v>
      </c>
      <c r="C295" s="387" t="s">
        <v>1982</v>
      </c>
      <c r="D295" s="387" t="s">
        <v>1983</v>
      </c>
      <c r="E295" s="387" t="s">
        <v>1984</v>
      </c>
      <c r="F295" s="390"/>
      <c r="G295" s="390"/>
      <c r="H295" s="403">
        <v>0</v>
      </c>
      <c r="I295" s="390">
        <v>11</v>
      </c>
      <c r="J295" s="390">
        <v>3666.41</v>
      </c>
      <c r="K295" s="403">
        <v>1</v>
      </c>
      <c r="L295" s="390">
        <v>11</v>
      </c>
      <c r="M295" s="391">
        <v>3666.41</v>
      </c>
    </row>
    <row r="296" spans="1:13" ht="14.4" customHeight="1" x14ac:dyDescent="0.3">
      <c r="A296" s="386" t="s">
        <v>1672</v>
      </c>
      <c r="B296" s="387" t="s">
        <v>1577</v>
      </c>
      <c r="C296" s="387" t="s">
        <v>2006</v>
      </c>
      <c r="D296" s="387" t="s">
        <v>2007</v>
      </c>
      <c r="E296" s="387" t="s">
        <v>2008</v>
      </c>
      <c r="F296" s="390">
        <v>2</v>
      </c>
      <c r="G296" s="390">
        <v>666.62</v>
      </c>
      <c r="H296" s="403">
        <v>1</v>
      </c>
      <c r="I296" s="390"/>
      <c r="J296" s="390"/>
      <c r="K296" s="403">
        <v>0</v>
      </c>
      <c r="L296" s="390">
        <v>2</v>
      </c>
      <c r="M296" s="391">
        <v>666.62</v>
      </c>
    </row>
    <row r="297" spans="1:13" ht="14.4" customHeight="1" x14ac:dyDescent="0.3">
      <c r="A297" s="386" t="s">
        <v>1672</v>
      </c>
      <c r="B297" s="387" t="s">
        <v>1989</v>
      </c>
      <c r="C297" s="387" t="s">
        <v>2018</v>
      </c>
      <c r="D297" s="387" t="s">
        <v>1991</v>
      </c>
      <c r="E297" s="387" t="s">
        <v>2019</v>
      </c>
      <c r="F297" s="390"/>
      <c r="G297" s="390"/>
      <c r="H297" s="403">
        <v>0</v>
      </c>
      <c r="I297" s="390">
        <v>1</v>
      </c>
      <c r="J297" s="390">
        <v>48.31</v>
      </c>
      <c r="K297" s="403">
        <v>1</v>
      </c>
      <c r="L297" s="390">
        <v>1</v>
      </c>
      <c r="M297" s="391">
        <v>48.31</v>
      </c>
    </row>
    <row r="298" spans="1:13" ht="14.4" customHeight="1" x14ac:dyDescent="0.3">
      <c r="A298" s="386" t="s">
        <v>1673</v>
      </c>
      <c r="B298" s="387" t="s">
        <v>1558</v>
      </c>
      <c r="C298" s="387" t="s">
        <v>1832</v>
      </c>
      <c r="D298" s="387" t="s">
        <v>597</v>
      </c>
      <c r="E298" s="387" t="s">
        <v>1833</v>
      </c>
      <c r="F298" s="390"/>
      <c r="G298" s="390"/>
      <c r="H298" s="403">
        <v>0</v>
      </c>
      <c r="I298" s="390">
        <v>24</v>
      </c>
      <c r="J298" s="390">
        <v>2285.7599999999998</v>
      </c>
      <c r="K298" s="403">
        <v>1</v>
      </c>
      <c r="L298" s="390">
        <v>24</v>
      </c>
      <c r="M298" s="391">
        <v>2285.7599999999998</v>
      </c>
    </row>
    <row r="299" spans="1:13" ht="14.4" customHeight="1" x14ac:dyDescent="0.3">
      <c r="A299" s="386" t="s">
        <v>1673</v>
      </c>
      <c r="B299" s="387" t="s">
        <v>1558</v>
      </c>
      <c r="C299" s="387" t="s">
        <v>596</v>
      </c>
      <c r="D299" s="387" t="s">
        <v>597</v>
      </c>
      <c r="E299" s="387" t="s">
        <v>598</v>
      </c>
      <c r="F299" s="390"/>
      <c r="G299" s="390"/>
      <c r="H299" s="403">
        <v>0</v>
      </c>
      <c r="I299" s="390">
        <v>5</v>
      </c>
      <c r="J299" s="390">
        <v>952.4</v>
      </c>
      <c r="K299" s="403">
        <v>1</v>
      </c>
      <c r="L299" s="390">
        <v>5</v>
      </c>
      <c r="M299" s="391">
        <v>952.4</v>
      </c>
    </row>
    <row r="300" spans="1:13" ht="14.4" customHeight="1" x14ac:dyDescent="0.3">
      <c r="A300" s="386" t="s">
        <v>1673</v>
      </c>
      <c r="B300" s="387" t="s">
        <v>1558</v>
      </c>
      <c r="C300" s="387" t="s">
        <v>600</v>
      </c>
      <c r="D300" s="387" t="s">
        <v>597</v>
      </c>
      <c r="E300" s="387" t="s">
        <v>601</v>
      </c>
      <c r="F300" s="390"/>
      <c r="G300" s="390"/>
      <c r="H300" s="403">
        <v>0</v>
      </c>
      <c r="I300" s="390">
        <v>4</v>
      </c>
      <c r="J300" s="390">
        <v>2449.04</v>
      </c>
      <c r="K300" s="403">
        <v>1</v>
      </c>
      <c r="L300" s="390">
        <v>4</v>
      </c>
      <c r="M300" s="391">
        <v>2449.04</v>
      </c>
    </row>
    <row r="301" spans="1:13" ht="14.4" customHeight="1" x14ac:dyDescent="0.3">
      <c r="A301" s="386" t="s">
        <v>1673</v>
      </c>
      <c r="B301" s="387" t="s">
        <v>1561</v>
      </c>
      <c r="C301" s="387" t="s">
        <v>1602</v>
      </c>
      <c r="D301" s="387" t="s">
        <v>1603</v>
      </c>
      <c r="E301" s="387" t="s">
        <v>1604</v>
      </c>
      <c r="F301" s="390"/>
      <c r="G301" s="390"/>
      <c r="H301" s="403">
        <v>0</v>
      </c>
      <c r="I301" s="390">
        <v>1</v>
      </c>
      <c r="J301" s="390">
        <v>441.83</v>
      </c>
      <c r="K301" s="403">
        <v>1</v>
      </c>
      <c r="L301" s="390">
        <v>1</v>
      </c>
      <c r="M301" s="391">
        <v>441.83</v>
      </c>
    </row>
    <row r="302" spans="1:13" ht="14.4" customHeight="1" x14ac:dyDescent="0.3">
      <c r="A302" s="386" t="s">
        <v>1673</v>
      </c>
      <c r="B302" s="387" t="s">
        <v>1562</v>
      </c>
      <c r="C302" s="387" t="s">
        <v>1064</v>
      </c>
      <c r="D302" s="387" t="s">
        <v>1065</v>
      </c>
      <c r="E302" s="387" t="s">
        <v>503</v>
      </c>
      <c r="F302" s="390"/>
      <c r="G302" s="390"/>
      <c r="H302" s="403">
        <v>0</v>
      </c>
      <c r="I302" s="390">
        <v>30</v>
      </c>
      <c r="J302" s="390">
        <v>1680.3</v>
      </c>
      <c r="K302" s="403">
        <v>1</v>
      </c>
      <c r="L302" s="390">
        <v>30</v>
      </c>
      <c r="M302" s="391">
        <v>1680.3</v>
      </c>
    </row>
    <row r="303" spans="1:13" ht="14.4" customHeight="1" x14ac:dyDescent="0.3">
      <c r="A303" s="386" t="s">
        <v>1673</v>
      </c>
      <c r="B303" s="387" t="s">
        <v>1562</v>
      </c>
      <c r="C303" s="387" t="s">
        <v>1957</v>
      </c>
      <c r="D303" s="387" t="s">
        <v>1065</v>
      </c>
      <c r="E303" s="387" t="s">
        <v>1958</v>
      </c>
      <c r="F303" s="390"/>
      <c r="G303" s="390"/>
      <c r="H303" s="403">
        <v>0</v>
      </c>
      <c r="I303" s="390">
        <v>3</v>
      </c>
      <c r="J303" s="390">
        <v>420.09000000000003</v>
      </c>
      <c r="K303" s="403">
        <v>1</v>
      </c>
      <c r="L303" s="390">
        <v>3</v>
      </c>
      <c r="M303" s="391">
        <v>420.09000000000003</v>
      </c>
    </row>
    <row r="304" spans="1:13" ht="14.4" customHeight="1" x14ac:dyDescent="0.3">
      <c r="A304" s="386" t="s">
        <v>1673</v>
      </c>
      <c r="B304" s="387" t="s">
        <v>1562</v>
      </c>
      <c r="C304" s="387" t="s">
        <v>2219</v>
      </c>
      <c r="D304" s="387" t="s">
        <v>2220</v>
      </c>
      <c r="E304" s="387" t="s">
        <v>2221</v>
      </c>
      <c r="F304" s="390">
        <v>1</v>
      </c>
      <c r="G304" s="390">
        <v>140.03</v>
      </c>
      <c r="H304" s="403">
        <v>1</v>
      </c>
      <c r="I304" s="390"/>
      <c r="J304" s="390"/>
      <c r="K304" s="403">
        <v>0</v>
      </c>
      <c r="L304" s="390">
        <v>1</v>
      </c>
      <c r="M304" s="391">
        <v>140.03</v>
      </c>
    </row>
    <row r="305" spans="1:13" ht="14.4" customHeight="1" x14ac:dyDescent="0.3">
      <c r="A305" s="386" t="s">
        <v>1673</v>
      </c>
      <c r="B305" s="387" t="s">
        <v>1854</v>
      </c>
      <c r="C305" s="387" t="s">
        <v>1855</v>
      </c>
      <c r="D305" s="387" t="s">
        <v>1856</v>
      </c>
      <c r="E305" s="387" t="s">
        <v>1857</v>
      </c>
      <c r="F305" s="390"/>
      <c r="G305" s="390"/>
      <c r="H305" s="403"/>
      <c r="I305" s="390">
        <v>3</v>
      </c>
      <c r="J305" s="390">
        <v>0</v>
      </c>
      <c r="K305" s="403"/>
      <c r="L305" s="390">
        <v>3</v>
      </c>
      <c r="M305" s="391">
        <v>0</v>
      </c>
    </row>
    <row r="306" spans="1:13" ht="14.4" customHeight="1" x14ac:dyDescent="0.3">
      <c r="A306" s="386" t="s">
        <v>1673</v>
      </c>
      <c r="B306" s="387" t="s">
        <v>1858</v>
      </c>
      <c r="C306" s="387" t="s">
        <v>2222</v>
      </c>
      <c r="D306" s="387" t="s">
        <v>2223</v>
      </c>
      <c r="E306" s="387" t="s">
        <v>1484</v>
      </c>
      <c r="F306" s="390">
        <v>1</v>
      </c>
      <c r="G306" s="390">
        <v>193.14</v>
      </c>
      <c r="H306" s="403">
        <v>1</v>
      </c>
      <c r="I306" s="390"/>
      <c r="J306" s="390"/>
      <c r="K306" s="403">
        <v>0</v>
      </c>
      <c r="L306" s="390">
        <v>1</v>
      </c>
      <c r="M306" s="391">
        <v>193.14</v>
      </c>
    </row>
    <row r="307" spans="1:13" ht="14.4" customHeight="1" x14ac:dyDescent="0.3">
      <c r="A307" s="386" t="s">
        <v>1673</v>
      </c>
      <c r="B307" s="387" t="s">
        <v>1858</v>
      </c>
      <c r="C307" s="387" t="s">
        <v>2224</v>
      </c>
      <c r="D307" s="387" t="s">
        <v>2225</v>
      </c>
      <c r="E307" s="387" t="s">
        <v>2226</v>
      </c>
      <c r="F307" s="390"/>
      <c r="G307" s="390"/>
      <c r="H307" s="403">
        <v>0</v>
      </c>
      <c r="I307" s="390">
        <v>1</v>
      </c>
      <c r="J307" s="390">
        <v>96.57</v>
      </c>
      <c r="K307" s="403">
        <v>1</v>
      </c>
      <c r="L307" s="390">
        <v>1</v>
      </c>
      <c r="M307" s="391">
        <v>96.57</v>
      </c>
    </row>
    <row r="308" spans="1:13" ht="14.4" customHeight="1" x14ac:dyDescent="0.3">
      <c r="A308" s="386" t="s">
        <v>1673</v>
      </c>
      <c r="B308" s="387" t="s">
        <v>1858</v>
      </c>
      <c r="C308" s="387" t="s">
        <v>2227</v>
      </c>
      <c r="D308" s="387" t="s">
        <v>2225</v>
      </c>
      <c r="E308" s="387" t="s">
        <v>1484</v>
      </c>
      <c r="F308" s="390"/>
      <c r="G308" s="390"/>
      <c r="H308" s="403">
        <v>0</v>
      </c>
      <c r="I308" s="390">
        <v>1</v>
      </c>
      <c r="J308" s="390">
        <v>193.14</v>
      </c>
      <c r="K308" s="403">
        <v>1</v>
      </c>
      <c r="L308" s="390">
        <v>1</v>
      </c>
      <c r="M308" s="391">
        <v>193.14</v>
      </c>
    </row>
    <row r="309" spans="1:13" ht="14.4" customHeight="1" x14ac:dyDescent="0.3">
      <c r="A309" s="386" t="s">
        <v>1673</v>
      </c>
      <c r="B309" s="387" t="s">
        <v>1563</v>
      </c>
      <c r="C309" s="387" t="s">
        <v>1028</v>
      </c>
      <c r="D309" s="387" t="s">
        <v>1029</v>
      </c>
      <c r="E309" s="387" t="s">
        <v>1030</v>
      </c>
      <c r="F309" s="390"/>
      <c r="G309" s="390"/>
      <c r="H309" s="403">
        <v>0</v>
      </c>
      <c r="I309" s="390">
        <v>1</v>
      </c>
      <c r="J309" s="390">
        <v>937.93</v>
      </c>
      <c r="K309" s="403">
        <v>1</v>
      </c>
      <c r="L309" s="390">
        <v>1</v>
      </c>
      <c r="M309" s="391">
        <v>937.93</v>
      </c>
    </row>
    <row r="310" spans="1:13" ht="14.4" customHeight="1" x14ac:dyDescent="0.3">
      <c r="A310" s="386" t="s">
        <v>1673</v>
      </c>
      <c r="B310" s="387" t="s">
        <v>1563</v>
      </c>
      <c r="C310" s="387" t="s">
        <v>1867</v>
      </c>
      <c r="D310" s="387" t="s">
        <v>1865</v>
      </c>
      <c r="E310" s="387" t="s">
        <v>1030</v>
      </c>
      <c r="F310" s="390"/>
      <c r="G310" s="390"/>
      <c r="H310" s="403">
        <v>0</v>
      </c>
      <c r="I310" s="390">
        <v>15</v>
      </c>
      <c r="J310" s="390">
        <v>26245.350000000002</v>
      </c>
      <c r="K310" s="403">
        <v>1</v>
      </c>
      <c r="L310" s="390">
        <v>15</v>
      </c>
      <c r="M310" s="391">
        <v>26245.350000000002</v>
      </c>
    </row>
    <row r="311" spans="1:13" ht="14.4" customHeight="1" x14ac:dyDescent="0.3">
      <c r="A311" s="386" t="s">
        <v>1673</v>
      </c>
      <c r="B311" s="387" t="s">
        <v>1563</v>
      </c>
      <c r="C311" s="387" t="s">
        <v>1870</v>
      </c>
      <c r="D311" s="387" t="s">
        <v>1865</v>
      </c>
      <c r="E311" s="387" t="s">
        <v>1033</v>
      </c>
      <c r="F311" s="390"/>
      <c r="G311" s="390"/>
      <c r="H311" s="403">
        <v>0</v>
      </c>
      <c r="I311" s="390">
        <v>8</v>
      </c>
      <c r="J311" s="390">
        <v>18663.36</v>
      </c>
      <c r="K311" s="403">
        <v>1</v>
      </c>
      <c r="L311" s="390">
        <v>8</v>
      </c>
      <c r="M311" s="391">
        <v>18663.36</v>
      </c>
    </row>
    <row r="312" spans="1:13" ht="14.4" customHeight="1" x14ac:dyDescent="0.3">
      <c r="A312" s="386" t="s">
        <v>1673</v>
      </c>
      <c r="B312" s="387" t="s">
        <v>2228</v>
      </c>
      <c r="C312" s="387" t="s">
        <v>2229</v>
      </c>
      <c r="D312" s="387" t="s">
        <v>2230</v>
      </c>
      <c r="E312" s="387" t="s">
        <v>2231</v>
      </c>
      <c r="F312" s="390"/>
      <c r="G312" s="390"/>
      <c r="H312" s="403">
        <v>0</v>
      </c>
      <c r="I312" s="390">
        <v>6</v>
      </c>
      <c r="J312" s="390">
        <v>782.64</v>
      </c>
      <c r="K312" s="403">
        <v>1</v>
      </c>
      <c r="L312" s="390">
        <v>6</v>
      </c>
      <c r="M312" s="391">
        <v>782.64</v>
      </c>
    </row>
    <row r="313" spans="1:13" ht="14.4" customHeight="1" x14ac:dyDescent="0.3">
      <c r="A313" s="386" t="s">
        <v>1673</v>
      </c>
      <c r="B313" s="387" t="s">
        <v>2228</v>
      </c>
      <c r="C313" s="387" t="s">
        <v>2232</v>
      </c>
      <c r="D313" s="387" t="s">
        <v>2230</v>
      </c>
      <c r="E313" s="387" t="s">
        <v>2233</v>
      </c>
      <c r="F313" s="390"/>
      <c r="G313" s="390"/>
      <c r="H313" s="403">
        <v>0</v>
      </c>
      <c r="I313" s="390">
        <v>5</v>
      </c>
      <c r="J313" s="390">
        <v>2174</v>
      </c>
      <c r="K313" s="403">
        <v>1</v>
      </c>
      <c r="L313" s="390">
        <v>5</v>
      </c>
      <c r="M313" s="391">
        <v>2174</v>
      </c>
    </row>
    <row r="314" spans="1:13" ht="14.4" customHeight="1" x14ac:dyDescent="0.3">
      <c r="A314" s="386" t="s">
        <v>1673</v>
      </c>
      <c r="B314" s="387" t="s">
        <v>1879</v>
      </c>
      <c r="C314" s="387" t="s">
        <v>1880</v>
      </c>
      <c r="D314" s="387" t="s">
        <v>1881</v>
      </c>
      <c r="E314" s="387" t="s">
        <v>1882</v>
      </c>
      <c r="F314" s="390"/>
      <c r="G314" s="390"/>
      <c r="H314" s="403">
        <v>0</v>
      </c>
      <c r="I314" s="390">
        <v>5</v>
      </c>
      <c r="J314" s="390">
        <v>562.25</v>
      </c>
      <c r="K314" s="403">
        <v>1</v>
      </c>
      <c r="L314" s="390">
        <v>5</v>
      </c>
      <c r="M314" s="391">
        <v>562.25</v>
      </c>
    </row>
    <row r="315" spans="1:13" ht="14.4" customHeight="1" x14ac:dyDescent="0.3">
      <c r="A315" s="386" t="s">
        <v>1673</v>
      </c>
      <c r="B315" s="387" t="s">
        <v>1879</v>
      </c>
      <c r="C315" s="387" t="s">
        <v>2234</v>
      </c>
      <c r="D315" s="387" t="s">
        <v>2235</v>
      </c>
      <c r="E315" s="387" t="s">
        <v>2236</v>
      </c>
      <c r="F315" s="390">
        <v>4</v>
      </c>
      <c r="G315" s="390">
        <v>134.91999999999999</v>
      </c>
      <c r="H315" s="403">
        <v>1</v>
      </c>
      <c r="I315" s="390"/>
      <c r="J315" s="390"/>
      <c r="K315" s="403">
        <v>0</v>
      </c>
      <c r="L315" s="390">
        <v>4</v>
      </c>
      <c r="M315" s="391">
        <v>134.91999999999999</v>
      </c>
    </row>
    <row r="316" spans="1:13" ht="14.4" customHeight="1" x14ac:dyDescent="0.3">
      <c r="A316" s="386" t="s">
        <v>1673</v>
      </c>
      <c r="B316" s="387" t="s">
        <v>1883</v>
      </c>
      <c r="C316" s="387" t="s">
        <v>1884</v>
      </c>
      <c r="D316" s="387" t="s">
        <v>1885</v>
      </c>
      <c r="E316" s="387" t="s">
        <v>1886</v>
      </c>
      <c r="F316" s="390"/>
      <c r="G316" s="390"/>
      <c r="H316" s="403">
        <v>0</v>
      </c>
      <c r="I316" s="390">
        <v>4</v>
      </c>
      <c r="J316" s="390">
        <v>167.56</v>
      </c>
      <c r="K316" s="403">
        <v>1</v>
      </c>
      <c r="L316" s="390">
        <v>4</v>
      </c>
      <c r="M316" s="391">
        <v>167.56</v>
      </c>
    </row>
    <row r="317" spans="1:13" ht="14.4" customHeight="1" x14ac:dyDescent="0.3">
      <c r="A317" s="386" t="s">
        <v>1673</v>
      </c>
      <c r="B317" s="387" t="s">
        <v>1889</v>
      </c>
      <c r="C317" s="387" t="s">
        <v>1890</v>
      </c>
      <c r="D317" s="387" t="s">
        <v>1891</v>
      </c>
      <c r="E317" s="387" t="s">
        <v>804</v>
      </c>
      <c r="F317" s="390"/>
      <c r="G317" s="390"/>
      <c r="H317" s="403">
        <v>0</v>
      </c>
      <c r="I317" s="390">
        <v>3</v>
      </c>
      <c r="J317" s="390">
        <v>134.67000000000002</v>
      </c>
      <c r="K317" s="403">
        <v>1</v>
      </c>
      <c r="L317" s="390">
        <v>3</v>
      </c>
      <c r="M317" s="391">
        <v>134.67000000000002</v>
      </c>
    </row>
    <row r="318" spans="1:13" ht="14.4" customHeight="1" x14ac:dyDescent="0.3">
      <c r="A318" s="386" t="s">
        <v>1673</v>
      </c>
      <c r="B318" s="387" t="s">
        <v>1605</v>
      </c>
      <c r="C318" s="387" t="s">
        <v>2237</v>
      </c>
      <c r="D318" s="387" t="s">
        <v>1893</v>
      </c>
      <c r="E318" s="387" t="s">
        <v>2124</v>
      </c>
      <c r="F318" s="390"/>
      <c r="G318" s="390"/>
      <c r="H318" s="403">
        <v>0</v>
      </c>
      <c r="I318" s="390">
        <v>8</v>
      </c>
      <c r="J318" s="390">
        <v>649.67999999999995</v>
      </c>
      <c r="K318" s="403">
        <v>1</v>
      </c>
      <c r="L318" s="390">
        <v>8</v>
      </c>
      <c r="M318" s="391">
        <v>649.67999999999995</v>
      </c>
    </row>
    <row r="319" spans="1:13" ht="14.4" customHeight="1" x14ac:dyDescent="0.3">
      <c r="A319" s="386" t="s">
        <v>1673</v>
      </c>
      <c r="B319" s="387" t="s">
        <v>1605</v>
      </c>
      <c r="C319" s="387" t="s">
        <v>1892</v>
      </c>
      <c r="D319" s="387" t="s">
        <v>1893</v>
      </c>
      <c r="E319" s="387" t="s">
        <v>1894</v>
      </c>
      <c r="F319" s="390"/>
      <c r="G319" s="390"/>
      <c r="H319" s="403">
        <v>0</v>
      </c>
      <c r="I319" s="390">
        <v>7</v>
      </c>
      <c r="J319" s="390">
        <v>1894.83</v>
      </c>
      <c r="K319" s="403">
        <v>1</v>
      </c>
      <c r="L319" s="390">
        <v>7</v>
      </c>
      <c r="M319" s="391">
        <v>1894.83</v>
      </c>
    </row>
    <row r="320" spans="1:13" ht="14.4" customHeight="1" x14ac:dyDescent="0.3">
      <c r="A320" s="386" t="s">
        <v>1673</v>
      </c>
      <c r="B320" s="387" t="s">
        <v>1605</v>
      </c>
      <c r="C320" s="387" t="s">
        <v>2238</v>
      </c>
      <c r="D320" s="387" t="s">
        <v>1893</v>
      </c>
      <c r="E320" s="387" t="s">
        <v>1894</v>
      </c>
      <c r="F320" s="390"/>
      <c r="G320" s="390"/>
      <c r="H320" s="403">
        <v>0</v>
      </c>
      <c r="I320" s="390">
        <v>1</v>
      </c>
      <c r="J320" s="390">
        <v>270.69</v>
      </c>
      <c r="K320" s="403">
        <v>1</v>
      </c>
      <c r="L320" s="390">
        <v>1</v>
      </c>
      <c r="M320" s="391">
        <v>270.69</v>
      </c>
    </row>
    <row r="321" spans="1:13" ht="14.4" customHeight="1" x14ac:dyDescent="0.3">
      <c r="A321" s="386" t="s">
        <v>1673</v>
      </c>
      <c r="B321" s="387" t="s">
        <v>1605</v>
      </c>
      <c r="C321" s="387" t="s">
        <v>2239</v>
      </c>
      <c r="D321" s="387" t="s">
        <v>1227</v>
      </c>
      <c r="E321" s="387" t="s">
        <v>1228</v>
      </c>
      <c r="F321" s="390"/>
      <c r="G321" s="390"/>
      <c r="H321" s="403"/>
      <c r="I321" s="390">
        <v>1</v>
      </c>
      <c r="J321" s="390">
        <v>0</v>
      </c>
      <c r="K321" s="403"/>
      <c r="L321" s="390">
        <v>1</v>
      </c>
      <c r="M321" s="391">
        <v>0</v>
      </c>
    </row>
    <row r="322" spans="1:13" ht="14.4" customHeight="1" x14ac:dyDescent="0.3">
      <c r="A322" s="386" t="s">
        <v>1673</v>
      </c>
      <c r="B322" s="387" t="s">
        <v>1605</v>
      </c>
      <c r="C322" s="387" t="s">
        <v>1226</v>
      </c>
      <c r="D322" s="387" t="s">
        <v>1227</v>
      </c>
      <c r="E322" s="387" t="s">
        <v>1228</v>
      </c>
      <c r="F322" s="390"/>
      <c r="G322" s="390"/>
      <c r="H322" s="403">
        <v>0</v>
      </c>
      <c r="I322" s="390">
        <v>10</v>
      </c>
      <c r="J322" s="390">
        <v>609.19999999999993</v>
      </c>
      <c r="K322" s="403">
        <v>1</v>
      </c>
      <c r="L322" s="390">
        <v>10</v>
      </c>
      <c r="M322" s="391">
        <v>609.19999999999993</v>
      </c>
    </row>
    <row r="323" spans="1:13" ht="14.4" customHeight="1" x14ac:dyDescent="0.3">
      <c r="A323" s="386" t="s">
        <v>1673</v>
      </c>
      <c r="B323" s="387" t="s">
        <v>2240</v>
      </c>
      <c r="C323" s="387" t="s">
        <v>2241</v>
      </c>
      <c r="D323" s="387" t="s">
        <v>2242</v>
      </c>
      <c r="E323" s="387" t="s">
        <v>2243</v>
      </c>
      <c r="F323" s="390"/>
      <c r="G323" s="390"/>
      <c r="H323" s="403">
        <v>0</v>
      </c>
      <c r="I323" s="390">
        <v>1</v>
      </c>
      <c r="J323" s="390">
        <v>184.61</v>
      </c>
      <c r="K323" s="403">
        <v>1</v>
      </c>
      <c r="L323" s="390">
        <v>1</v>
      </c>
      <c r="M323" s="391">
        <v>184.61</v>
      </c>
    </row>
    <row r="324" spans="1:13" ht="14.4" customHeight="1" x14ac:dyDescent="0.3">
      <c r="A324" s="386" t="s">
        <v>1673</v>
      </c>
      <c r="B324" s="387" t="s">
        <v>1613</v>
      </c>
      <c r="C324" s="387" t="s">
        <v>2244</v>
      </c>
      <c r="D324" s="387" t="s">
        <v>1896</v>
      </c>
      <c r="E324" s="387" t="s">
        <v>2245</v>
      </c>
      <c r="F324" s="390"/>
      <c r="G324" s="390"/>
      <c r="H324" s="403">
        <v>0</v>
      </c>
      <c r="I324" s="390">
        <v>1</v>
      </c>
      <c r="J324" s="390">
        <v>388.86</v>
      </c>
      <c r="K324" s="403">
        <v>1</v>
      </c>
      <c r="L324" s="390">
        <v>1</v>
      </c>
      <c r="M324" s="391">
        <v>388.86</v>
      </c>
    </row>
    <row r="325" spans="1:13" ht="14.4" customHeight="1" x14ac:dyDescent="0.3">
      <c r="A325" s="386" t="s">
        <v>1673</v>
      </c>
      <c r="B325" s="387" t="s">
        <v>1898</v>
      </c>
      <c r="C325" s="387" t="s">
        <v>2246</v>
      </c>
      <c r="D325" s="387" t="s">
        <v>2247</v>
      </c>
      <c r="E325" s="387" t="s">
        <v>2248</v>
      </c>
      <c r="F325" s="390"/>
      <c r="G325" s="390"/>
      <c r="H325" s="403">
        <v>0</v>
      </c>
      <c r="I325" s="390">
        <v>3</v>
      </c>
      <c r="J325" s="390">
        <v>899.05</v>
      </c>
      <c r="K325" s="403">
        <v>1</v>
      </c>
      <c r="L325" s="390">
        <v>3</v>
      </c>
      <c r="M325" s="391">
        <v>899.05</v>
      </c>
    </row>
    <row r="326" spans="1:13" ht="14.4" customHeight="1" x14ac:dyDescent="0.3">
      <c r="A326" s="386" t="s">
        <v>1673</v>
      </c>
      <c r="B326" s="387" t="s">
        <v>1902</v>
      </c>
      <c r="C326" s="387" t="s">
        <v>2249</v>
      </c>
      <c r="D326" s="387" t="s">
        <v>2250</v>
      </c>
      <c r="E326" s="387" t="s">
        <v>2124</v>
      </c>
      <c r="F326" s="390"/>
      <c r="G326" s="390"/>
      <c r="H326" s="403">
        <v>0</v>
      </c>
      <c r="I326" s="390">
        <v>1</v>
      </c>
      <c r="J326" s="390">
        <v>134.84</v>
      </c>
      <c r="K326" s="403">
        <v>1</v>
      </c>
      <c r="L326" s="390">
        <v>1</v>
      </c>
      <c r="M326" s="391">
        <v>134.84</v>
      </c>
    </row>
    <row r="327" spans="1:13" ht="14.4" customHeight="1" x14ac:dyDescent="0.3">
      <c r="A327" s="386" t="s">
        <v>1673</v>
      </c>
      <c r="B327" s="387" t="s">
        <v>1902</v>
      </c>
      <c r="C327" s="387" t="s">
        <v>2251</v>
      </c>
      <c r="D327" s="387" t="s">
        <v>2252</v>
      </c>
      <c r="E327" s="387" t="s">
        <v>2253</v>
      </c>
      <c r="F327" s="390"/>
      <c r="G327" s="390"/>
      <c r="H327" s="403">
        <v>0</v>
      </c>
      <c r="I327" s="390">
        <v>1</v>
      </c>
      <c r="J327" s="390">
        <v>37.96</v>
      </c>
      <c r="K327" s="403">
        <v>1</v>
      </c>
      <c r="L327" s="390">
        <v>1</v>
      </c>
      <c r="M327" s="391">
        <v>37.96</v>
      </c>
    </row>
    <row r="328" spans="1:13" ht="14.4" customHeight="1" x14ac:dyDescent="0.3">
      <c r="A328" s="386" t="s">
        <v>1673</v>
      </c>
      <c r="B328" s="387" t="s">
        <v>1902</v>
      </c>
      <c r="C328" s="387" t="s">
        <v>2254</v>
      </c>
      <c r="D328" s="387" t="s">
        <v>2252</v>
      </c>
      <c r="E328" s="387" t="s">
        <v>2255</v>
      </c>
      <c r="F328" s="390"/>
      <c r="G328" s="390"/>
      <c r="H328" s="403">
        <v>0</v>
      </c>
      <c r="I328" s="390">
        <v>1</v>
      </c>
      <c r="J328" s="390">
        <v>56.95</v>
      </c>
      <c r="K328" s="403">
        <v>1</v>
      </c>
      <c r="L328" s="390">
        <v>1</v>
      </c>
      <c r="M328" s="391">
        <v>56.95</v>
      </c>
    </row>
    <row r="329" spans="1:13" ht="14.4" customHeight="1" x14ac:dyDescent="0.3">
      <c r="A329" s="386" t="s">
        <v>1673</v>
      </c>
      <c r="B329" s="387" t="s">
        <v>1902</v>
      </c>
      <c r="C329" s="387" t="s">
        <v>2125</v>
      </c>
      <c r="D329" s="387" t="s">
        <v>2126</v>
      </c>
      <c r="E329" s="387" t="s">
        <v>2127</v>
      </c>
      <c r="F329" s="390"/>
      <c r="G329" s="390"/>
      <c r="H329" s="403">
        <v>0</v>
      </c>
      <c r="I329" s="390">
        <v>1</v>
      </c>
      <c r="J329" s="390">
        <v>75.86</v>
      </c>
      <c r="K329" s="403">
        <v>1</v>
      </c>
      <c r="L329" s="390">
        <v>1</v>
      </c>
      <c r="M329" s="391">
        <v>75.86</v>
      </c>
    </row>
    <row r="330" spans="1:13" ht="14.4" customHeight="1" x14ac:dyDescent="0.3">
      <c r="A330" s="386" t="s">
        <v>1673</v>
      </c>
      <c r="B330" s="387" t="s">
        <v>1902</v>
      </c>
      <c r="C330" s="387" t="s">
        <v>2256</v>
      </c>
      <c r="D330" s="387" t="s">
        <v>2126</v>
      </c>
      <c r="E330" s="387" t="s">
        <v>2257</v>
      </c>
      <c r="F330" s="390"/>
      <c r="G330" s="390"/>
      <c r="H330" s="403">
        <v>0</v>
      </c>
      <c r="I330" s="390">
        <v>4</v>
      </c>
      <c r="J330" s="390">
        <v>365.24</v>
      </c>
      <c r="K330" s="403">
        <v>1</v>
      </c>
      <c r="L330" s="390">
        <v>4</v>
      </c>
      <c r="M330" s="391">
        <v>365.24</v>
      </c>
    </row>
    <row r="331" spans="1:13" ht="14.4" customHeight="1" x14ac:dyDescent="0.3">
      <c r="A331" s="386" t="s">
        <v>1673</v>
      </c>
      <c r="B331" s="387" t="s">
        <v>1902</v>
      </c>
      <c r="C331" s="387" t="s">
        <v>1903</v>
      </c>
      <c r="D331" s="387" t="s">
        <v>1904</v>
      </c>
      <c r="E331" s="387" t="s">
        <v>1228</v>
      </c>
      <c r="F331" s="390"/>
      <c r="G331" s="390"/>
      <c r="H331" s="403">
        <v>0</v>
      </c>
      <c r="I331" s="390">
        <v>6</v>
      </c>
      <c r="J331" s="390">
        <v>505.74</v>
      </c>
      <c r="K331" s="403">
        <v>1</v>
      </c>
      <c r="L331" s="390">
        <v>6</v>
      </c>
      <c r="M331" s="391">
        <v>505.74</v>
      </c>
    </row>
    <row r="332" spans="1:13" ht="14.4" customHeight="1" x14ac:dyDescent="0.3">
      <c r="A332" s="386" t="s">
        <v>1673</v>
      </c>
      <c r="B332" s="387" t="s">
        <v>1902</v>
      </c>
      <c r="C332" s="387" t="s">
        <v>2258</v>
      </c>
      <c r="D332" s="387" t="s">
        <v>1904</v>
      </c>
      <c r="E332" s="387" t="s">
        <v>2226</v>
      </c>
      <c r="F332" s="390"/>
      <c r="G332" s="390"/>
      <c r="H332" s="403">
        <v>0</v>
      </c>
      <c r="I332" s="390">
        <v>14</v>
      </c>
      <c r="J332" s="390">
        <v>2135.34</v>
      </c>
      <c r="K332" s="403">
        <v>1</v>
      </c>
      <c r="L332" s="390">
        <v>14</v>
      </c>
      <c r="M332" s="391">
        <v>2135.34</v>
      </c>
    </row>
    <row r="333" spans="1:13" ht="14.4" customHeight="1" x14ac:dyDescent="0.3">
      <c r="A333" s="386" t="s">
        <v>1673</v>
      </c>
      <c r="B333" s="387" t="s">
        <v>2259</v>
      </c>
      <c r="C333" s="387" t="s">
        <v>2260</v>
      </c>
      <c r="D333" s="387" t="s">
        <v>2261</v>
      </c>
      <c r="E333" s="387" t="s">
        <v>2262</v>
      </c>
      <c r="F333" s="390"/>
      <c r="G333" s="390"/>
      <c r="H333" s="403">
        <v>0</v>
      </c>
      <c r="I333" s="390">
        <v>2</v>
      </c>
      <c r="J333" s="390">
        <v>499.08</v>
      </c>
      <c r="K333" s="403">
        <v>1</v>
      </c>
      <c r="L333" s="390">
        <v>2</v>
      </c>
      <c r="M333" s="391">
        <v>499.08</v>
      </c>
    </row>
    <row r="334" spans="1:13" ht="14.4" customHeight="1" x14ac:dyDescent="0.3">
      <c r="A334" s="386" t="s">
        <v>1673</v>
      </c>
      <c r="B334" s="387" t="s">
        <v>1905</v>
      </c>
      <c r="C334" s="387" t="s">
        <v>2263</v>
      </c>
      <c r="D334" s="387" t="s">
        <v>1907</v>
      </c>
      <c r="E334" s="387" t="s">
        <v>2264</v>
      </c>
      <c r="F334" s="390"/>
      <c r="G334" s="390"/>
      <c r="H334" s="403">
        <v>0</v>
      </c>
      <c r="I334" s="390">
        <v>1</v>
      </c>
      <c r="J334" s="390">
        <v>431.14</v>
      </c>
      <c r="K334" s="403">
        <v>1</v>
      </c>
      <c r="L334" s="390">
        <v>1</v>
      </c>
      <c r="M334" s="391">
        <v>431.14</v>
      </c>
    </row>
    <row r="335" spans="1:13" ht="14.4" customHeight="1" x14ac:dyDescent="0.3">
      <c r="A335" s="386" t="s">
        <v>1673</v>
      </c>
      <c r="B335" s="387" t="s">
        <v>1569</v>
      </c>
      <c r="C335" s="387" t="s">
        <v>2265</v>
      </c>
      <c r="D335" s="387" t="s">
        <v>1910</v>
      </c>
      <c r="E335" s="387" t="s">
        <v>2266</v>
      </c>
      <c r="F335" s="390">
        <v>3</v>
      </c>
      <c r="G335" s="390">
        <v>301.89</v>
      </c>
      <c r="H335" s="403">
        <v>1</v>
      </c>
      <c r="I335" s="390"/>
      <c r="J335" s="390"/>
      <c r="K335" s="403">
        <v>0</v>
      </c>
      <c r="L335" s="390">
        <v>3</v>
      </c>
      <c r="M335" s="391">
        <v>301.89</v>
      </c>
    </row>
    <row r="336" spans="1:13" ht="14.4" customHeight="1" x14ac:dyDescent="0.3">
      <c r="A336" s="386" t="s">
        <v>1673</v>
      </c>
      <c r="B336" s="387" t="s">
        <v>1916</v>
      </c>
      <c r="C336" s="387" t="s">
        <v>2267</v>
      </c>
      <c r="D336" s="387" t="s">
        <v>1918</v>
      </c>
      <c r="E336" s="387" t="s">
        <v>2042</v>
      </c>
      <c r="F336" s="390"/>
      <c r="G336" s="390"/>
      <c r="H336" s="403">
        <v>0</v>
      </c>
      <c r="I336" s="390">
        <v>1</v>
      </c>
      <c r="J336" s="390">
        <v>217.65</v>
      </c>
      <c r="K336" s="403">
        <v>1</v>
      </c>
      <c r="L336" s="390">
        <v>1</v>
      </c>
      <c r="M336" s="391">
        <v>217.65</v>
      </c>
    </row>
    <row r="337" spans="1:13" ht="14.4" customHeight="1" x14ac:dyDescent="0.3">
      <c r="A337" s="386" t="s">
        <v>1673</v>
      </c>
      <c r="B337" s="387" t="s">
        <v>2039</v>
      </c>
      <c r="C337" s="387" t="s">
        <v>2040</v>
      </c>
      <c r="D337" s="387" t="s">
        <v>2041</v>
      </c>
      <c r="E337" s="387" t="s">
        <v>2042</v>
      </c>
      <c r="F337" s="390"/>
      <c r="G337" s="390"/>
      <c r="H337" s="403">
        <v>0</v>
      </c>
      <c r="I337" s="390">
        <v>1</v>
      </c>
      <c r="J337" s="390">
        <v>796.04</v>
      </c>
      <c r="K337" s="403">
        <v>1</v>
      </c>
      <c r="L337" s="390">
        <v>1</v>
      </c>
      <c r="M337" s="391">
        <v>796.04</v>
      </c>
    </row>
    <row r="338" spans="1:13" ht="14.4" customHeight="1" x14ac:dyDescent="0.3">
      <c r="A338" s="386" t="s">
        <v>1673</v>
      </c>
      <c r="B338" s="387" t="s">
        <v>2043</v>
      </c>
      <c r="C338" s="387" t="s">
        <v>2044</v>
      </c>
      <c r="D338" s="387" t="s">
        <v>2045</v>
      </c>
      <c r="E338" s="387" t="s">
        <v>2046</v>
      </c>
      <c r="F338" s="390"/>
      <c r="G338" s="390"/>
      <c r="H338" s="403">
        <v>0</v>
      </c>
      <c r="I338" s="390">
        <v>1</v>
      </c>
      <c r="J338" s="390">
        <v>787.22</v>
      </c>
      <c r="K338" s="403">
        <v>1</v>
      </c>
      <c r="L338" s="390">
        <v>1</v>
      </c>
      <c r="M338" s="391">
        <v>787.22</v>
      </c>
    </row>
    <row r="339" spans="1:13" ht="14.4" customHeight="1" x14ac:dyDescent="0.3">
      <c r="A339" s="386" t="s">
        <v>1673</v>
      </c>
      <c r="B339" s="387" t="s">
        <v>2043</v>
      </c>
      <c r="C339" s="387" t="s">
        <v>2268</v>
      </c>
      <c r="D339" s="387" t="s">
        <v>2269</v>
      </c>
      <c r="E339" s="387" t="s">
        <v>2270</v>
      </c>
      <c r="F339" s="390"/>
      <c r="G339" s="390"/>
      <c r="H339" s="403">
        <v>0</v>
      </c>
      <c r="I339" s="390">
        <v>1</v>
      </c>
      <c r="J339" s="390">
        <v>605.65</v>
      </c>
      <c r="K339" s="403">
        <v>1</v>
      </c>
      <c r="L339" s="390">
        <v>1</v>
      </c>
      <c r="M339" s="391">
        <v>605.65</v>
      </c>
    </row>
    <row r="340" spans="1:13" ht="14.4" customHeight="1" x14ac:dyDescent="0.3">
      <c r="A340" s="386" t="s">
        <v>1673</v>
      </c>
      <c r="B340" s="387" t="s">
        <v>2271</v>
      </c>
      <c r="C340" s="387" t="s">
        <v>2272</v>
      </c>
      <c r="D340" s="387" t="s">
        <v>2273</v>
      </c>
      <c r="E340" s="387" t="s">
        <v>2274</v>
      </c>
      <c r="F340" s="390"/>
      <c r="G340" s="390"/>
      <c r="H340" s="403">
        <v>0</v>
      </c>
      <c r="I340" s="390">
        <v>1</v>
      </c>
      <c r="J340" s="390">
        <v>465.51</v>
      </c>
      <c r="K340" s="403">
        <v>1</v>
      </c>
      <c r="L340" s="390">
        <v>1</v>
      </c>
      <c r="M340" s="391">
        <v>465.51</v>
      </c>
    </row>
    <row r="341" spans="1:13" ht="14.4" customHeight="1" x14ac:dyDescent="0.3">
      <c r="A341" s="386" t="s">
        <v>1673</v>
      </c>
      <c r="B341" s="387" t="s">
        <v>1919</v>
      </c>
      <c r="C341" s="387" t="s">
        <v>2275</v>
      </c>
      <c r="D341" s="387" t="s">
        <v>2276</v>
      </c>
      <c r="E341" s="387" t="s">
        <v>2277</v>
      </c>
      <c r="F341" s="390"/>
      <c r="G341" s="390"/>
      <c r="H341" s="403">
        <v>0</v>
      </c>
      <c r="I341" s="390">
        <v>2</v>
      </c>
      <c r="J341" s="390">
        <v>260.3</v>
      </c>
      <c r="K341" s="403">
        <v>1</v>
      </c>
      <c r="L341" s="390">
        <v>2</v>
      </c>
      <c r="M341" s="391">
        <v>260.3</v>
      </c>
    </row>
    <row r="342" spans="1:13" ht="14.4" customHeight="1" x14ac:dyDescent="0.3">
      <c r="A342" s="386" t="s">
        <v>1673</v>
      </c>
      <c r="B342" s="387" t="s">
        <v>1919</v>
      </c>
      <c r="C342" s="387" t="s">
        <v>2278</v>
      </c>
      <c r="D342" s="387" t="s">
        <v>2279</v>
      </c>
      <c r="E342" s="387" t="s">
        <v>2280</v>
      </c>
      <c r="F342" s="390"/>
      <c r="G342" s="390"/>
      <c r="H342" s="403">
        <v>0</v>
      </c>
      <c r="I342" s="390">
        <v>2</v>
      </c>
      <c r="J342" s="390">
        <v>101.14</v>
      </c>
      <c r="K342" s="403">
        <v>1</v>
      </c>
      <c r="L342" s="390">
        <v>2</v>
      </c>
      <c r="M342" s="391">
        <v>101.14</v>
      </c>
    </row>
    <row r="343" spans="1:13" ht="14.4" customHeight="1" x14ac:dyDescent="0.3">
      <c r="A343" s="386" t="s">
        <v>1673</v>
      </c>
      <c r="B343" s="387" t="s">
        <v>1919</v>
      </c>
      <c r="C343" s="387" t="s">
        <v>2281</v>
      </c>
      <c r="D343" s="387" t="s">
        <v>2282</v>
      </c>
      <c r="E343" s="387" t="s">
        <v>2283</v>
      </c>
      <c r="F343" s="390"/>
      <c r="G343" s="390"/>
      <c r="H343" s="403">
        <v>0</v>
      </c>
      <c r="I343" s="390">
        <v>3</v>
      </c>
      <c r="J343" s="390">
        <v>260.28000000000003</v>
      </c>
      <c r="K343" s="403">
        <v>1</v>
      </c>
      <c r="L343" s="390">
        <v>3</v>
      </c>
      <c r="M343" s="391">
        <v>260.28000000000003</v>
      </c>
    </row>
    <row r="344" spans="1:13" ht="14.4" customHeight="1" x14ac:dyDescent="0.3">
      <c r="A344" s="386" t="s">
        <v>1673</v>
      </c>
      <c r="B344" s="387" t="s">
        <v>1577</v>
      </c>
      <c r="C344" s="387" t="s">
        <v>1146</v>
      </c>
      <c r="D344" s="387" t="s">
        <v>1578</v>
      </c>
      <c r="E344" s="387" t="s">
        <v>1579</v>
      </c>
      <c r="F344" s="390"/>
      <c r="G344" s="390"/>
      <c r="H344" s="403">
        <v>0</v>
      </c>
      <c r="I344" s="390">
        <v>69</v>
      </c>
      <c r="J344" s="390">
        <v>22998.390000000007</v>
      </c>
      <c r="K344" s="403">
        <v>1</v>
      </c>
      <c r="L344" s="390">
        <v>69</v>
      </c>
      <c r="M344" s="391">
        <v>22998.390000000007</v>
      </c>
    </row>
    <row r="345" spans="1:13" ht="14.4" customHeight="1" x14ac:dyDescent="0.3">
      <c r="A345" s="386" t="s">
        <v>1673</v>
      </c>
      <c r="B345" s="387" t="s">
        <v>1582</v>
      </c>
      <c r="C345" s="387" t="s">
        <v>1986</v>
      </c>
      <c r="D345" s="387" t="s">
        <v>1987</v>
      </c>
      <c r="E345" s="387" t="s">
        <v>1988</v>
      </c>
      <c r="F345" s="390"/>
      <c r="G345" s="390"/>
      <c r="H345" s="403">
        <v>0</v>
      </c>
      <c r="I345" s="390">
        <v>2</v>
      </c>
      <c r="J345" s="390">
        <v>276.32</v>
      </c>
      <c r="K345" s="403">
        <v>1</v>
      </c>
      <c r="L345" s="390">
        <v>2</v>
      </c>
      <c r="M345" s="391">
        <v>276.32</v>
      </c>
    </row>
    <row r="346" spans="1:13" ht="14.4" customHeight="1" x14ac:dyDescent="0.3">
      <c r="A346" s="386" t="s">
        <v>1673</v>
      </c>
      <c r="B346" s="387" t="s">
        <v>1582</v>
      </c>
      <c r="C346" s="387" t="s">
        <v>1154</v>
      </c>
      <c r="D346" s="387" t="s">
        <v>1155</v>
      </c>
      <c r="E346" s="387" t="s">
        <v>1583</v>
      </c>
      <c r="F346" s="390"/>
      <c r="G346" s="390"/>
      <c r="H346" s="403">
        <v>0</v>
      </c>
      <c r="I346" s="390">
        <v>10</v>
      </c>
      <c r="J346" s="390">
        <v>1842.2</v>
      </c>
      <c r="K346" s="403">
        <v>1</v>
      </c>
      <c r="L346" s="390">
        <v>10</v>
      </c>
      <c r="M346" s="391">
        <v>1842.2</v>
      </c>
    </row>
    <row r="347" spans="1:13" ht="14.4" customHeight="1" x14ac:dyDescent="0.3">
      <c r="A347" s="386" t="s">
        <v>1673</v>
      </c>
      <c r="B347" s="387" t="s">
        <v>1584</v>
      </c>
      <c r="C347" s="387" t="s">
        <v>1162</v>
      </c>
      <c r="D347" s="387" t="s">
        <v>1163</v>
      </c>
      <c r="E347" s="387" t="s">
        <v>1585</v>
      </c>
      <c r="F347" s="390"/>
      <c r="G347" s="390"/>
      <c r="H347" s="403">
        <v>0</v>
      </c>
      <c r="I347" s="390">
        <v>2</v>
      </c>
      <c r="J347" s="390">
        <v>575.11</v>
      </c>
      <c r="K347" s="403">
        <v>1</v>
      </c>
      <c r="L347" s="390">
        <v>2</v>
      </c>
      <c r="M347" s="391">
        <v>575.11</v>
      </c>
    </row>
    <row r="348" spans="1:13" ht="14.4" customHeight="1" x14ac:dyDescent="0.3">
      <c r="A348" s="386" t="s">
        <v>1673</v>
      </c>
      <c r="B348" s="387" t="s">
        <v>1584</v>
      </c>
      <c r="C348" s="387" t="s">
        <v>1923</v>
      </c>
      <c r="D348" s="387" t="s">
        <v>1163</v>
      </c>
      <c r="E348" s="387" t="s">
        <v>1924</v>
      </c>
      <c r="F348" s="390"/>
      <c r="G348" s="390"/>
      <c r="H348" s="403">
        <v>0</v>
      </c>
      <c r="I348" s="390">
        <v>1</v>
      </c>
      <c r="J348" s="390">
        <v>199.96</v>
      </c>
      <c r="K348" s="403">
        <v>1</v>
      </c>
      <c r="L348" s="390">
        <v>1</v>
      </c>
      <c r="M348" s="391">
        <v>199.96</v>
      </c>
    </row>
    <row r="349" spans="1:13" ht="14.4" customHeight="1" x14ac:dyDescent="0.3">
      <c r="A349" s="386" t="s">
        <v>1673</v>
      </c>
      <c r="B349" s="387" t="s">
        <v>1584</v>
      </c>
      <c r="C349" s="387" t="s">
        <v>1201</v>
      </c>
      <c r="D349" s="387" t="s">
        <v>1202</v>
      </c>
      <c r="E349" s="387" t="s">
        <v>1606</v>
      </c>
      <c r="F349" s="390"/>
      <c r="G349" s="390"/>
      <c r="H349" s="403">
        <v>0</v>
      </c>
      <c r="I349" s="390">
        <v>19</v>
      </c>
      <c r="J349" s="390">
        <v>4767.2800000000007</v>
      </c>
      <c r="K349" s="403">
        <v>1</v>
      </c>
      <c r="L349" s="390">
        <v>19</v>
      </c>
      <c r="M349" s="391">
        <v>4767.2800000000007</v>
      </c>
    </row>
    <row r="350" spans="1:13" ht="14.4" customHeight="1" x14ac:dyDescent="0.3">
      <c r="A350" s="386" t="s">
        <v>1673</v>
      </c>
      <c r="B350" s="387" t="s">
        <v>1584</v>
      </c>
      <c r="C350" s="387" t="s">
        <v>2284</v>
      </c>
      <c r="D350" s="387" t="s">
        <v>2285</v>
      </c>
      <c r="E350" s="387" t="s">
        <v>2286</v>
      </c>
      <c r="F350" s="390"/>
      <c r="G350" s="390"/>
      <c r="H350" s="403">
        <v>0</v>
      </c>
      <c r="I350" s="390">
        <v>2</v>
      </c>
      <c r="J350" s="390">
        <v>82.6</v>
      </c>
      <c r="K350" s="403">
        <v>1</v>
      </c>
      <c r="L350" s="390">
        <v>2</v>
      </c>
      <c r="M350" s="391">
        <v>82.6</v>
      </c>
    </row>
    <row r="351" spans="1:13" ht="14.4" customHeight="1" x14ac:dyDescent="0.3">
      <c r="A351" s="386" t="s">
        <v>1673</v>
      </c>
      <c r="B351" s="387" t="s">
        <v>1584</v>
      </c>
      <c r="C351" s="387" t="s">
        <v>1925</v>
      </c>
      <c r="D351" s="387" t="s">
        <v>1926</v>
      </c>
      <c r="E351" s="387" t="s">
        <v>1927</v>
      </c>
      <c r="F351" s="390"/>
      <c r="G351" s="390"/>
      <c r="H351" s="403">
        <v>0</v>
      </c>
      <c r="I351" s="390">
        <v>1</v>
      </c>
      <c r="J351" s="390">
        <v>199.96</v>
      </c>
      <c r="K351" s="403">
        <v>1</v>
      </c>
      <c r="L351" s="390">
        <v>1</v>
      </c>
      <c r="M351" s="391">
        <v>199.96</v>
      </c>
    </row>
    <row r="352" spans="1:13" ht="14.4" customHeight="1" x14ac:dyDescent="0.3">
      <c r="A352" s="386" t="s">
        <v>1673</v>
      </c>
      <c r="B352" s="387" t="s">
        <v>1586</v>
      </c>
      <c r="C352" s="387" t="s">
        <v>1166</v>
      </c>
      <c r="D352" s="387" t="s">
        <v>1167</v>
      </c>
      <c r="E352" s="387" t="s">
        <v>1168</v>
      </c>
      <c r="F352" s="390"/>
      <c r="G352" s="390"/>
      <c r="H352" s="403">
        <v>0</v>
      </c>
      <c r="I352" s="390">
        <v>1</v>
      </c>
      <c r="J352" s="390">
        <v>222.25</v>
      </c>
      <c r="K352" s="403">
        <v>1</v>
      </c>
      <c r="L352" s="390">
        <v>1</v>
      </c>
      <c r="M352" s="391">
        <v>222.25</v>
      </c>
    </row>
    <row r="353" spans="1:13" ht="14.4" customHeight="1" x14ac:dyDescent="0.3">
      <c r="A353" s="386" t="s">
        <v>1673</v>
      </c>
      <c r="B353" s="387" t="s">
        <v>1834</v>
      </c>
      <c r="C353" s="387" t="s">
        <v>1835</v>
      </c>
      <c r="D353" s="387" t="s">
        <v>1836</v>
      </c>
      <c r="E353" s="387" t="s">
        <v>1837</v>
      </c>
      <c r="F353" s="390"/>
      <c r="G353" s="390"/>
      <c r="H353" s="403">
        <v>0</v>
      </c>
      <c r="I353" s="390">
        <v>3</v>
      </c>
      <c r="J353" s="390">
        <v>209.57999999999998</v>
      </c>
      <c r="K353" s="403">
        <v>1</v>
      </c>
      <c r="L353" s="390">
        <v>3</v>
      </c>
      <c r="M353" s="391">
        <v>209.57999999999998</v>
      </c>
    </row>
    <row r="354" spans="1:13" ht="14.4" customHeight="1" x14ac:dyDescent="0.3">
      <c r="A354" s="386" t="s">
        <v>1673</v>
      </c>
      <c r="B354" s="387" t="s">
        <v>1989</v>
      </c>
      <c r="C354" s="387" t="s">
        <v>2018</v>
      </c>
      <c r="D354" s="387" t="s">
        <v>1991</v>
      </c>
      <c r="E354" s="387" t="s">
        <v>2019</v>
      </c>
      <c r="F354" s="390"/>
      <c r="G354" s="390"/>
      <c r="H354" s="403">
        <v>0</v>
      </c>
      <c r="I354" s="390">
        <v>6</v>
      </c>
      <c r="J354" s="390">
        <v>289.86</v>
      </c>
      <c r="K354" s="403">
        <v>1</v>
      </c>
      <c r="L354" s="390">
        <v>6</v>
      </c>
      <c r="M354" s="391">
        <v>289.86</v>
      </c>
    </row>
    <row r="355" spans="1:13" ht="14.4" customHeight="1" x14ac:dyDescent="0.3">
      <c r="A355" s="386" t="s">
        <v>1673</v>
      </c>
      <c r="B355" s="387" t="s">
        <v>1989</v>
      </c>
      <c r="C355" s="387" t="s">
        <v>1990</v>
      </c>
      <c r="D355" s="387" t="s">
        <v>1991</v>
      </c>
      <c r="E355" s="387" t="s">
        <v>1992</v>
      </c>
      <c r="F355" s="390"/>
      <c r="G355" s="390"/>
      <c r="H355" s="403">
        <v>0</v>
      </c>
      <c r="I355" s="390">
        <v>3</v>
      </c>
      <c r="J355" s="390">
        <v>289.89</v>
      </c>
      <c r="K355" s="403">
        <v>1</v>
      </c>
      <c r="L355" s="390">
        <v>3</v>
      </c>
      <c r="M355" s="391">
        <v>289.89</v>
      </c>
    </row>
    <row r="356" spans="1:13" ht="14.4" customHeight="1" x14ac:dyDescent="0.3">
      <c r="A356" s="386" t="s">
        <v>1673</v>
      </c>
      <c r="B356" s="387" t="s">
        <v>1989</v>
      </c>
      <c r="C356" s="387" t="s">
        <v>1993</v>
      </c>
      <c r="D356" s="387" t="s">
        <v>1991</v>
      </c>
      <c r="E356" s="387" t="s">
        <v>1994</v>
      </c>
      <c r="F356" s="390"/>
      <c r="G356" s="390"/>
      <c r="H356" s="403">
        <v>0</v>
      </c>
      <c r="I356" s="390">
        <v>9</v>
      </c>
      <c r="J356" s="390">
        <v>1739.34</v>
      </c>
      <c r="K356" s="403">
        <v>1</v>
      </c>
      <c r="L356" s="390">
        <v>9</v>
      </c>
      <c r="M356" s="391">
        <v>1739.34</v>
      </c>
    </row>
    <row r="357" spans="1:13" ht="14.4" customHeight="1" x14ac:dyDescent="0.3">
      <c r="A357" s="386" t="s">
        <v>1673</v>
      </c>
      <c r="B357" s="387" t="s">
        <v>1989</v>
      </c>
      <c r="C357" s="387" t="s">
        <v>2022</v>
      </c>
      <c r="D357" s="387" t="s">
        <v>2023</v>
      </c>
      <c r="E357" s="387" t="s">
        <v>2024</v>
      </c>
      <c r="F357" s="390">
        <v>1</v>
      </c>
      <c r="G357" s="390">
        <v>96.63</v>
      </c>
      <c r="H357" s="403">
        <v>1</v>
      </c>
      <c r="I357" s="390"/>
      <c r="J357" s="390"/>
      <c r="K357" s="403">
        <v>0</v>
      </c>
      <c r="L357" s="390">
        <v>1</v>
      </c>
      <c r="M357" s="391">
        <v>96.63</v>
      </c>
    </row>
    <row r="358" spans="1:13" ht="14.4" customHeight="1" x14ac:dyDescent="0.3">
      <c r="A358" s="386" t="s">
        <v>1673</v>
      </c>
      <c r="B358" s="387" t="s">
        <v>1989</v>
      </c>
      <c r="C358" s="387" t="s">
        <v>2287</v>
      </c>
      <c r="D358" s="387" t="s">
        <v>1991</v>
      </c>
      <c r="E358" s="387" t="s">
        <v>2288</v>
      </c>
      <c r="F358" s="390">
        <v>1</v>
      </c>
      <c r="G358" s="390">
        <v>0</v>
      </c>
      <c r="H358" s="403"/>
      <c r="I358" s="390"/>
      <c r="J358" s="390"/>
      <c r="K358" s="403"/>
      <c r="L358" s="390">
        <v>1</v>
      </c>
      <c r="M358" s="391">
        <v>0</v>
      </c>
    </row>
    <row r="359" spans="1:13" ht="14.4" customHeight="1" x14ac:dyDescent="0.3">
      <c r="A359" s="386" t="s">
        <v>1673</v>
      </c>
      <c r="B359" s="387" t="s">
        <v>1928</v>
      </c>
      <c r="C359" s="387" t="s">
        <v>2289</v>
      </c>
      <c r="D359" s="387" t="s">
        <v>2290</v>
      </c>
      <c r="E359" s="387" t="s">
        <v>1102</v>
      </c>
      <c r="F359" s="390"/>
      <c r="G359" s="390"/>
      <c r="H359" s="403">
        <v>0</v>
      </c>
      <c r="I359" s="390">
        <v>1</v>
      </c>
      <c r="J359" s="390">
        <v>89.6</v>
      </c>
      <c r="K359" s="403">
        <v>1</v>
      </c>
      <c r="L359" s="390">
        <v>1</v>
      </c>
      <c r="M359" s="391">
        <v>89.6</v>
      </c>
    </row>
    <row r="360" spans="1:13" ht="14.4" customHeight="1" x14ac:dyDescent="0.3">
      <c r="A360" s="386" t="s">
        <v>1673</v>
      </c>
      <c r="B360" s="387" t="s">
        <v>2291</v>
      </c>
      <c r="C360" s="387" t="s">
        <v>2292</v>
      </c>
      <c r="D360" s="387" t="s">
        <v>2293</v>
      </c>
      <c r="E360" s="387" t="s">
        <v>2294</v>
      </c>
      <c r="F360" s="390"/>
      <c r="G360" s="390"/>
      <c r="H360" s="403">
        <v>0</v>
      </c>
      <c r="I360" s="390">
        <v>3</v>
      </c>
      <c r="J360" s="390">
        <v>3204.85</v>
      </c>
      <c r="K360" s="403">
        <v>1</v>
      </c>
      <c r="L360" s="390">
        <v>3</v>
      </c>
      <c r="M360" s="391">
        <v>3204.85</v>
      </c>
    </row>
    <row r="361" spans="1:13" ht="14.4" customHeight="1" x14ac:dyDescent="0.3">
      <c r="A361" s="386" t="s">
        <v>1673</v>
      </c>
      <c r="B361" s="387" t="s">
        <v>1587</v>
      </c>
      <c r="C361" s="387" t="s">
        <v>2052</v>
      </c>
      <c r="D361" s="387" t="s">
        <v>2053</v>
      </c>
      <c r="E361" s="387" t="s">
        <v>2054</v>
      </c>
      <c r="F361" s="390"/>
      <c r="G361" s="390"/>
      <c r="H361" s="403">
        <v>0</v>
      </c>
      <c r="I361" s="390">
        <v>2</v>
      </c>
      <c r="J361" s="390">
        <v>81.86</v>
      </c>
      <c r="K361" s="403">
        <v>1</v>
      </c>
      <c r="L361" s="390">
        <v>2</v>
      </c>
      <c r="M361" s="391">
        <v>81.86</v>
      </c>
    </row>
    <row r="362" spans="1:13" ht="14.4" customHeight="1" x14ac:dyDescent="0.3">
      <c r="A362" s="386" t="s">
        <v>1673</v>
      </c>
      <c r="B362" s="387" t="s">
        <v>1587</v>
      </c>
      <c r="C362" s="387" t="s">
        <v>1939</v>
      </c>
      <c r="D362" s="387" t="s">
        <v>1059</v>
      </c>
      <c r="E362" s="387" t="s">
        <v>1940</v>
      </c>
      <c r="F362" s="390"/>
      <c r="G362" s="390"/>
      <c r="H362" s="403">
        <v>0</v>
      </c>
      <c r="I362" s="390">
        <v>1</v>
      </c>
      <c r="J362" s="390">
        <v>41.5</v>
      </c>
      <c r="K362" s="403">
        <v>1</v>
      </c>
      <c r="L362" s="390">
        <v>1</v>
      </c>
      <c r="M362" s="391">
        <v>41.5</v>
      </c>
    </row>
    <row r="363" spans="1:13" ht="14.4" customHeight="1" x14ac:dyDescent="0.3">
      <c r="A363" s="386" t="s">
        <v>1673</v>
      </c>
      <c r="B363" s="387" t="s">
        <v>1587</v>
      </c>
      <c r="C363" s="387" t="s">
        <v>1058</v>
      </c>
      <c r="D363" s="387" t="s">
        <v>1059</v>
      </c>
      <c r="E363" s="387" t="s">
        <v>1588</v>
      </c>
      <c r="F363" s="390"/>
      <c r="G363" s="390"/>
      <c r="H363" s="403">
        <v>0</v>
      </c>
      <c r="I363" s="390">
        <v>1</v>
      </c>
      <c r="J363" s="390">
        <v>98.23</v>
      </c>
      <c r="K363" s="403">
        <v>1</v>
      </c>
      <c r="L363" s="390">
        <v>1</v>
      </c>
      <c r="M363" s="391">
        <v>98.23</v>
      </c>
    </row>
    <row r="364" spans="1:13" ht="14.4" customHeight="1" x14ac:dyDescent="0.3">
      <c r="A364" s="386" t="s">
        <v>1673</v>
      </c>
      <c r="B364" s="387" t="s">
        <v>1587</v>
      </c>
      <c r="C364" s="387" t="s">
        <v>1062</v>
      </c>
      <c r="D364" s="387" t="s">
        <v>1059</v>
      </c>
      <c r="E364" s="387" t="s">
        <v>1589</v>
      </c>
      <c r="F364" s="390"/>
      <c r="G364" s="390"/>
      <c r="H364" s="403">
        <v>0</v>
      </c>
      <c r="I364" s="390">
        <v>1</v>
      </c>
      <c r="J364" s="390">
        <v>163.72999999999999</v>
      </c>
      <c r="K364" s="403">
        <v>1</v>
      </c>
      <c r="L364" s="390">
        <v>1</v>
      </c>
      <c r="M364" s="391">
        <v>163.72999999999999</v>
      </c>
    </row>
    <row r="365" spans="1:13" ht="14.4" customHeight="1" x14ac:dyDescent="0.3">
      <c r="A365" s="386" t="s">
        <v>1673</v>
      </c>
      <c r="B365" s="387" t="s">
        <v>1591</v>
      </c>
      <c r="C365" s="387" t="s">
        <v>2213</v>
      </c>
      <c r="D365" s="387" t="s">
        <v>2214</v>
      </c>
      <c r="E365" s="387" t="s">
        <v>2215</v>
      </c>
      <c r="F365" s="390"/>
      <c r="G365" s="390"/>
      <c r="H365" s="403">
        <v>0</v>
      </c>
      <c r="I365" s="390">
        <v>4</v>
      </c>
      <c r="J365" s="390">
        <v>65.08</v>
      </c>
      <c r="K365" s="403">
        <v>1</v>
      </c>
      <c r="L365" s="390">
        <v>4</v>
      </c>
      <c r="M365" s="391">
        <v>65.08</v>
      </c>
    </row>
    <row r="366" spans="1:13" ht="14.4" customHeight="1" x14ac:dyDescent="0.3">
      <c r="A366" s="386" t="s">
        <v>1673</v>
      </c>
      <c r="B366" s="387" t="s">
        <v>1591</v>
      </c>
      <c r="C366" s="387" t="s">
        <v>2295</v>
      </c>
      <c r="D366" s="387" t="s">
        <v>2296</v>
      </c>
      <c r="E366" s="387" t="s">
        <v>2297</v>
      </c>
      <c r="F366" s="390"/>
      <c r="G366" s="390"/>
      <c r="H366" s="403">
        <v>0</v>
      </c>
      <c r="I366" s="390">
        <v>4</v>
      </c>
      <c r="J366" s="390">
        <v>100.12</v>
      </c>
      <c r="K366" s="403">
        <v>1</v>
      </c>
      <c r="L366" s="390">
        <v>4</v>
      </c>
      <c r="M366" s="391">
        <v>100.12</v>
      </c>
    </row>
    <row r="367" spans="1:13" ht="14.4" customHeight="1" x14ac:dyDescent="0.3">
      <c r="A367" s="386" t="s">
        <v>1673</v>
      </c>
      <c r="B367" s="387" t="s">
        <v>1591</v>
      </c>
      <c r="C367" s="387" t="s">
        <v>1067</v>
      </c>
      <c r="D367" s="387" t="s">
        <v>1592</v>
      </c>
      <c r="E367" s="387" t="s">
        <v>1593</v>
      </c>
      <c r="F367" s="390"/>
      <c r="G367" s="390"/>
      <c r="H367" s="403">
        <v>0</v>
      </c>
      <c r="I367" s="390">
        <v>1</v>
      </c>
      <c r="J367" s="390">
        <v>6.98</v>
      </c>
      <c r="K367" s="403">
        <v>1</v>
      </c>
      <c r="L367" s="390">
        <v>1</v>
      </c>
      <c r="M367" s="391">
        <v>6.98</v>
      </c>
    </row>
    <row r="368" spans="1:13" ht="14.4" customHeight="1" x14ac:dyDescent="0.3">
      <c r="A368" s="386" t="s">
        <v>1673</v>
      </c>
      <c r="B368" s="387" t="s">
        <v>1591</v>
      </c>
      <c r="C368" s="387" t="s">
        <v>2155</v>
      </c>
      <c r="D368" s="387" t="s">
        <v>2156</v>
      </c>
      <c r="E368" s="387" t="s">
        <v>2157</v>
      </c>
      <c r="F368" s="390"/>
      <c r="G368" s="390"/>
      <c r="H368" s="403">
        <v>0</v>
      </c>
      <c r="I368" s="390">
        <v>1</v>
      </c>
      <c r="J368" s="390">
        <v>10.73</v>
      </c>
      <c r="K368" s="403">
        <v>1</v>
      </c>
      <c r="L368" s="390">
        <v>1</v>
      </c>
      <c r="M368" s="391">
        <v>10.73</v>
      </c>
    </row>
    <row r="369" spans="1:13" ht="14.4" customHeight="1" x14ac:dyDescent="0.3">
      <c r="A369" s="386" t="s">
        <v>1673</v>
      </c>
      <c r="B369" s="387" t="s">
        <v>1591</v>
      </c>
      <c r="C369" s="387" t="s">
        <v>1945</v>
      </c>
      <c r="D369" s="387" t="s">
        <v>1946</v>
      </c>
      <c r="E369" s="387" t="s">
        <v>1947</v>
      </c>
      <c r="F369" s="390"/>
      <c r="G369" s="390"/>
      <c r="H369" s="403">
        <v>0</v>
      </c>
      <c r="I369" s="390">
        <v>2</v>
      </c>
      <c r="J369" s="390">
        <v>35.380000000000003</v>
      </c>
      <c r="K369" s="403">
        <v>1</v>
      </c>
      <c r="L369" s="390">
        <v>2</v>
      </c>
      <c r="M369" s="391">
        <v>35.380000000000003</v>
      </c>
    </row>
    <row r="370" spans="1:13" ht="14.4" customHeight="1" x14ac:dyDescent="0.3">
      <c r="A370" s="386" t="s">
        <v>1673</v>
      </c>
      <c r="B370" s="387" t="s">
        <v>2080</v>
      </c>
      <c r="C370" s="387" t="s">
        <v>2216</v>
      </c>
      <c r="D370" s="387" t="s">
        <v>2217</v>
      </c>
      <c r="E370" s="387" t="s">
        <v>2218</v>
      </c>
      <c r="F370" s="390"/>
      <c r="G370" s="390"/>
      <c r="H370" s="403">
        <v>0</v>
      </c>
      <c r="I370" s="390">
        <v>3</v>
      </c>
      <c r="J370" s="390">
        <v>486.39</v>
      </c>
      <c r="K370" s="403">
        <v>1</v>
      </c>
      <c r="L370" s="390">
        <v>3</v>
      </c>
      <c r="M370" s="391">
        <v>486.39</v>
      </c>
    </row>
    <row r="371" spans="1:13" ht="14.4" customHeight="1" x14ac:dyDescent="0.3">
      <c r="A371" s="386" t="s">
        <v>1673</v>
      </c>
      <c r="B371" s="387" t="s">
        <v>2080</v>
      </c>
      <c r="C371" s="387" t="s">
        <v>2084</v>
      </c>
      <c r="D371" s="387" t="s">
        <v>2082</v>
      </c>
      <c r="E371" s="387" t="s">
        <v>2085</v>
      </c>
      <c r="F371" s="390"/>
      <c r="G371" s="390"/>
      <c r="H371" s="403">
        <v>0</v>
      </c>
      <c r="I371" s="390">
        <v>9</v>
      </c>
      <c r="J371" s="390">
        <v>3890.88</v>
      </c>
      <c r="K371" s="403">
        <v>1</v>
      </c>
      <c r="L371" s="390">
        <v>9</v>
      </c>
      <c r="M371" s="391">
        <v>3890.88</v>
      </c>
    </row>
    <row r="372" spans="1:13" ht="14.4" customHeight="1" x14ac:dyDescent="0.3">
      <c r="A372" s="386" t="s">
        <v>1673</v>
      </c>
      <c r="B372" s="387" t="s">
        <v>2298</v>
      </c>
      <c r="C372" s="387" t="s">
        <v>2299</v>
      </c>
      <c r="D372" s="387" t="s">
        <v>2300</v>
      </c>
      <c r="E372" s="387" t="s">
        <v>2042</v>
      </c>
      <c r="F372" s="390"/>
      <c r="G372" s="390"/>
      <c r="H372" s="403">
        <v>0</v>
      </c>
      <c r="I372" s="390">
        <v>1</v>
      </c>
      <c r="J372" s="390">
        <v>1130.43</v>
      </c>
      <c r="K372" s="403">
        <v>1</v>
      </c>
      <c r="L372" s="390">
        <v>1</v>
      </c>
      <c r="M372" s="391">
        <v>1130.43</v>
      </c>
    </row>
    <row r="373" spans="1:13" ht="14.4" customHeight="1" x14ac:dyDescent="0.3">
      <c r="A373" s="386" t="s">
        <v>1673</v>
      </c>
      <c r="B373" s="387" t="s">
        <v>2086</v>
      </c>
      <c r="C373" s="387" t="s">
        <v>2301</v>
      </c>
      <c r="D373" s="387" t="s">
        <v>2302</v>
      </c>
      <c r="E373" s="387" t="s">
        <v>2202</v>
      </c>
      <c r="F373" s="390"/>
      <c r="G373" s="390"/>
      <c r="H373" s="403">
        <v>0</v>
      </c>
      <c r="I373" s="390">
        <v>4</v>
      </c>
      <c r="J373" s="390">
        <v>929.76</v>
      </c>
      <c r="K373" s="403">
        <v>1</v>
      </c>
      <c r="L373" s="390">
        <v>4</v>
      </c>
      <c r="M373" s="391">
        <v>929.76</v>
      </c>
    </row>
    <row r="374" spans="1:13" ht="14.4" customHeight="1" x14ac:dyDescent="0.3">
      <c r="A374" s="386" t="s">
        <v>1673</v>
      </c>
      <c r="B374" s="387" t="s">
        <v>1607</v>
      </c>
      <c r="C374" s="387" t="s">
        <v>2204</v>
      </c>
      <c r="D374" s="387" t="s">
        <v>2205</v>
      </c>
      <c r="E374" s="387" t="s">
        <v>2206</v>
      </c>
      <c r="F374" s="390"/>
      <c r="G374" s="390"/>
      <c r="H374" s="403"/>
      <c r="I374" s="390">
        <v>4</v>
      </c>
      <c r="J374" s="390">
        <v>0</v>
      </c>
      <c r="K374" s="403"/>
      <c r="L374" s="390">
        <v>4</v>
      </c>
      <c r="M374" s="391">
        <v>0</v>
      </c>
    </row>
    <row r="375" spans="1:13" ht="14.4" customHeight="1" x14ac:dyDescent="0.3">
      <c r="A375" s="386" t="s">
        <v>1673</v>
      </c>
      <c r="B375" s="387" t="s">
        <v>1607</v>
      </c>
      <c r="C375" s="387" t="s">
        <v>2303</v>
      </c>
      <c r="D375" s="387" t="s">
        <v>1199</v>
      </c>
      <c r="E375" s="387" t="s">
        <v>2226</v>
      </c>
      <c r="F375" s="390"/>
      <c r="G375" s="390"/>
      <c r="H375" s="403"/>
      <c r="I375" s="390">
        <v>1</v>
      </c>
      <c r="J375" s="390">
        <v>0</v>
      </c>
      <c r="K375" s="403"/>
      <c r="L375" s="390">
        <v>1</v>
      </c>
      <c r="M375" s="391">
        <v>0</v>
      </c>
    </row>
    <row r="376" spans="1:13" ht="14.4" customHeight="1" x14ac:dyDescent="0.3">
      <c r="A376" s="386" t="s">
        <v>1673</v>
      </c>
      <c r="B376" s="387" t="s">
        <v>1611</v>
      </c>
      <c r="C376" s="387" t="s">
        <v>836</v>
      </c>
      <c r="D376" s="387" t="s">
        <v>1230</v>
      </c>
      <c r="E376" s="387" t="s">
        <v>1231</v>
      </c>
      <c r="F376" s="390"/>
      <c r="G376" s="390"/>
      <c r="H376" s="403">
        <v>0</v>
      </c>
      <c r="I376" s="390">
        <v>1</v>
      </c>
      <c r="J376" s="390">
        <v>137.6</v>
      </c>
      <c r="K376" s="403">
        <v>1</v>
      </c>
      <c r="L376" s="390">
        <v>1</v>
      </c>
      <c r="M376" s="391">
        <v>137.6</v>
      </c>
    </row>
    <row r="377" spans="1:13" ht="14.4" customHeight="1" x14ac:dyDescent="0.3">
      <c r="A377" s="386" t="s">
        <v>1673</v>
      </c>
      <c r="B377" s="387" t="s">
        <v>1611</v>
      </c>
      <c r="C377" s="387" t="s">
        <v>2304</v>
      </c>
      <c r="D377" s="387" t="s">
        <v>2305</v>
      </c>
      <c r="E377" s="387" t="s">
        <v>2306</v>
      </c>
      <c r="F377" s="390">
        <v>1</v>
      </c>
      <c r="G377" s="390">
        <v>0</v>
      </c>
      <c r="H377" s="403"/>
      <c r="I377" s="390"/>
      <c r="J377" s="390"/>
      <c r="K377" s="403"/>
      <c r="L377" s="390">
        <v>1</v>
      </c>
      <c r="M377" s="391">
        <v>0</v>
      </c>
    </row>
    <row r="378" spans="1:13" ht="14.4" customHeight="1" x14ac:dyDescent="0.3">
      <c r="A378" s="386" t="s">
        <v>1673</v>
      </c>
      <c r="B378" s="387" t="s">
        <v>1596</v>
      </c>
      <c r="C378" s="387" t="s">
        <v>1079</v>
      </c>
      <c r="D378" s="387" t="s">
        <v>1080</v>
      </c>
      <c r="E378" s="387" t="s">
        <v>1597</v>
      </c>
      <c r="F378" s="390"/>
      <c r="G378" s="390"/>
      <c r="H378" s="403">
        <v>0</v>
      </c>
      <c r="I378" s="390">
        <v>2</v>
      </c>
      <c r="J378" s="390">
        <v>189.6</v>
      </c>
      <c r="K378" s="403">
        <v>1</v>
      </c>
      <c r="L378" s="390">
        <v>2</v>
      </c>
      <c r="M378" s="391">
        <v>189.6</v>
      </c>
    </row>
    <row r="379" spans="1:13" ht="14.4" customHeight="1" x14ac:dyDescent="0.3">
      <c r="A379" s="386" t="s">
        <v>1673</v>
      </c>
      <c r="B379" s="387" t="s">
        <v>2158</v>
      </c>
      <c r="C379" s="387" t="s">
        <v>2307</v>
      </c>
      <c r="D379" s="387" t="s">
        <v>2308</v>
      </c>
      <c r="E379" s="387" t="s">
        <v>2309</v>
      </c>
      <c r="F379" s="390"/>
      <c r="G379" s="390"/>
      <c r="H379" s="403">
        <v>0</v>
      </c>
      <c r="I379" s="390">
        <v>1</v>
      </c>
      <c r="J379" s="390">
        <v>840.58</v>
      </c>
      <c r="K379" s="403">
        <v>1</v>
      </c>
      <c r="L379" s="390">
        <v>1</v>
      </c>
      <c r="M379" s="391">
        <v>840.58</v>
      </c>
    </row>
    <row r="380" spans="1:13" ht="14.4" customHeight="1" x14ac:dyDescent="0.3">
      <c r="A380" s="386" t="s">
        <v>1673</v>
      </c>
      <c r="B380" s="387" t="s">
        <v>1841</v>
      </c>
      <c r="C380" s="387" t="s">
        <v>1842</v>
      </c>
      <c r="D380" s="387" t="s">
        <v>1843</v>
      </c>
      <c r="E380" s="387" t="s">
        <v>1844</v>
      </c>
      <c r="F380" s="390"/>
      <c r="G380" s="390"/>
      <c r="H380" s="403"/>
      <c r="I380" s="390">
        <v>3</v>
      </c>
      <c r="J380" s="390">
        <v>0</v>
      </c>
      <c r="K380" s="403"/>
      <c r="L380" s="390">
        <v>3</v>
      </c>
      <c r="M380" s="391">
        <v>0</v>
      </c>
    </row>
    <row r="381" spans="1:13" ht="14.4" customHeight="1" x14ac:dyDescent="0.3">
      <c r="A381" s="386" t="s">
        <v>1673</v>
      </c>
      <c r="B381" s="387" t="s">
        <v>1841</v>
      </c>
      <c r="C381" s="387" t="s">
        <v>1845</v>
      </c>
      <c r="D381" s="387" t="s">
        <v>1843</v>
      </c>
      <c r="E381" s="387" t="s">
        <v>1846</v>
      </c>
      <c r="F381" s="390"/>
      <c r="G381" s="390"/>
      <c r="H381" s="403">
        <v>0</v>
      </c>
      <c r="I381" s="390">
        <v>1</v>
      </c>
      <c r="J381" s="390">
        <v>275.48</v>
      </c>
      <c r="K381" s="403">
        <v>1</v>
      </c>
      <c r="L381" s="390">
        <v>1</v>
      </c>
      <c r="M381" s="391">
        <v>275.48</v>
      </c>
    </row>
    <row r="382" spans="1:13" ht="14.4" customHeight="1" x14ac:dyDescent="0.3">
      <c r="A382" s="386" t="s">
        <v>1673</v>
      </c>
      <c r="B382" s="387" t="s">
        <v>1841</v>
      </c>
      <c r="C382" s="387" t="s">
        <v>1952</v>
      </c>
      <c r="D382" s="387" t="s">
        <v>1843</v>
      </c>
      <c r="E382" s="387" t="s">
        <v>726</v>
      </c>
      <c r="F382" s="390"/>
      <c r="G382" s="390"/>
      <c r="H382" s="403"/>
      <c r="I382" s="390">
        <v>5</v>
      </c>
      <c r="J382" s="390">
        <v>0</v>
      </c>
      <c r="K382" s="403"/>
      <c r="L382" s="390">
        <v>5</v>
      </c>
      <c r="M382" s="391">
        <v>0</v>
      </c>
    </row>
    <row r="383" spans="1:13" ht="14.4" customHeight="1" x14ac:dyDescent="0.3">
      <c r="A383" s="386" t="s">
        <v>1673</v>
      </c>
      <c r="B383" s="387" t="s">
        <v>1841</v>
      </c>
      <c r="C383" s="387" t="s">
        <v>2310</v>
      </c>
      <c r="D383" s="387" t="s">
        <v>1843</v>
      </c>
      <c r="E383" s="387" t="s">
        <v>2202</v>
      </c>
      <c r="F383" s="390"/>
      <c r="G383" s="390"/>
      <c r="H383" s="403">
        <v>0</v>
      </c>
      <c r="I383" s="390">
        <v>5</v>
      </c>
      <c r="J383" s="390">
        <v>688.7</v>
      </c>
      <c r="K383" s="403">
        <v>1</v>
      </c>
      <c r="L383" s="390">
        <v>5</v>
      </c>
      <c r="M383" s="391">
        <v>688.7</v>
      </c>
    </row>
    <row r="384" spans="1:13" ht="14.4" customHeight="1" x14ac:dyDescent="0.3">
      <c r="A384" s="386" t="s">
        <v>1673</v>
      </c>
      <c r="B384" s="387" t="s">
        <v>1841</v>
      </c>
      <c r="C384" s="387" t="s">
        <v>2311</v>
      </c>
      <c r="D384" s="387" t="s">
        <v>1843</v>
      </c>
      <c r="E384" s="387" t="s">
        <v>2046</v>
      </c>
      <c r="F384" s="390"/>
      <c r="G384" s="390"/>
      <c r="H384" s="403">
        <v>0</v>
      </c>
      <c r="I384" s="390">
        <v>2</v>
      </c>
      <c r="J384" s="390">
        <v>826.44</v>
      </c>
      <c r="K384" s="403">
        <v>1</v>
      </c>
      <c r="L384" s="390">
        <v>2</v>
      </c>
      <c r="M384" s="391">
        <v>826.44</v>
      </c>
    </row>
    <row r="385" spans="1:13" ht="14.4" customHeight="1" x14ac:dyDescent="0.3">
      <c r="A385" s="386" t="s">
        <v>1673</v>
      </c>
      <c r="B385" s="387" t="s">
        <v>1600</v>
      </c>
      <c r="C385" s="387" t="s">
        <v>1093</v>
      </c>
      <c r="D385" s="387" t="s">
        <v>1094</v>
      </c>
      <c r="E385" s="387" t="s">
        <v>894</v>
      </c>
      <c r="F385" s="390"/>
      <c r="G385" s="390"/>
      <c r="H385" s="403">
        <v>0</v>
      </c>
      <c r="I385" s="390">
        <v>3</v>
      </c>
      <c r="J385" s="390">
        <v>1239.6600000000001</v>
      </c>
      <c r="K385" s="403">
        <v>1</v>
      </c>
      <c r="L385" s="390">
        <v>3</v>
      </c>
      <c r="M385" s="391">
        <v>1239.6600000000001</v>
      </c>
    </row>
    <row r="386" spans="1:13" ht="14.4" customHeight="1" x14ac:dyDescent="0.3">
      <c r="A386" s="386" t="s">
        <v>1673</v>
      </c>
      <c r="B386" s="387" t="s">
        <v>1600</v>
      </c>
      <c r="C386" s="387" t="s">
        <v>2312</v>
      </c>
      <c r="D386" s="387" t="s">
        <v>1094</v>
      </c>
      <c r="E386" s="387" t="s">
        <v>894</v>
      </c>
      <c r="F386" s="390"/>
      <c r="G386" s="390"/>
      <c r="H386" s="403"/>
      <c r="I386" s="390">
        <v>1</v>
      </c>
      <c r="J386" s="390">
        <v>0</v>
      </c>
      <c r="K386" s="403"/>
      <c r="L386" s="390">
        <v>1</v>
      </c>
      <c r="M386" s="391">
        <v>0</v>
      </c>
    </row>
    <row r="387" spans="1:13" ht="14.4" customHeight="1" x14ac:dyDescent="0.3">
      <c r="A387" s="386" t="s">
        <v>1674</v>
      </c>
      <c r="B387" s="387" t="s">
        <v>1968</v>
      </c>
      <c r="C387" s="387" t="s">
        <v>2313</v>
      </c>
      <c r="D387" s="387" t="s">
        <v>2314</v>
      </c>
      <c r="E387" s="387" t="s">
        <v>2315</v>
      </c>
      <c r="F387" s="390">
        <v>1</v>
      </c>
      <c r="G387" s="390">
        <v>0</v>
      </c>
      <c r="H387" s="403"/>
      <c r="I387" s="390"/>
      <c r="J387" s="390"/>
      <c r="K387" s="403"/>
      <c r="L387" s="390">
        <v>1</v>
      </c>
      <c r="M387" s="391">
        <v>0</v>
      </c>
    </row>
    <row r="388" spans="1:13" ht="14.4" customHeight="1" x14ac:dyDescent="0.3">
      <c r="A388" s="386" t="s">
        <v>1674</v>
      </c>
      <c r="B388" s="387" t="s">
        <v>1968</v>
      </c>
      <c r="C388" s="387" t="s">
        <v>2195</v>
      </c>
      <c r="D388" s="387" t="s">
        <v>1973</v>
      </c>
      <c r="E388" s="387" t="s">
        <v>2196</v>
      </c>
      <c r="F388" s="390"/>
      <c r="G388" s="390"/>
      <c r="H388" s="403">
        <v>0</v>
      </c>
      <c r="I388" s="390">
        <v>4</v>
      </c>
      <c r="J388" s="390">
        <v>1017.72</v>
      </c>
      <c r="K388" s="403">
        <v>1</v>
      </c>
      <c r="L388" s="390">
        <v>4</v>
      </c>
      <c r="M388" s="391">
        <v>1017.72</v>
      </c>
    </row>
    <row r="389" spans="1:13" ht="14.4" customHeight="1" x14ac:dyDescent="0.3">
      <c r="A389" s="386" t="s">
        <v>1674</v>
      </c>
      <c r="B389" s="387" t="s">
        <v>1968</v>
      </c>
      <c r="C389" s="387" t="s">
        <v>1972</v>
      </c>
      <c r="D389" s="387" t="s">
        <v>1973</v>
      </c>
      <c r="E389" s="387" t="s">
        <v>1974</v>
      </c>
      <c r="F389" s="390"/>
      <c r="G389" s="390"/>
      <c r="H389" s="403">
        <v>0</v>
      </c>
      <c r="I389" s="390">
        <v>1</v>
      </c>
      <c r="J389" s="390">
        <v>763.3</v>
      </c>
      <c r="K389" s="403">
        <v>1</v>
      </c>
      <c r="L389" s="390">
        <v>1</v>
      </c>
      <c r="M389" s="391">
        <v>763.3</v>
      </c>
    </row>
    <row r="390" spans="1:13" ht="14.4" customHeight="1" x14ac:dyDescent="0.3">
      <c r="A390" s="386" t="s">
        <v>1674</v>
      </c>
      <c r="B390" s="387" t="s">
        <v>1968</v>
      </c>
      <c r="C390" s="387" t="s">
        <v>2316</v>
      </c>
      <c r="D390" s="387" t="s">
        <v>1973</v>
      </c>
      <c r="E390" s="387" t="s">
        <v>2317</v>
      </c>
      <c r="F390" s="390"/>
      <c r="G390" s="390"/>
      <c r="H390" s="403">
        <v>0</v>
      </c>
      <c r="I390" s="390">
        <v>2</v>
      </c>
      <c r="J390" s="390">
        <v>1696.22</v>
      </c>
      <c r="K390" s="403">
        <v>1</v>
      </c>
      <c r="L390" s="390">
        <v>2</v>
      </c>
      <c r="M390" s="391">
        <v>1696.22</v>
      </c>
    </row>
    <row r="391" spans="1:13" ht="14.4" customHeight="1" x14ac:dyDescent="0.3">
      <c r="A391" s="386" t="s">
        <v>1674</v>
      </c>
      <c r="B391" s="387" t="s">
        <v>1975</v>
      </c>
      <c r="C391" s="387" t="s">
        <v>2318</v>
      </c>
      <c r="D391" s="387" t="s">
        <v>2135</v>
      </c>
      <c r="E391" s="387" t="s">
        <v>2319</v>
      </c>
      <c r="F391" s="390">
        <v>6</v>
      </c>
      <c r="G391" s="390">
        <v>498.54</v>
      </c>
      <c r="H391" s="403">
        <v>1</v>
      </c>
      <c r="I391" s="390"/>
      <c r="J391" s="390"/>
      <c r="K391" s="403">
        <v>0</v>
      </c>
      <c r="L391" s="390">
        <v>6</v>
      </c>
      <c r="M391" s="391">
        <v>498.54</v>
      </c>
    </row>
    <row r="392" spans="1:13" ht="14.4" customHeight="1" x14ac:dyDescent="0.3">
      <c r="A392" s="386" t="s">
        <v>1674</v>
      </c>
      <c r="B392" s="387" t="s">
        <v>1975</v>
      </c>
      <c r="C392" s="387" t="s">
        <v>2134</v>
      </c>
      <c r="D392" s="387" t="s">
        <v>2135</v>
      </c>
      <c r="E392" s="387" t="s">
        <v>2136</v>
      </c>
      <c r="F392" s="390">
        <v>3</v>
      </c>
      <c r="G392" s="390">
        <v>0</v>
      </c>
      <c r="H392" s="403"/>
      <c r="I392" s="390"/>
      <c r="J392" s="390"/>
      <c r="K392" s="403"/>
      <c r="L392" s="390">
        <v>3</v>
      </c>
      <c r="M392" s="391">
        <v>0</v>
      </c>
    </row>
    <row r="393" spans="1:13" ht="14.4" customHeight="1" x14ac:dyDescent="0.3">
      <c r="A393" s="386" t="s">
        <v>1674</v>
      </c>
      <c r="B393" s="387" t="s">
        <v>1975</v>
      </c>
      <c r="C393" s="387" t="s">
        <v>2320</v>
      </c>
      <c r="D393" s="387" t="s">
        <v>1977</v>
      </c>
      <c r="E393" s="387" t="s">
        <v>2321</v>
      </c>
      <c r="F393" s="390">
        <v>1</v>
      </c>
      <c r="G393" s="390">
        <v>0</v>
      </c>
      <c r="H393" s="403"/>
      <c r="I393" s="390"/>
      <c r="J393" s="390"/>
      <c r="K393" s="403"/>
      <c r="L393" s="390">
        <v>1</v>
      </c>
      <c r="M393" s="391">
        <v>0</v>
      </c>
    </row>
    <row r="394" spans="1:13" ht="14.4" customHeight="1" x14ac:dyDescent="0.3">
      <c r="A394" s="386" t="s">
        <v>1674</v>
      </c>
      <c r="B394" s="387" t="s">
        <v>1577</v>
      </c>
      <c r="C394" s="387" t="s">
        <v>1146</v>
      </c>
      <c r="D394" s="387" t="s">
        <v>1578</v>
      </c>
      <c r="E394" s="387" t="s">
        <v>1579</v>
      </c>
      <c r="F394" s="390"/>
      <c r="G394" s="390"/>
      <c r="H394" s="403">
        <v>0</v>
      </c>
      <c r="I394" s="390">
        <v>7</v>
      </c>
      <c r="J394" s="390">
        <v>2333.17</v>
      </c>
      <c r="K394" s="403">
        <v>1</v>
      </c>
      <c r="L394" s="390">
        <v>7</v>
      </c>
      <c r="M394" s="391">
        <v>2333.17</v>
      </c>
    </row>
    <row r="395" spans="1:13" ht="14.4" customHeight="1" x14ac:dyDescent="0.3">
      <c r="A395" s="386" t="s">
        <v>1674</v>
      </c>
      <c r="B395" s="387" t="s">
        <v>1577</v>
      </c>
      <c r="C395" s="387" t="s">
        <v>1982</v>
      </c>
      <c r="D395" s="387" t="s">
        <v>1983</v>
      </c>
      <c r="E395" s="387" t="s">
        <v>1984</v>
      </c>
      <c r="F395" s="390"/>
      <c r="G395" s="390"/>
      <c r="H395" s="403">
        <v>0</v>
      </c>
      <c r="I395" s="390">
        <v>37</v>
      </c>
      <c r="J395" s="390">
        <v>12332.470000000001</v>
      </c>
      <c r="K395" s="403">
        <v>1</v>
      </c>
      <c r="L395" s="390">
        <v>37</v>
      </c>
      <c r="M395" s="391">
        <v>12332.470000000001</v>
      </c>
    </row>
    <row r="396" spans="1:13" ht="14.4" customHeight="1" x14ac:dyDescent="0.3">
      <c r="A396" s="386" t="s">
        <v>1674</v>
      </c>
      <c r="B396" s="387" t="s">
        <v>1582</v>
      </c>
      <c r="C396" s="387" t="s">
        <v>2322</v>
      </c>
      <c r="D396" s="387" t="s">
        <v>2323</v>
      </c>
      <c r="E396" s="387" t="s">
        <v>1988</v>
      </c>
      <c r="F396" s="390">
        <v>2</v>
      </c>
      <c r="G396" s="390">
        <v>0</v>
      </c>
      <c r="H396" s="403"/>
      <c r="I396" s="390"/>
      <c r="J396" s="390"/>
      <c r="K396" s="403"/>
      <c r="L396" s="390">
        <v>2</v>
      </c>
      <c r="M396" s="391">
        <v>0</v>
      </c>
    </row>
    <row r="397" spans="1:13" ht="14.4" customHeight="1" x14ac:dyDescent="0.3">
      <c r="A397" s="386" t="s">
        <v>1674</v>
      </c>
      <c r="B397" s="387" t="s">
        <v>1582</v>
      </c>
      <c r="C397" s="387" t="s">
        <v>1985</v>
      </c>
      <c r="D397" s="387" t="s">
        <v>1113</v>
      </c>
      <c r="E397" s="387" t="s">
        <v>1583</v>
      </c>
      <c r="F397" s="390">
        <v>2</v>
      </c>
      <c r="G397" s="390">
        <v>0</v>
      </c>
      <c r="H397" s="403"/>
      <c r="I397" s="390"/>
      <c r="J397" s="390"/>
      <c r="K397" s="403"/>
      <c r="L397" s="390">
        <v>2</v>
      </c>
      <c r="M397" s="391">
        <v>0</v>
      </c>
    </row>
    <row r="398" spans="1:13" ht="14.4" customHeight="1" x14ac:dyDescent="0.3">
      <c r="A398" s="386" t="s">
        <v>1674</v>
      </c>
      <c r="B398" s="387" t="s">
        <v>1582</v>
      </c>
      <c r="C398" s="387" t="s">
        <v>2324</v>
      </c>
      <c r="D398" s="387" t="s">
        <v>1113</v>
      </c>
      <c r="E398" s="387" t="s">
        <v>1583</v>
      </c>
      <c r="F398" s="390">
        <v>1</v>
      </c>
      <c r="G398" s="390">
        <v>184.22</v>
      </c>
      <c r="H398" s="403">
        <v>1</v>
      </c>
      <c r="I398" s="390"/>
      <c r="J398" s="390"/>
      <c r="K398" s="403">
        <v>0</v>
      </c>
      <c r="L398" s="390">
        <v>1</v>
      </c>
      <c r="M398" s="391">
        <v>184.22</v>
      </c>
    </row>
    <row r="399" spans="1:13" ht="14.4" customHeight="1" x14ac:dyDescent="0.3">
      <c r="A399" s="386" t="s">
        <v>1674</v>
      </c>
      <c r="B399" s="387" t="s">
        <v>1582</v>
      </c>
      <c r="C399" s="387" t="s">
        <v>2325</v>
      </c>
      <c r="D399" s="387" t="s">
        <v>1155</v>
      </c>
      <c r="E399" s="387" t="s">
        <v>1583</v>
      </c>
      <c r="F399" s="390">
        <v>52</v>
      </c>
      <c r="G399" s="390">
        <v>9579.4399999999987</v>
      </c>
      <c r="H399" s="403">
        <v>1</v>
      </c>
      <c r="I399" s="390"/>
      <c r="J399" s="390"/>
      <c r="K399" s="403">
        <v>0</v>
      </c>
      <c r="L399" s="390">
        <v>52</v>
      </c>
      <c r="M399" s="391">
        <v>9579.4399999999987</v>
      </c>
    </row>
    <row r="400" spans="1:13" ht="14.4" customHeight="1" x14ac:dyDescent="0.3">
      <c r="A400" s="386" t="s">
        <v>1674</v>
      </c>
      <c r="B400" s="387" t="s">
        <v>1582</v>
      </c>
      <c r="C400" s="387" t="s">
        <v>2326</v>
      </c>
      <c r="D400" s="387" t="s">
        <v>2178</v>
      </c>
      <c r="E400" s="387" t="s">
        <v>2327</v>
      </c>
      <c r="F400" s="390">
        <v>1</v>
      </c>
      <c r="G400" s="390">
        <v>0</v>
      </c>
      <c r="H400" s="403"/>
      <c r="I400" s="390"/>
      <c r="J400" s="390"/>
      <c r="K400" s="403"/>
      <c r="L400" s="390">
        <v>1</v>
      </c>
      <c r="M400" s="391">
        <v>0</v>
      </c>
    </row>
    <row r="401" spans="1:13" ht="14.4" customHeight="1" x14ac:dyDescent="0.3">
      <c r="A401" s="386" t="s">
        <v>1674</v>
      </c>
      <c r="B401" s="387" t="s">
        <v>1582</v>
      </c>
      <c r="C401" s="387" t="s">
        <v>1986</v>
      </c>
      <c r="D401" s="387" t="s">
        <v>1987</v>
      </c>
      <c r="E401" s="387" t="s">
        <v>1988</v>
      </c>
      <c r="F401" s="390"/>
      <c r="G401" s="390"/>
      <c r="H401" s="403">
        <v>0</v>
      </c>
      <c r="I401" s="390">
        <v>22</v>
      </c>
      <c r="J401" s="390">
        <v>3039.5200000000004</v>
      </c>
      <c r="K401" s="403">
        <v>1</v>
      </c>
      <c r="L401" s="390">
        <v>22</v>
      </c>
      <c r="M401" s="391">
        <v>3039.5200000000004</v>
      </c>
    </row>
    <row r="402" spans="1:13" ht="14.4" customHeight="1" x14ac:dyDescent="0.3">
      <c r="A402" s="386" t="s">
        <v>1674</v>
      </c>
      <c r="B402" s="387" t="s">
        <v>1582</v>
      </c>
      <c r="C402" s="387" t="s">
        <v>2328</v>
      </c>
      <c r="D402" s="387" t="s">
        <v>1987</v>
      </c>
      <c r="E402" s="387" t="s">
        <v>1927</v>
      </c>
      <c r="F402" s="390">
        <v>5</v>
      </c>
      <c r="G402" s="390">
        <v>0</v>
      </c>
      <c r="H402" s="403"/>
      <c r="I402" s="390"/>
      <c r="J402" s="390"/>
      <c r="K402" s="403"/>
      <c r="L402" s="390">
        <v>5</v>
      </c>
      <c r="M402" s="391">
        <v>0</v>
      </c>
    </row>
    <row r="403" spans="1:13" ht="14.4" customHeight="1" x14ac:dyDescent="0.3">
      <c r="A403" s="386" t="s">
        <v>1674</v>
      </c>
      <c r="B403" s="387" t="s">
        <v>1582</v>
      </c>
      <c r="C403" s="387" t="s">
        <v>1154</v>
      </c>
      <c r="D403" s="387" t="s">
        <v>1155</v>
      </c>
      <c r="E403" s="387" t="s">
        <v>1583</v>
      </c>
      <c r="F403" s="390"/>
      <c r="G403" s="390"/>
      <c r="H403" s="403">
        <v>0</v>
      </c>
      <c r="I403" s="390">
        <v>16</v>
      </c>
      <c r="J403" s="390">
        <v>2947.52</v>
      </c>
      <c r="K403" s="403">
        <v>1</v>
      </c>
      <c r="L403" s="390">
        <v>16</v>
      </c>
      <c r="M403" s="391">
        <v>2947.52</v>
      </c>
    </row>
    <row r="404" spans="1:13" ht="14.4" customHeight="1" x14ac:dyDescent="0.3">
      <c r="A404" s="386" t="s">
        <v>1674</v>
      </c>
      <c r="B404" s="387" t="s">
        <v>1582</v>
      </c>
      <c r="C404" s="387" t="s">
        <v>2116</v>
      </c>
      <c r="D404" s="387" t="s">
        <v>1155</v>
      </c>
      <c r="E404" s="387" t="s">
        <v>1606</v>
      </c>
      <c r="F404" s="390">
        <v>6</v>
      </c>
      <c r="G404" s="390">
        <v>0</v>
      </c>
      <c r="H404" s="403"/>
      <c r="I404" s="390"/>
      <c r="J404" s="390"/>
      <c r="K404" s="403"/>
      <c r="L404" s="390">
        <v>6</v>
      </c>
      <c r="M404" s="391">
        <v>0</v>
      </c>
    </row>
    <row r="405" spans="1:13" ht="14.4" customHeight="1" x14ac:dyDescent="0.3">
      <c r="A405" s="386" t="s">
        <v>1674</v>
      </c>
      <c r="B405" s="387" t="s">
        <v>1582</v>
      </c>
      <c r="C405" s="387" t="s">
        <v>2329</v>
      </c>
      <c r="D405" s="387" t="s">
        <v>1155</v>
      </c>
      <c r="E405" s="387" t="s">
        <v>1583</v>
      </c>
      <c r="F405" s="390">
        <v>21</v>
      </c>
      <c r="G405" s="390">
        <v>3868.62</v>
      </c>
      <c r="H405" s="403">
        <v>1</v>
      </c>
      <c r="I405" s="390"/>
      <c r="J405" s="390"/>
      <c r="K405" s="403">
        <v>0</v>
      </c>
      <c r="L405" s="390">
        <v>21</v>
      </c>
      <c r="M405" s="391">
        <v>3868.62</v>
      </c>
    </row>
    <row r="406" spans="1:13" ht="14.4" customHeight="1" x14ac:dyDescent="0.3">
      <c r="A406" s="386" t="s">
        <v>1674</v>
      </c>
      <c r="B406" s="387" t="s">
        <v>1584</v>
      </c>
      <c r="C406" s="387" t="s">
        <v>1201</v>
      </c>
      <c r="D406" s="387" t="s">
        <v>1202</v>
      </c>
      <c r="E406" s="387" t="s">
        <v>1606</v>
      </c>
      <c r="F406" s="390"/>
      <c r="G406" s="390"/>
      <c r="H406" s="403">
        <v>0</v>
      </c>
      <c r="I406" s="390">
        <v>2</v>
      </c>
      <c r="J406" s="390">
        <v>799.84</v>
      </c>
      <c r="K406" s="403">
        <v>1</v>
      </c>
      <c r="L406" s="390">
        <v>2</v>
      </c>
      <c r="M406" s="391">
        <v>799.84</v>
      </c>
    </row>
    <row r="407" spans="1:13" ht="14.4" customHeight="1" x14ac:dyDescent="0.3">
      <c r="A407" s="386" t="s">
        <v>1674</v>
      </c>
      <c r="B407" s="387" t="s">
        <v>1586</v>
      </c>
      <c r="C407" s="387" t="s">
        <v>2330</v>
      </c>
      <c r="D407" s="387" t="s">
        <v>1167</v>
      </c>
      <c r="E407" s="387" t="s">
        <v>2331</v>
      </c>
      <c r="F407" s="390">
        <v>2</v>
      </c>
      <c r="G407" s="390">
        <v>0</v>
      </c>
      <c r="H407" s="403"/>
      <c r="I407" s="390"/>
      <c r="J407" s="390"/>
      <c r="K407" s="403"/>
      <c r="L407" s="390">
        <v>2</v>
      </c>
      <c r="M407" s="391">
        <v>0</v>
      </c>
    </row>
    <row r="408" spans="1:13" ht="14.4" customHeight="1" x14ac:dyDescent="0.3">
      <c r="A408" s="386" t="s">
        <v>1674</v>
      </c>
      <c r="B408" s="387" t="s">
        <v>1586</v>
      </c>
      <c r="C408" s="387" t="s">
        <v>2332</v>
      </c>
      <c r="D408" s="387" t="s">
        <v>2333</v>
      </c>
      <c r="E408" s="387" t="s">
        <v>2334</v>
      </c>
      <c r="F408" s="390">
        <v>2</v>
      </c>
      <c r="G408" s="390">
        <v>0</v>
      </c>
      <c r="H408" s="403"/>
      <c r="I408" s="390"/>
      <c r="J408" s="390"/>
      <c r="K408" s="403"/>
      <c r="L408" s="390">
        <v>2</v>
      </c>
      <c r="M408" s="391">
        <v>0</v>
      </c>
    </row>
    <row r="409" spans="1:13" ht="14.4" customHeight="1" x14ac:dyDescent="0.3">
      <c r="A409" s="386" t="s">
        <v>1674</v>
      </c>
      <c r="B409" s="387" t="s">
        <v>1834</v>
      </c>
      <c r="C409" s="387" t="s">
        <v>1835</v>
      </c>
      <c r="D409" s="387" t="s">
        <v>1836</v>
      </c>
      <c r="E409" s="387" t="s">
        <v>1837</v>
      </c>
      <c r="F409" s="390"/>
      <c r="G409" s="390"/>
      <c r="H409" s="403">
        <v>0</v>
      </c>
      <c r="I409" s="390">
        <v>10</v>
      </c>
      <c r="J409" s="390">
        <v>698.6</v>
      </c>
      <c r="K409" s="403">
        <v>1</v>
      </c>
      <c r="L409" s="390">
        <v>10</v>
      </c>
      <c r="M409" s="391">
        <v>698.6</v>
      </c>
    </row>
    <row r="410" spans="1:13" ht="14.4" customHeight="1" x14ac:dyDescent="0.3">
      <c r="A410" s="386" t="s">
        <v>1674</v>
      </c>
      <c r="B410" s="387" t="s">
        <v>1838</v>
      </c>
      <c r="C410" s="387" t="s">
        <v>2335</v>
      </c>
      <c r="D410" s="387" t="s">
        <v>2141</v>
      </c>
      <c r="E410" s="387" t="s">
        <v>2336</v>
      </c>
      <c r="F410" s="390">
        <v>1</v>
      </c>
      <c r="G410" s="390">
        <v>0</v>
      </c>
      <c r="H410" s="403"/>
      <c r="I410" s="390"/>
      <c r="J410" s="390"/>
      <c r="K410" s="403"/>
      <c r="L410" s="390">
        <v>1</v>
      </c>
      <c r="M410" s="391">
        <v>0</v>
      </c>
    </row>
    <row r="411" spans="1:13" ht="14.4" customHeight="1" x14ac:dyDescent="0.3">
      <c r="A411" s="386" t="s">
        <v>1674</v>
      </c>
      <c r="B411" s="387" t="s">
        <v>1838</v>
      </c>
      <c r="C411" s="387" t="s">
        <v>2140</v>
      </c>
      <c r="D411" s="387" t="s">
        <v>2141</v>
      </c>
      <c r="E411" s="387" t="s">
        <v>1583</v>
      </c>
      <c r="F411" s="390">
        <v>25</v>
      </c>
      <c r="G411" s="390">
        <v>1746.5</v>
      </c>
      <c r="H411" s="403">
        <v>1</v>
      </c>
      <c r="I411" s="390"/>
      <c r="J411" s="390"/>
      <c r="K411" s="403">
        <v>0</v>
      </c>
      <c r="L411" s="390">
        <v>25</v>
      </c>
      <c r="M411" s="391">
        <v>1746.5</v>
      </c>
    </row>
    <row r="412" spans="1:13" ht="14.4" customHeight="1" x14ac:dyDescent="0.3">
      <c r="A412" s="386" t="s">
        <v>1674</v>
      </c>
      <c r="B412" s="387" t="s">
        <v>1838</v>
      </c>
      <c r="C412" s="387" t="s">
        <v>2337</v>
      </c>
      <c r="D412" s="387" t="s">
        <v>2338</v>
      </c>
      <c r="E412" s="387" t="s">
        <v>1988</v>
      </c>
      <c r="F412" s="390"/>
      <c r="G412" s="390"/>
      <c r="H412" s="403">
        <v>0</v>
      </c>
      <c r="I412" s="390">
        <v>1</v>
      </c>
      <c r="J412" s="390">
        <v>52.4</v>
      </c>
      <c r="K412" s="403">
        <v>1</v>
      </c>
      <c r="L412" s="390">
        <v>1</v>
      </c>
      <c r="M412" s="391">
        <v>52.4</v>
      </c>
    </row>
    <row r="413" spans="1:13" ht="14.4" customHeight="1" x14ac:dyDescent="0.3">
      <c r="A413" s="386" t="s">
        <v>1674</v>
      </c>
      <c r="B413" s="387" t="s">
        <v>1838</v>
      </c>
      <c r="C413" s="387" t="s">
        <v>1839</v>
      </c>
      <c r="D413" s="387" t="s">
        <v>1840</v>
      </c>
      <c r="E413" s="387" t="s">
        <v>1583</v>
      </c>
      <c r="F413" s="390"/>
      <c r="G413" s="390"/>
      <c r="H413" s="403">
        <v>0</v>
      </c>
      <c r="I413" s="390">
        <v>10</v>
      </c>
      <c r="J413" s="390">
        <v>698.6</v>
      </c>
      <c r="K413" s="403">
        <v>1</v>
      </c>
      <c r="L413" s="390">
        <v>10</v>
      </c>
      <c r="M413" s="391">
        <v>698.6</v>
      </c>
    </row>
    <row r="414" spans="1:13" ht="14.4" customHeight="1" x14ac:dyDescent="0.3">
      <c r="A414" s="386" t="s">
        <v>1674</v>
      </c>
      <c r="B414" s="387" t="s">
        <v>1838</v>
      </c>
      <c r="C414" s="387" t="s">
        <v>2339</v>
      </c>
      <c r="D414" s="387" t="s">
        <v>2340</v>
      </c>
      <c r="E414" s="387" t="s">
        <v>1583</v>
      </c>
      <c r="F414" s="390">
        <v>2</v>
      </c>
      <c r="G414" s="390">
        <v>139.72</v>
      </c>
      <c r="H414" s="403">
        <v>1</v>
      </c>
      <c r="I414" s="390"/>
      <c r="J414" s="390"/>
      <c r="K414" s="403">
        <v>0</v>
      </c>
      <c r="L414" s="390">
        <v>2</v>
      </c>
      <c r="M414" s="391">
        <v>139.72</v>
      </c>
    </row>
    <row r="415" spans="1:13" ht="14.4" customHeight="1" x14ac:dyDescent="0.3">
      <c r="A415" s="386" t="s">
        <v>1674</v>
      </c>
      <c r="B415" s="387" t="s">
        <v>2341</v>
      </c>
      <c r="C415" s="387" t="s">
        <v>2342</v>
      </c>
      <c r="D415" s="387" t="s">
        <v>2343</v>
      </c>
      <c r="E415" s="387" t="s">
        <v>2344</v>
      </c>
      <c r="F415" s="390"/>
      <c r="G415" s="390"/>
      <c r="H415" s="403">
        <v>0</v>
      </c>
      <c r="I415" s="390">
        <v>2</v>
      </c>
      <c r="J415" s="390">
        <v>2281.4</v>
      </c>
      <c r="K415" s="403">
        <v>1</v>
      </c>
      <c r="L415" s="390">
        <v>2</v>
      </c>
      <c r="M415" s="391">
        <v>2281.4</v>
      </c>
    </row>
    <row r="416" spans="1:13" ht="14.4" customHeight="1" x14ac:dyDescent="0.3">
      <c r="A416" s="386" t="s">
        <v>1675</v>
      </c>
      <c r="B416" s="387" t="s">
        <v>1968</v>
      </c>
      <c r="C416" s="387" t="s">
        <v>2195</v>
      </c>
      <c r="D416" s="387" t="s">
        <v>1973</v>
      </c>
      <c r="E416" s="387" t="s">
        <v>2196</v>
      </c>
      <c r="F416" s="390"/>
      <c r="G416" s="390"/>
      <c r="H416" s="403">
        <v>0</v>
      </c>
      <c r="I416" s="390">
        <v>18</v>
      </c>
      <c r="J416" s="390">
        <v>4038.06</v>
      </c>
      <c r="K416" s="403">
        <v>1</v>
      </c>
      <c r="L416" s="390">
        <v>18</v>
      </c>
      <c r="M416" s="391">
        <v>4038.06</v>
      </c>
    </row>
    <row r="417" spans="1:13" ht="14.4" customHeight="1" x14ac:dyDescent="0.3">
      <c r="A417" s="386" t="s">
        <v>1675</v>
      </c>
      <c r="B417" s="387" t="s">
        <v>1968</v>
      </c>
      <c r="C417" s="387" t="s">
        <v>1972</v>
      </c>
      <c r="D417" s="387" t="s">
        <v>1973</v>
      </c>
      <c r="E417" s="387" t="s">
        <v>1974</v>
      </c>
      <c r="F417" s="390"/>
      <c r="G417" s="390"/>
      <c r="H417" s="403">
        <v>0</v>
      </c>
      <c r="I417" s="390">
        <v>3</v>
      </c>
      <c r="J417" s="390">
        <v>2289.8999999999996</v>
      </c>
      <c r="K417" s="403">
        <v>1</v>
      </c>
      <c r="L417" s="390">
        <v>3</v>
      </c>
      <c r="M417" s="391">
        <v>2289.8999999999996</v>
      </c>
    </row>
    <row r="418" spans="1:13" ht="14.4" customHeight="1" x14ac:dyDescent="0.3">
      <c r="A418" s="386" t="s">
        <v>1675</v>
      </c>
      <c r="B418" s="387" t="s">
        <v>1975</v>
      </c>
      <c r="C418" s="387" t="s">
        <v>2134</v>
      </c>
      <c r="D418" s="387" t="s">
        <v>2135</v>
      </c>
      <c r="E418" s="387" t="s">
        <v>2136</v>
      </c>
      <c r="F418" s="390">
        <v>3</v>
      </c>
      <c r="G418" s="390">
        <v>0</v>
      </c>
      <c r="H418" s="403"/>
      <c r="I418" s="390"/>
      <c r="J418" s="390"/>
      <c r="K418" s="403"/>
      <c r="L418" s="390">
        <v>3</v>
      </c>
      <c r="M418" s="391">
        <v>0</v>
      </c>
    </row>
    <row r="419" spans="1:13" ht="14.4" customHeight="1" x14ac:dyDescent="0.3">
      <c r="A419" s="386" t="s">
        <v>1675</v>
      </c>
      <c r="B419" s="387" t="s">
        <v>1975</v>
      </c>
      <c r="C419" s="387" t="s">
        <v>1976</v>
      </c>
      <c r="D419" s="387" t="s">
        <v>1977</v>
      </c>
      <c r="E419" s="387" t="s">
        <v>1978</v>
      </c>
      <c r="F419" s="390"/>
      <c r="G419" s="390"/>
      <c r="H419" s="403">
        <v>0</v>
      </c>
      <c r="I419" s="390">
        <v>8</v>
      </c>
      <c r="J419" s="390">
        <v>332.4</v>
      </c>
      <c r="K419" s="403">
        <v>1</v>
      </c>
      <c r="L419" s="390">
        <v>8</v>
      </c>
      <c r="M419" s="391">
        <v>332.4</v>
      </c>
    </row>
    <row r="420" spans="1:13" ht="14.4" customHeight="1" x14ac:dyDescent="0.3">
      <c r="A420" s="386" t="s">
        <v>1675</v>
      </c>
      <c r="B420" s="387" t="s">
        <v>1577</v>
      </c>
      <c r="C420" s="387" t="s">
        <v>1146</v>
      </c>
      <c r="D420" s="387" t="s">
        <v>1578</v>
      </c>
      <c r="E420" s="387" t="s">
        <v>1579</v>
      </c>
      <c r="F420" s="390"/>
      <c r="G420" s="390"/>
      <c r="H420" s="403">
        <v>0</v>
      </c>
      <c r="I420" s="390">
        <v>8</v>
      </c>
      <c r="J420" s="390">
        <v>2666.4800000000005</v>
      </c>
      <c r="K420" s="403">
        <v>1</v>
      </c>
      <c r="L420" s="390">
        <v>8</v>
      </c>
      <c r="M420" s="391">
        <v>2666.4800000000005</v>
      </c>
    </row>
    <row r="421" spans="1:13" ht="14.4" customHeight="1" x14ac:dyDescent="0.3">
      <c r="A421" s="386" t="s">
        <v>1675</v>
      </c>
      <c r="B421" s="387" t="s">
        <v>1577</v>
      </c>
      <c r="C421" s="387" t="s">
        <v>1982</v>
      </c>
      <c r="D421" s="387" t="s">
        <v>1983</v>
      </c>
      <c r="E421" s="387" t="s">
        <v>1984</v>
      </c>
      <c r="F421" s="390"/>
      <c r="G421" s="390"/>
      <c r="H421" s="403">
        <v>0</v>
      </c>
      <c r="I421" s="390">
        <v>21</v>
      </c>
      <c r="J421" s="390">
        <v>6999.51</v>
      </c>
      <c r="K421" s="403">
        <v>1</v>
      </c>
      <c r="L421" s="390">
        <v>21</v>
      </c>
      <c r="M421" s="391">
        <v>6999.51</v>
      </c>
    </row>
    <row r="422" spans="1:13" ht="14.4" customHeight="1" x14ac:dyDescent="0.3">
      <c r="A422" s="386" t="s">
        <v>1675</v>
      </c>
      <c r="B422" s="387" t="s">
        <v>1582</v>
      </c>
      <c r="C422" s="387" t="s">
        <v>1986</v>
      </c>
      <c r="D422" s="387" t="s">
        <v>1987</v>
      </c>
      <c r="E422" s="387" t="s">
        <v>1988</v>
      </c>
      <c r="F422" s="390"/>
      <c r="G422" s="390"/>
      <c r="H422" s="403">
        <v>0</v>
      </c>
      <c r="I422" s="390">
        <v>10</v>
      </c>
      <c r="J422" s="390">
        <v>1381.6</v>
      </c>
      <c r="K422" s="403">
        <v>1</v>
      </c>
      <c r="L422" s="390">
        <v>10</v>
      </c>
      <c r="M422" s="391">
        <v>1381.6</v>
      </c>
    </row>
    <row r="423" spans="1:13" ht="14.4" customHeight="1" x14ac:dyDescent="0.3">
      <c r="A423" s="386" t="s">
        <v>1675</v>
      </c>
      <c r="B423" s="387" t="s">
        <v>1582</v>
      </c>
      <c r="C423" s="387" t="s">
        <v>1154</v>
      </c>
      <c r="D423" s="387" t="s">
        <v>1155</v>
      </c>
      <c r="E423" s="387" t="s">
        <v>1583</v>
      </c>
      <c r="F423" s="390"/>
      <c r="G423" s="390"/>
      <c r="H423" s="403">
        <v>0</v>
      </c>
      <c r="I423" s="390">
        <v>4</v>
      </c>
      <c r="J423" s="390">
        <v>736.88</v>
      </c>
      <c r="K423" s="403">
        <v>1</v>
      </c>
      <c r="L423" s="390">
        <v>4</v>
      </c>
      <c r="M423" s="391">
        <v>736.88</v>
      </c>
    </row>
    <row r="424" spans="1:13" ht="14.4" customHeight="1" x14ac:dyDescent="0.3">
      <c r="A424" s="386" t="s">
        <v>1675</v>
      </c>
      <c r="B424" s="387" t="s">
        <v>1586</v>
      </c>
      <c r="C424" s="387" t="s">
        <v>1166</v>
      </c>
      <c r="D424" s="387" t="s">
        <v>1167</v>
      </c>
      <c r="E424" s="387" t="s">
        <v>1168</v>
      </c>
      <c r="F424" s="390"/>
      <c r="G424" s="390"/>
      <c r="H424" s="403">
        <v>0</v>
      </c>
      <c r="I424" s="390">
        <v>3</v>
      </c>
      <c r="J424" s="390">
        <v>666.75</v>
      </c>
      <c r="K424" s="403">
        <v>1</v>
      </c>
      <c r="L424" s="390">
        <v>3</v>
      </c>
      <c r="M424" s="391">
        <v>666.75</v>
      </c>
    </row>
    <row r="425" spans="1:13" ht="14.4" customHeight="1" x14ac:dyDescent="0.3">
      <c r="A425" s="386" t="s">
        <v>1675</v>
      </c>
      <c r="B425" s="387" t="s">
        <v>1834</v>
      </c>
      <c r="C425" s="387" t="s">
        <v>1835</v>
      </c>
      <c r="D425" s="387" t="s">
        <v>1836</v>
      </c>
      <c r="E425" s="387" t="s">
        <v>1837</v>
      </c>
      <c r="F425" s="390"/>
      <c r="G425" s="390"/>
      <c r="H425" s="403">
        <v>0</v>
      </c>
      <c r="I425" s="390">
        <v>34</v>
      </c>
      <c r="J425" s="390">
        <v>2375.2399999999998</v>
      </c>
      <c r="K425" s="403">
        <v>1</v>
      </c>
      <c r="L425" s="390">
        <v>34</v>
      </c>
      <c r="M425" s="391">
        <v>2375.2399999999998</v>
      </c>
    </row>
    <row r="426" spans="1:13" ht="14.4" customHeight="1" x14ac:dyDescent="0.3">
      <c r="A426" s="386" t="s">
        <v>1675</v>
      </c>
      <c r="B426" s="387" t="s">
        <v>1838</v>
      </c>
      <c r="C426" s="387" t="s">
        <v>1839</v>
      </c>
      <c r="D426" s="387" t="s">
        <v>1840</v>
      </c>
      <c r="E426" s="387" t="s">
        <v>1583</v>
      </c>
      <c r="F426" s="390"/>
      <c r="G426" s="390"/>
      <c r="H426" s="403">
        <v>0</v>
      </c>
      <c r="I426" s="390">
        <v>2</v>
      </c>
      <c r="J426" s="390">
        <v>139.72</v>
      </c>
      <c r="K426" s="403">
        <v>1</v>
      </c>
      <c r="L426" s="390">
        <v>2</v>
      </c>
      <c r="M426" s="391">
        <v>139.72</v>
      </c>
    </row>
    <row r="427" spans="1:13" ht="14.4" customHeight="1" x14ac:dyDescent="0.3">
      <c r="A427" s="386" t="s">
        <v>1675</v>
      </c>
      <c r="B427" s="387" t="s">
        <v>2345</v>
      </c>
      <c r="C427" s="387" t="s">
        <v>2346</v>
      </c>
      <c r="D427" s="387" t="s">
        <v>2347</v>
      </c>
      <c r="E427" s="387" t="s">
        <v>2348</v>
      </c>
      <c r="F427" s="390"/>
      <c r="G427" s="390"/>
      <c r="H427" s="403">
        <v>0</v>
      </c>
      <c r="I427" s="390">
        <v>1</v>
      </c>
      <c r="J427" s="390">
        <v>4283.43</v>
      </c>
      <c r="K427" s="403">
        <v>1</v>
      </c>
      <c r="L427" s="390">
        <v>1</v>
      </c>
      <c r="M427" s="391">
        <v>4283.43</v>
      </c>
    </row>
    <row r="428" spans="1:13" ht="14.4" customHeight="1" x14ac:dyDescent="0.3">
      <c r="A428" s="386" t="s">
        <v>1676</v>
      </c>
      <c r="B428" s="387" t="s">
        <v>1613</v>
      </c>
      <c r="C428" s="387" t="s">
        <v>1895</v>
      </c>
      <c r="D428" s="387" t="s">
        <v>1896</v>
      </c>
      <c r="E428" s="387" t="s">
        <v>1897</v>
      </c>
      <c r="F428" s="390"/>
      <c r="G428" s="390"/>
      <c r="H428" s="403">
        <v>0</v>
      </c>
      <c r="I428" s="390">
        <v>2</v>
      </c>
      <c r="J428" s="390">
        <v>525.9</v>
      </c>
      <c r="K428" s="403">
        <v>1</v>
      </c>
      <c r="L428" s="390">
        <v>2</v>
      </c>
      <c r="M428" s="391">
        <v>525.9</v>
      </c>
    </row>
    <row r="429" spans="1:13" ht="14.4" customHeight="1" x14ac:dyDescent="0.3">
      <c r="A429" s="386" t="s">
        <v>1676</v>
      </c>
      <c r="B429" s="387" t="s">
        <v>1569</v>
      </c>
      <c r="C429" s="387" t="s">
        <v>1485</v>
      </c>
      <c r="D429" s="387" t="s">
        <v>1486</v>
      </c>
      <c r="E429" s="387" t="s">
        <v>1487</v>
      </c>
      <c r="F429" s="390"/>
      <c r="G429" s="390"/>
      <c r="H429" s="403">
        <v>0</v>
      </c>
      <c r="I429" s="390">
        <v>3</v>
      </c>
      <c r="J429" s="390">
        <v>431.13</v>
      </c>
      <c r="K429" s="403">
        <v>1</v>
      </c>
      <c r="L429" s="390">
        <v>3</v>
      </c>
      <c r="M429" s="391">
        <v>431.13</v>
      </c>
    </row>
    <row r="430" spans="1:13" ht="14.4" customHeight="1" x14ac:dyDescent="0.3">
      <c r="A430" s="386" t="s">
        <v>1676</v>
      </c>
      <c r="B430" s="387" t="s">
        <v>2043</v>
      </c>
      <c r="C430" s="387" t="s">
        <v>2349</v>
      </c>
      <c r="D430" s="387" t="s">
        <v>2045</v>
      </c>
      <c r="E430" s="387" t="s">
        <v>2202</v>
      </c>
      <c r="F430" s="390"/>
      <c r="G430" s="390"/>
      <c r="H430" s="403">
        <v>0</v>
      </c>
      <c r="I430" s="390">
        <v>6</v>
      </c>
      <c r="J430" s="390">
        <v>783.54</v>
      </c>
      <c r="K430" s="403">
        <v>1</v>
      </c>
      <c r="L430" s="390">
        <v>6</v>
      </c>
      <c r="M430" s="391">
        <v>783.54</v>
      </c>
    </row>
    <row r="431" spans="1:13" ht="14.4" customHeight="1" x14ac:dyDescent="0.3">
      <c r="A431" s="386" t="s">
        <v>1676</v>
      </c>
      <c r="B431" s="387" t="s">
        <v>2043</v>
      </c>
      <c r="C431" s="387" t="s">
        <v>2044</v>
      </c>
      <c r="D431" s="387" t="s">
        <v>2045</v>
      </c>
      <c r="E431" s="387" t="s">
        <v>2046</v>
      </c>
      <c r="F431" s="390"/>
      <c r="G431" s="390"/>
      <c r="H431" s="403">
        <v>0</v>
      </c>
      <c r="I431" s="390">
        <v>1</v>
      </c>
      <c r="J431" s="390">
        <v>391.77</v>
      </c>
      <c r="K431" s="403">
        <v>1</v>
      </c>
      <c r="L431" s="390">
        <v>1</v>
      </c>
      <c r="M431" s="391">
        <v>391.77</v>
      </c>
    </row>
    <row r="432" spans="1:13" ht="14.4" customHeight="1" x14ac:dyDescent="0.3">
      <c r="A432" s="386" t="s">
        <v>1676</v>
      </c>
      <c r="B432" s="387" t="s">
        <v>1919</v>
      </c>
      <c r="C432" s="387" t="s">
        <v>2350</v>
      </c>
      <c r="D432" s="387" t="s">
        <v>2279</v>
      </c>
      <c r="E432" s="387" t="s">
        <v>2351</v>
      </c>
      <c r="F432" s="390">
        <v>1</v>
      </c>
      <c r="G432" s="390">
        <v>0</v>
      </c>
      <c r="H432" s="403"/>
      <c r="I432" s="390"/>
      <c r="J432" s="390"/>
      <c r="K432" s="403"/>
      <c r="L432" s="390">
        <v>1</v>
      </c>
      <c r="M432" s="391">
        <v>0</v>
      </c>
    </row>
    <row r="433" spans="1:13" ht="14.4" customHeight="1" x14ac:dyDescent="0.3">
      <c r="A433" s="386" t="s">
        <v>1676</v>
      </c>
      <c r="B433" s="387" t="s">
        <v>1919</v>
      </c>
      <c r="C433" s="387" t="s">
        <v>2278</v>
      </c>
      <c r="D433" s="387" t="s">
        <v>2279</v>
      </c>
      <c r="E433" s="387" t="s">
        <v>2280</v>
      </c>
      <c r="F433" s="390"/>
      <c r="G433" s="390"/>
      <c r="H433" s="403">
        <v>0</v>
      </c>
      <c r="I433" s="390">
        <v>3</v>
      </c>
      <c r="J433" s="390">
        <v>151.71</v>
      </c>
      <c r="K433" s="403">
        <v>1</v>
      </c>
      <c r="L433" s="390">
        <v>3</v>
      </c>
      <c r="M433" s="391">
        <v>151.71</v>
      </c>
    </row>
    <row r="434" spans="1:13" ht="14.4" customHeight="1" x14ac:dyDescent="0.3">
      <c r="A434" s="386" t="s">
        <v>1676</v>
      </c>
      <c r="B434" s="387" t="s">
        <v>1584</v>
      </c>
      <c r="C434" s="387" t="s">
        <v>1201</v>
      </c>
      <c r="D434" s="387" t="s">
        <v>1202</v>
      </c>
      <c r="E434" s="387" t="s">
        <v>1606</v>
      </c>
      <c r="F434" s="390"/>
      <c r="G434" s="390"/>
      <c r="H434" s="403">
        <v>0</v>
      </c>
      <c r="I434" s="390">
        <v>2</v>
      </c>
      <c r="J434" s="390">
        <v>799.84</v>
      </c>
      <c r="K434" s="403">
        <v>1</v>
      </c>
      <c r="L434" s="390">
        <v>2</v>
      </c>
      <c r="M434" s="391">
        <v>799.84</v>
      </c>
    </row>
    <row r="435" spans="1:13" ht="14.4" customHeight="1" x14ac:dyDescent="0.3">
      <c r="A435" s="386" t="s">
        <v>1676</v>
      </c>
      <c r="B435" s="387" t="s">
        <v>1586</v>
      </c>
      <c r="C435" s="387" t="s">
        <v>1166</v>
      </c>
      <c r="D435" s="387" t="s">
        <v>1167</v>
      </c>
      <c r="E435" s="387" t="s">
        <v>1168</v>
      </c>
      <c r="F435" s="390"/>
      <c r="G435" s="390"/>
      <c r="H435" s="403">
        <v>0</v>
      </c>
      <c r="I435" s="390">
        <v>1</v>
      </c>
      <c r="J435" s="390">
        <v>222.25</v>
      </c>
      <c r="K435" s="403">
        <v>1</v>
      </c>
      <c r="L435" s="390">
        <v>1</v>
      </c>
      <c r="M435" s="391">
        <v>222.25</v>
      </c>
    </row>
    <row r="436" spans="1:13" ht="14.4" customHeight="1" x14ac:dyDescent="0.3">
      <c r="A436" s="386" t="s">
        <v>1676</v>
      </c>
      <c r="B436" s="387" t="s">
        <v>1961</v>
      </c>
      <c r="C436" s="387" t="s">
        <v>1962</v>
      </c>
      <c r="D436" s="387" t="s">
        <v>1963</v>
      </c>
      <c r="E436" s="387" t="s">
        <v>1964</v>
      </c>
      <c r="F436" s="390"/>
      <c r="G436" s="390"/>
      <c r="H436" s="403">
        <v>0</v>
      </c>
      <c r="I436" s="390">
        <v>3</v>
      </c>
      <c r="J436" s="390">
        <v>462.03</v>
      </c>
      <c r="K436" s="403">
        <v>1</v>
      </c>
      <c r="L436" s="390">
        <v>3</v>
      </c>
      <c r="M436" s="391">
        <v>462.03</v>
      </c>
    </row>
    <row r="437" spans="1:13" ht="14.4" customHeight="1" x14ac:dyDescent="0.3">
      <c r="A437" s="386" t="s">
        <v>1676</v>
      </c>
      <c r="B437" s="387" t="s">
        <v>1989</v>
      </c>
      <c r="C437" s="387" t="s">
        <v>1990</v>
      </c>
      <c r="D437" s="387" t="s">
        <v>1991</v>
      </c>
      <c r="E437" s="387" t="s">
        <v>1992</v>
      </c>
      <c r="F437" s="390"/>
      <c r="G437" s="390"/>
      <c r="H437" s="403">
        <v>0</v>
      </c>
      <c r="I437" s="390">
        <v>2</v>
      </c>
      <c r="J437" s="390">
        <v>193.26</v>
      </c>
      <c r="K437" s="403">
        <v>1</v>
      </c>
      <c r="L437" s="390">
        <v>2</v>
      </c>
      <c r="M437" s="391">
        <v>193.26</v>
      </c>
    </row>
    <row r="438" spans="1:13" ht="14.4" customHeight="1" x14ac:dyDescent="0.3">
      <c r="A438" s="386" t="s">
        <v>1676</v>
      </c>
      <c r="B438" s="387" t="s">
        <v>2352</v>
      </c>
      <c r="C438" s="387" t="s">
        <v>2353</v>
      </c>
      <c r="D438" s="387" t="s">
        <v>2354</v>
      </c>
      <c r="E438" s="387" t="s">
        <v>2355</v>
      </c>
      <c r="F438" s="390"/>
      <c r="G438" s="390"/>
      <c r="H438" s="403">
        <v>0</v>
      </c>
      <c r="I438" s="390">
        <v>1</v>
      </c>
      <c r="J438" s="390">
        <v>418.37</v>
      </c>
      <c r="K438" s="403">
        <v>1</v>
      </c>
      <c r="L438" s="390">
        <v>1</v>
      </c>
      <c r="M438" s="391">
        <v>418.37</v>
      </c>
    </row>
    <row r="439" spans="1:13" ht="14.4" customHeight="1" x14ac:dyDescent="0.3">
      <c r="A439" s="386" t="s">
        <v>1676</v>
      </c>
      <c r="B439" s="387" t="s">
        <v>1598</v>
      </c>
      <c r="C439" s="387" t="s">
        <v>1096</v>
      </c>
      <c r="D439" s="387" t="s">
        <v>1097</v>
      </c>
      <c r="E439" s="387" t="s">
        <v>1599</v>
      </c>
      <c r="F439" s="390"/>
      <c r="G439" s="390"/>
      <c r="H439" s="403">
        <v>0</v>
      </c>
      <c r="I439" s="390">
        <v>1</v>
      </c>
      <c r="J439" s="390">
        <v>1861.83</v>
      </c>
      <c r="K439" s="403">
        <v>1</v>
      </c>
      <c r="L439" s="390">
        <v>1</v>
      </c>
      <c r="M439" s="391">
        <v>1861.83</v>
      </c>
    </row>
    <row r="440" spans="1:13" ht="14.4" customHeight="1" x14ac:dyDescent="0.3">
      <c r="A440" s="386" t="s">
        <v>1676</v>
      </c>
      <c r="B440" s="387" t="s">
        <v>1841</v>
      </c>
      <c r="C440" s="387" t="s">
        <v>2310</v>
      </c>
      <c r="D440" s="387" t="s">
        <v>1843</v>
      </c>
      <c r="E440" s="387" t="s">
        <v>2202</v>
      </c>
      <c r="F440" s="390"/>
      <c r="G440" s="390"/>
      <c r="H440" s="403">
        <v>0</v>
      </c>
      <c r="I440" s="390">
        <v>3</v>
      </c>
      <c r="J440" s="390">
        <v>413.22</v>
      </c>
      <c r="K440" s="403">
        <v>1</v>
      </c>
      <c r="L440" s="390">
        <v>3</v>
      </c>
      <c r="M440" s="391">
        <v>413.22</v>
      </c>
    </row>
    <row r="441" spans="1:13" ht="14.4" customHeight="1" x14ac:dyDescent="0.3">
      <c r="A441" s="386" t="s">
        <v>1676</v>
      </c>
      <c r="B441" s="387" t="s">
        <v>1600</v>
      </c>
      <c r="C441" s="387" t="s">
        <v>1601</v>
      </c>
      <c r="D441" s="387" t="s">
        <v>1094</v>
      </c>
      <c r="E441" s="387" t="s">
        <v>804</v>
      </c>
      <c r="F441" s="390"/>
      <c r="G441" s="390"/>
      <c r="H441" s="403">
        <v>0</v>
      </c>
      <c r="I441" s="390">
        <v>2</v>
      </c>
      <c r="J441" s="390">
        <v>275.48</v>
      </c>
      <c r="K441" s="403">
        <v>1</v>
      </c>
      <c r="L441" s="390">
        <v>2</v>
      </c>
      <c r="M441" s="391">
        <v>275.48</v>
      </c>
    </row>
    <row r="442" spans="1:13" ht="14.4" customHeight="1" x14ac:dyDescent="0.3">
      <c r="A442" s="386" t="s">
        <v>1677</v>
      </c>
      <c r="B442" s="387" t="s">
        <v>1558</v>
      </c>
      <c r="C442" s="387" t="s">
        <v>1832</v>
      </c>
      <c r="D442" s="387" t="s">
        <v>597</v>
      </c>
      <c r="E442" s="387" t="s">
        <v>1833</v>
      </c>
      <c r="F442" s="390"/>
      <c r="G442" s="390"/>
      <c r="H442" s="403">
        <v>0</v>
      </c>
      <c r="I442" s="390">
        <v>1</v>
      </c>
      <c r="J442" s="390">
        <v>95.24</v>
      </c>
      <c r="K442" s="403">
        <v>1</v>
      </c>
      <c r="L442" s="390">
        <v>1</v>
      </c>
      <c r="M442" s="391">
        <v>95.24</v>
      </c>
    </row>
    <row r="443" spans="1:13" ht="14.4" customHeight="1" x14ac:dyDescent="0.3">
      <c r="A443" s="386" t="s">
        <v>1677</v>
      </c>
      <c r="B443" s="387" t="s">
        <v>1577</v>
      </c>
      <c r="C443" s="387" t="s">
        <v>2099</v>
      </c>
      <c r="D443" s="387" t="s">
        <v>1578</v>
      </c>
      <c r="E443" s="387" t="s">
        <v>2100</v>
      </c>
      <c r="F443" s="390">
        <v>3</v>
      </c>
      <c r="G443" s="390">
        <v>0</v>
      </c>
      <c r="H443" s="403"/>
      <c r="I443" s="390"/>
      <c r="J443" s="390"/>
      <c r="K443" s="403"/>
      <c r="L443" s="390">
        <v>3</v>
      </c>
      <c r="M443" s="391">
        <v>0</v>
      </c>
    </row>
    <row r="444" spans="1:13" ht="14.4" customHeight="1" x14ac:dyDescent="0.3">
      <c r="A444" s="386" t="s">
        <v>1677</v>
      </c>
      <c r="B444" s="387" t="s">
        <v>1577</v>
      </c>
      <c r="C444" s="387" t="s">
        <v>1146</v>
      </c>
      <c r="D444" s="387" t="s">
        <v>1578</v>
      </c>
      <c r="E444" s="387" t="s">
        <v>1579</v>
      </c>
      <c r="F444" s="390"/>
      <c r="G444" s="390"/>
      <c r="H444" s="403">
        <v>0</v>
      </c>
      <c r="I444" s="390">
        <v>18</v>
      </c>
      <c r="J444" s="390">
        <v>5999.5800000000008</v>
      </c>
      <c r="K444" s="403">
        <v>1</v>
      </c>
      <c r="L444" s="390">
        <v>18</v>
      </c>
      <c r="M444" s="391">
        <v>5999.5800000000008</v>
      </c>
    </row>
    <row r="445" spans="1:13" ht="14.4" customHeight="1" x14ac:dyDescent="0.3">
      <c r="A445" s="386" t="s">
        <v>1677</v>
      </c>
      <c r="B445" s="387" t="s">
        <v>1577</v>
      </c>
      <c r="C445" s="387" t="s">
        <v>2101</v>
      </c>
      <c r="D445" s="387" t="s">
        <v>2102</v>
      </c>
      <c r="E445" s="387" t="s">
        <v>2103</v>
      </c>
      <c r="F445" s="390"/>
      <c r="G445" s="390"/>
      <c r="H445" s="403">
        <v>0</v>
      </c>
      <c r="I445" s="390">
        <v>1</v>
      </c>
      <c r="J445" s="390">
        <v>152.36000000000001</v>
      </c>
      <c r="K445" s="403">
        <v>1</v>
      </c>
      <c r="L445" s="390">
        <v>1</v>
      </c>
      <c r="M445" s="391">
        <v>152.36000000000001</v>
      </c>
    </row>
    <row r="446" spans="1:13" ht="14.4" customHeight="1" x14ac:dyDescent="0.3">
      <c r="A446" s="386" t="s">
        <v>1677</v>
      </c>
      <c r="B446" s="387" t="s">
        <v>1989</v>
      </c>
      <c r="C446" s="387" t="s">
        <v>1993</v>
      </c>
      <c r="D446" s="387" t="s">
        <v>1991</v>
      </c>
      <c r="E446" s="387" t="s">
        <v>1994</v>
      </c>
      <c r="F446" s="390"/>
      <c r="G446" s="390"/>
      <c r="H446" s="403">
        <v>0</v>
      </c>
      <c r="I446" s="390">
        <v>1</v>
      </c>
      <c r="J446" s="390">
        <v>193.26</v>
      </c>
      <c r="K446" s="403">
        <v>1</v>
      </c>
      <c r="L446" s="390">
        <v>1</v>
      </c>
      <c r="M446" s="391">
        <v>193.26</v>
      </c>
    </row>
    <row r="447" spans="1:13" ht="14.4" customHeight="1" x14ac:dyDescent="0.3">
      <c r="A447" s="386" t="s">
        <v>1677</v>
      </c>
      <c r="B447" s="387" t="s">
        <v>1600</v>
      </c>
      <c r="C447" s="387" t="s">
        <v>1601</v>
      </c>
      <c r="D447" s="387" t="s">
        <v>1094</v>
      </c>
      <c r="E447" s="387" t="s">
        <v>804</v>
      </c>
      <c r="F447" s="390"/>
      <c r="G447" s="390"/>
      <c r="H447" s="403">
        <v>0</v>
      </c>
      <c r="I447" s="390">
        <v>1</v>
      </c>
      <c r="J447" s="390">
        <v>137.74</v>
      </c>
      <c r="K447" s="403">
        <v>1</v>
      </c>
      <c r="L447" s="390">
        <v>1</v>
      </c>
      <c r="M447" s="391">
        <v>137.74</v>
      </c>
    </row>
    <row r="448" spans="1:13" ht="14.4" customHeight="1" x14ac:dyDescent="0.3">
      <c r="A448" s="386" t="s">
        <v>1678</v>
      </c>
      <c r="B448" s="387" t="s">
        <v>1582</v>
      </c>
      <c r="C448" s="387" t="s">
        <v>1154</v>
      </c>
      <c r="D448" s="387" t="s">
        <v>1155</v>
      </c>
      <c r="E448" s="387" t="s">
        <v>1583</v>
      </c>
      <c r="F448" s="390"/>
      <c r="G448" s="390"/>
      <c r="H448" s="403">
        <v>0</v>
      </c>
      <c r="I448" s="390">
        <v>1</v>
      </c>
      <c r="J448" s="390">
        <v>184.22</v>
      </c>
      <c r="K448" s="403">
        <v>1</v>
      </c>
      <c r="L448" s="390">
        <v>1</v>
      </c>
      <c r="M448" s="391">
        <v>184.22</v>
      </c>
    </row>
    <row r="449" spans="1:13" ht="14.4" customHeight="1" x14ac:dyDescent="0.3">
      <c r="A449" s="386" t="s">
        <v>1678</v>
      </c>
      <c r="B449" s="387" t="s">
        <v>1587</v>
      </c>
      <c r="C449" s="387" t="s">
        <v>1939</v>
      </c>
      <c r="D449" s="387" t="s">
        <v>1059</v>
      </c>
      <c r="E449" s="387" t="s">
        <v>1940</v>
      </c>
      <c r="F449" s="390"/>
      <c r="G449" s="390"/>
      <c r="H449" s="403">
        <v>0</v>
      </c>
      <c r="I449" s="390">
        <v>1</v>
      </c>
      <c r="J449" s="390">
        <v>41.5</v>
      </c>
      <c r="K449" s="403">
        <v>1</v>
      </c>
      <c r="L449" s="390">
        <v>1</v>
      </c>
      <c r="M449" s="391">
        <v>41.5</v>
      </c>
    </row>
    <row r="450" spans="1:13" ht="14.4" customHeight="1" x14ac:dyDescent="0.3">
      <c r="A450" s="386" t="s">
        <v>1679</v>
      </c>
      <c r="B450" s="387" t="s">
        <v>1558</v>
      </c>
      <c r="C450" s="387" t="s">
        <v>1832</v>
      </c>
      <c r="D450" s="387" t="s">
        <v>597</v>
      </c>
      <c r="E450" s="387" t="s">
        <v>1833</v>
      </c>
      <c r="F450" s="390"/>
      <c r="G450" s="390"/>
      <c r="H450" s="403">
        <v>0</v>
      </c>
      <c r="I450" s="390">
        <v>1</v>
      </c>
      <c r="J450" s="390">
        <v>95.24</v>
      </c>
      <c r="K450" s="403">
        <v>1</v>
      </c>
      <c r="L450" s="390">
        <v>1</v>
      </c>
      <c r="M450" s="391">
        <v>95.24</v>
      </c>
    </row>
    <row r="451" spans="1:13" ht="14.4" customHeight="1" x14ac:dyDescent="0.3">
      <c r="A451" s="386" t="s">
        <v>1679</v>
      </c>
      <c r="B451" s="387" t="s">
        <v>1558</v>
      </c>
      <c r="C451" s="387" t="s">
        <v>596</v>
      </c>
      <c r="D451" s="387" t="s">
        <v>597</v>
      </c>
      <c r="E451" s="387" t="s">
        <v>598</v>
      </c>
      <c r="F451" s="390"/>
      <c r="G451" s="390"/>
      <c r="H451" s="403">
        <v>0</v>
      </c>
      <c r="I451" s="390">
        <v>2</v>
      </c>
      <c r="J451" s="390">
        <v>380.96</v>
      </c>
      <c r="K451" s="403">
        <v>1</v>
      </c>
      <c r="L451" s="390">
        <v>2</v>
      </c>
      <c r="M451" s="391">
        <v>380.96</v>
      </c>
    </row>
    <row r="452" spans="1:13" ht="14.4" customHeight="1" x14ac:dyDescent="0.3">
      <c r="A452" s="386" t="s">
        <v>1679</v>
      </c>
      <c r="B452" s="387" t="s">
        <v>1558</v>
      </c>
      <c r="C452" s="387" t="s">
        <v>600</v>
      </c>
      <c r="D452" s="387" t="s">
        <v>597</v>
      </c>
      <c r="E452" s="387" t="s">
        <v>601</v>
      </c>
      <c r="F452" s="390"/>
      <c r="G452" s="390"/>
      <c r="H452" s="403">
        <v>0</v>
      </c>
      <c r="I452" s="390">
        <v>3</v>
      </c>
      <c r="J452" s="390">
        <v>1836.78</v>
      </c>
      <c r="K452" s="403">
        <v>1</v>
      </c>
      <c r="L452" s="390">
        <v>3</v>
      </c>
      <c r="M452" s="391">
        <v>1836.78</v>
      </c>
    </row>
    <row r="453" spans="1:13" ht="14.4" customHeight="1" x14ac:dyDescent="0.3">
      <c r="A453" s="386" t="s">
        <v>1679</v>
      </c>
      <c r="B453" s="387" t="s">
        <v>1561</v>
      </c>
      <c r="C453" s="387" t="s">
        <v>2356</v>
      </c>
      <c r="D453" s="387" t="s">
        <v>2357</v>
      </c>
      <c r="E453" s="387" t="s">
        <v>2358</v>
      </c>
      <c r="F453" s="390">
        <v>3</v>
      </c>
      <c r="G453" s="390">
        <v>1922.6100000000001</v>
      </c>
      <c r="H453" s="403">
        <v>1</v>
      </c>
      <c r="I453" s="390"/>
      <c r="J453" s="390"/>
      <c r="K453" s="403">
        <v>0</v>
      </c>
      <c r="L453" s="390">
        <v>3</v>
      </c>
      <c r="M453" s="391">
        <v>1922.6100000000001</v>
      </c>
    </row>
    <row r="454" spans="1:13" ht="14.4" customHeight="1" x14ac:dyDescent="0.3">
      <c r="A454" s="386" t="s">
        <v>1679</v>
      </c>
      <c r="B454" s="387" t="s">
        <v>1561</v>
      </c>
      <c r="C454" s="387" t="s">
        <v>1602</v>
      </c>
      <c r="D454" s="387" t="s">
        <v>1603</v>
      </c>
      <c r="E454" s="387" t="s">
        <v>1604</v>
      </c>
      <c r="F454" s="390"/>
      <c r="G454" s="390"/>
      <c r="H454" s="403">
        <v>0</v>
      </c>
      <c r="I454" s="390">
        <v>1</v>
      </c>
      <c r="J454" s="390">
        <v>630.53</v>
      </c>
      <c r="K454" s="403">
        <v>1</v>
      </c>
      <c r="L454" s="390">
        <v>1</v>
      </c>
      <c r="M454" s="391">
        <v>630.53</v>
      </c>
    </row>
    <row r="455" spans="1:13" ht="14.4" customHeight="1" x14ac:dyDescent="0.3">
      <c r="A455" s="386" t="s">
        <v>1679</v>
      </c>
      <c r="B455" s="387" t="s">
        <v>2359</v>
      </c>
      <c r="C455" s="387" t="s">
        <v>2360</v>
      </c>
      <c r="D455" s="387" t="s">
        <v>2361</v>
      </c>
      <c r="E455" s="387" t="s">
        <v>2362</v>
      </c>
      <c r="F455" s="390"/>
      <c r="G455" s="390"/>
      <c r="H455" s="403">
        <v>0</v>
      </c>
      <c r="I455" s="390">
        <v>1</v>
      </c>
      <c r="J455" s="390">
        <v>190.48</v>
      </c>
      <c r="K455" s="403">
        <v>1</v>
      </c>
      <c r="L455" s="390">
        <v>1</v>
      </c>
      <c r="M455" s="391">
        <v>190.48</v>
      </c>
    </row>
    <row r="456" spans="1:13" ht="14.4" customHeight="1" x14ac:dyDescent="0.3">
      <c r="A456" s="386" t="s">
        <v>1679</v>
      </c>
      <c r="B456" s="387" t="s">
        <v>2359</v>
      </c>
      <c r="C456" s="387" t="s">
        <v>2363</v>
      </c>
      <c r="D456" s="387" t="s">
        <v>2361</v>
      </c>
      <c r="E456" s="387" t="s">
        <v>2364</v>
      </c>
      <c r="F456" s="390"/>
      <c r="G456" s="390"/>
      <c r="H456" s="403">
        <v>0</v>
      </c>
      <c r="I456" s="390">
        <v>9</v>
      </c>
      <c r="J456" s="390">
        <v>2627.3999999999996</v>
      </c>
      <c r="K456" s="403">
        <v>1</v>
      </c>
      <c r="L456" s="390">
        <v>9</v>
      </c>
      <c r="M456" s="391">
        <v>2627.3999999999996</v>
      </c>
    </row>
    <row r="457" spans="1:13" ht="14.4" customHeight="1" x14ac:dyDescent="0.3">
      <c r="A457" s="386" t="s">
        <v>1679</v>
      </c>
      <c r="B457" s="387" t="s">
        <v>1562</v>
      </c>
      <c r="C457" s="387" t="s">
        <v>1064</v>
      </c>
      <c r="D457" s="387" t="s">
        <v>1065</v>
      </c>
      <c r="E457" s="387" t="s">
        <v>503</v>
      </c>
      <c r="F457" s="390"/>
      <c r="G457" s="390"/>
      <c r="H457" s="403">
        <v>0</v>
      </c>
      <c r="I457" s="390">
        <v>1</v>
      </c>
      <c r="J457" s="390">
        <v>56.01</v>
      </c>
      <c r="K457" s="403">
        <v>1</v>
      </c>
      <c r="L457" s="390">
        <v>1</v>
      </c>
      <c r="M457" s="391">
        <v>56.01</v>
      </c>
    </row>
    <row r="458" spans="1:13" ht="14.4" customHeight="1" x14ac:dyDescent="0.3">
      <c r="A458" s="386" t="s">
        <v>1679</v>
      </c>
      <c r="B458" s="387" t="s">
        <v>1562</v>
      </c>
      <c r="C458" s="387" t="s">
        <v>1957</v>
      </c>
      <c r="D458" s="387" t="s">
        <v>1065</v>
      </c>
      <c r="E458" s="387" t="s">
        <v>1958</v>
      </c>
      <c r="F458" s="390"/>
      <c r="G458" s="390"/>
      <c r="H458" s="403">
        <v>0</v>
      </c>
      <c r="I458" s="390">
        <v>8</v>
      </c>
      <c r="J458" s="390">
        <v>1120.24</v>
      </c>
      <c r="K458" s="403">
        <v>1</v>
      </c>
      <c r="L458" s="390">
        <v>8</v>
      </c>
      <c r="M458" s="391">
        <v>1120.24</v>
      </c>
    </row>
    <row r="459" spans="1:13" ht="14.4" customHeight="1" x14ac:dyDescent="0.3">
      <c r="A459" s="386" t="s">
        <v>1679</v>
      </c>
      <c r="B459" s="387" t="s">
        <v>1562</v>
      </c>
      <c r="C459" s="387" t="s">
        <v>2219</v>
      </c>
      <c r="D459" s="387" t="s">
        <v>2220</v>
      </c>
      <c r="E459" s="387" t="s">
        <v>2221</v>
      </c>
      <c r="F459" s="390">
        <v>11</v>
      </c>
      <c r="G459" s="390">
        <v>1540.33</v>
      </c>
      <c r="H459" s="403">
        <v>1</v>
      </c>
      <c r="I459" s="390"/>
      <c r="J459" s="390"/>
      <c r="K459" s="403">
        <v>0</v>
      </c>
      <c r="L459" s="390">
        <v>11</v>
      </c>
      <c r="M459" s="391">
        <v>1540.33</v>
      </c>
    </row>
    <row r="460" spans="1:13" ht="14.4" customHeight="1" x14ac:dyDescent="0.3">
      <c r="A460" s="386" t="s">
        <v>1679</v>
      </c>
      <c r="B460" s="387" t="s">
        <v>1562</v>
      </c>
      <c r="C460" s="387" t="s">
        <v>2365</v>
      </c>
      <c r="D460" s="387" t="s">
        <v>2220</v>
      </c>
      <c r="E460" s="387" t="s">
        <v>2366</v>
      </c>
      <c r="F460" s="390">
        <v>2</v>
      </c>
      <c r="G460" s="390">
        <v>280.06</v>
      </c>
      <c r="H460" s="403">
        <v>1</v>
      </c>
      <c r="I460" s="390"/>
      <c r="J460" s="390"/>
      <c r="K460" s="403">
        <v>0</v>
      </c>
      <c r="L460" s="390">
        <v>2</v>
      </c>
      <c r="M460" s="391">
        <v>280.06</v>
      </c>
    </row>
    <row r="461" spans="1:13" ht="14.4" customHeight="1" x14ac:dyDescent="0.3">
      <c r="A461" s="386" t="s">
        <v>1679</v>
      </c>
      <c r="B461" s="387" t="s">
        <v>1854</v>
      </c>
      <c r="C461" s="387" t="s">
        <v>1855</v>
      </c>
      <c r="D461" s="387" t="s">
        <v>1856</v>
      </c>
      <c r="E461" s="387" t="s">
        <v>1857</v>
      </c>
      <c r="F461" s="390"/>
      <c r="G461" s="390"/>
      <c r="H461" s="403"/>
      <c r="I461" s="390">
        <v>2</v>
      </c>
      <c r="J461" s="390">
        <v>0</v>
      </c>
      <c r="K461" s="403"/>
      <c r="L461" s="390">
        <v>2</v>
      </c>
      <c r="M461" s="391">
        <v>0</v>
      </c>
    </row>
    <row r="462" spans="1:13" ht="14.4" customHeight="1" x14ac:dyDescent="0.3">
      <c r="A462" s="386" t="s">
        <v>1679</v>
      </c>
      <c r="B462" s="387" t="s">
        <v>1854</v>
      </c>
      <c r="C462" s="387" t="s">
        <v>1959</v>
      </c>
      <c r="D462" s="387" t="s">
        <v>1856</v>
      </c>
      <c r="E462" s="387" t="s">
        <v>1960</v>
      </c>
      <c r="F462" s="390"/>
      <c r="G462" s="390"/>
      <c r="H462" s="403"/>
      <c r="I462" s="390">
        <v>1</v>
      </c>
      <c r="J462" s="390">
        <v>0</v>
      </c>
      <c r="K462" s="403"/>
      <c r="L462" s="390">
        <v>1</v>
      </c>
      <c r="M462" s="391">
        <v>0</v>
      </c>
    </row>
    <row r="463" spans="1:13" ht="14.4" customHeight="1" x14ac:dyDescent="0.3">
      <c r="A463" s="386" t="s">
        <v>1679</v>
      </c>
      <c r="B463" s="387" t="s">
        <v>1577</v>
      </c>
      <c r="C463" s="387" t="s">
        <v>1146</v>
      </c>
      <c r="D463" s="387" t="s">
        <v>1578</v>
      </c>
      <c r="E463" s="387" t="s">
        <v>1579</v>
      </c>
      <c r="F463" s="390"/>
      <c r="G463" s="390"/>
      <c r="H463" s="403">
        <v>0</v>
      </c>
      <c r="I463" s="390">
        <v>29</v>
      </c>
      <c r="J463" s="390">
        <v>9665.9900000000016</v>
      </c>
      <c r="K463" s="403">
        <v>1</v>
      </c>
      <c r="L463" s="390">
        <v>29</v>
      </c>
      <c r="M463" s="391">
        <v>9665.9900000000016</v>
      </c>
    </row>
    <row r="464" spans="1:13" ht="14.4" customHeight="1" x14ac:dyDescent="0.3">
      <c r="A464" s="386" t="s">
        <v>1679</v>
      </c>
      <c r="B464" s="387" t="s">
        <v>1584</v>
      </c>
      <c r="C464" s="387" t="s">
        <v>1201</v>
      </c>
      <c r="D464" s="387" t="s">
        <v>1202</v>
      </c>
      <c r="E464" s="387" t="s">
        <v>1606</v>
      </c>
      <c r="F464" s="390"/>
      <c r="G464" s="390"/>
      <c r="H464" s="403">
        <v>0</v>
      </c>
      <c r="I464" s="390">
        <v>5</v>
      </c>
      <c r="J464" s="390">
        <v>1716.48</v>
      </c>
      <c r="K464" s="403">
        <v>1</v>
      </c>
      <c r="L464" s="390">
        <v>5</v>
      </c>
      <c r="M464" s="391">
        <v>1716.48</v>
      </c>
    </row>
    <row r="465" spans="1:13" ht="14.4" customHeight="1" x14ac:dyDescent="0.3">
      <c r="A465" s="386" t="s">
        <v>1679</v>
      </c>
      <c r="B465" s="387" t="s">
        <v>1989</v>
      </c>
      <c r="C465" s="387" t="s">
        <v>1993</v>
      </c>
      <c r="D465" s="387" t="s">
        <v>1991</v>
      </c>
      <c r="E465" s="387" t="s">
        <v>1994</v>
      </c>
      <c r="F465" s="390"/>
      <c r="G465" s="390"/>
      <c r="H465" s="403">
        <v>0</v>
      </c>
      <c r="I465" s="390">
        <v>2</v>
      </c>
      <c r="J465" s="390">
        <v>386.52</v>
      </c>
      <c r="K465" s="403">
        <v>1</v>
      </c>
      <c r="L465" s="390">
        <v>2</v>
      </c>
      <c r="M465" s="391">
        <v>386.52</v>
      </c>
    </row>
    <row r="466" spans="1:13" ht="14.4" customHeight="1" x14ac:dyDescent="0.3">
      <c r="A466" s="386" t="s">
        <v>1679</v>
      </c>
      <c r="B466" s="387" t="s">
        <v>1587</v>
      </c>
      <c r="C466" s="387" t="s">
        <v>1058</v>
      </c>
      <c r="D466" s="387" t="s">
        <v>1059</v>
      </c>
      <c r="E466" s="387" t="s">
        <v>1588</v>
      </c>
      <c r="F466" s="390"/>
      <c r="G466" s="390"/>
      <c r="H466" s="403">
        <v>0</v>
      </c>
      <c r="I466" s="390">
        <v>1</v>
      </c>
      <c r="J466" s="390">
        <v>124.51</v>
      </c>
      <c r="K466" s="403">
        <v>1</v>
      </c>
      <c r="L466" s="390">
        <v>1</v>
      </c>
      <c r="M466" s="391">
        <v>124.51</v>
      </c>
    </row>
    <row r="467" spans="1:13" ht="14.4" customHeight="1" x14ac:dyDescent="0.3">
      <c r="A467" s="386" t="s">
        <v>1679</v>
      </c>
      <c r="B467" s="387" t="s">
        <v>1591</v>
      </c>
      <c r="C467" s="387" t="s">
        <v>2213</v>
      </c>
      <c r="D467" s="387" t="s">
        <v>2214</v>
      </c>
      <c r="E467" s="387" t="s">
        <v>2215</v>
      </c>
      <c r="F467" s="390"/>
      <c r="G467" s="390"/>
      <c r="H467" s="403">
        <v>0</v>
      </c>
      <c r="I467" s="390">
        <v>2</v>
      </c>
      <c r="J467" s="390">
        <v>32.54</v>
      </c>
      <c r="K467" s="403">
        <v>1</v>
      </c>
      <c r="L467" s="390">
        <v>2</v>
      </c>
      <c r="M467" s="391">
        <v>32.54</v>
      </c>
    </row>
    <row r="468" spans="1:13" ht="14.4" customHeight="1" x14ac:dyDescent="0.3">
      <c r="A468" s="386" t="s">
        <v>1679</v>
      </c>
      <c r="B468" s="387" t="s">
        <v>1591</v>
      </c>
      <c r="C468" s="387" t="s">
        <v>2155</v>
      </c>
      <c r="D468" s="387" t="s">
        <v>2156</v>
      </c>
      <c r="E468" s="387" t="s">
        <v>2157</v>
      </c>
      <c r="F468" s="390"/>
      <c r="G468" s="390"/>
      <c r="H468" s="403">
        <v>0</v>
      </c>
      <c r="I468" s="390">
        <v>2</v>
      </c>
      <c r="J468" s="390">
        <v>21.46</v>
      </c>
      <c r="K468" s="403">
        <v>1</v>
      </c>
      <c r="L468" s="390">
        <v>2</v>
      </c>
      <c r="M468" s="391">
        <v>21.46</v>
      </c>
    </row>
    <row r="469" spans="1:13" ht="14.4" customHeight="1" x14ac:dyDescent="0.3">
      <c r="A469" s="386" t="s">
        <v>1681</v>
      </c>
      <c r="B469" s="387" t="s">
        <v>2367</v>
      </c>
      <c r="C469" s="387" t="s">
        <v>2368</v>
      </c>
      <c r="D469" s="387" t="s">
        <v>2369</v>
      </c>
      <c r="E469" s="387" t="s">
        <v>1886</v>
      </c>
      <c r="F469" s="390">
        <v>2</v>
      </c>
      <c r="G469" s="390">
        <v>91.58</v>
      </c>
      <c r="H469" s="403">
        <v>1</v>
      </c>
      <c r="I469" s="390"/>
      <c r="J469" s="390"/>
      <c r="K469" s="403">
        <v>0</v>
      </c>
      <c r="L469" s="390">
        <v>2</v>
      </c>
      <c r="M469" s="391">
        <v>91.58</v>
      </c>
    </row>
    <row r="470" spans="1:13" ht="14.4" customHeight="1" x14ac:dyDescent="0.3">
      <c r="A470" s="386" t="s">
        <v>1681</v>
      </c>
      <c r="B470" s="387" t="s">
        <v>1558</v>
      </c>
      <c r="C470" s="387" t="s">
        <v>596</v>
      </c>
      <c r="D470" s="387" t="s">
        <v>597</v>
      </c>
      <c r="E470" s="387" t="s">
        <v>598</v>
      </c>
      <c r="F470" s="390"/>
      <c r="G470" s="390"/>
      <c r="H470" s="403">
        <v>0</v>
      </c>
      <c r="I470" s="390">
        <v>1</v>
      </c>
      <c r="J470" s="390">
        <v>190.48</v>
      </c>
      <c r="K470" s="403">
        <v>1</v>
      </c>
      <c r="L470" s="390">
        <v>1</v>
      </c>
      <c r="M470" s="391">
        <v>190.48</v>
      </c>
    </row>
    <row r="471" spans="1:13" ht="14.4" customHeight="1" x14ac:dyDescent="0.3">
      <c r="A471" s="386" t="s">
        <v>1681</v>
      </c>
      <c r="B471" s="387" t="s">
        <v>1567</v>
      </c>
      <c r="C471" s="387" t="s">
        <v>2370</v>
      </c>
      <c r="D471" s="387" t="s">
        <v>490</v>
      </c>
      <c r="E471" s="387" t="s">
        <v>491</v>
      </c>
      <c r="F471" s="390">
        <v>1</v>
      </c>
      <c r="G471" s="390">
        <v>49.92</v>
      </c>
      <c r="H471" s="403">
        <v>1</v>
      </c>
      <c r="I471" s="390"/>
      <c r="J471" s="390"/>
      <c r="K471" s="403">
        <v>0</v>
      </c>
      <c r="L471" s="390">
        <v>1</v>
      </c>
      <c r="M471" s="391">
        <v>49.92</v>
      </c>
    </row>
    <row r="472" spans="1:13" ht="14.4" customHeight="1" x14ac:dyDescent="0.3">
      <c r="A472" s="386" t="s">
        <v>1681</v>
      </c>
      <c r="B472" s="387" t="s">
        <v>1902</v>
      </c>
      <c r="C472" s="387" t="s">
        <v>2251</v>
      </c>
      <c r="D472" s="387" t="s">
        <v>2252</v>
      </c>
      <c r="E472" s="387" t="s">
        <v>2253</v>
      </c>
      <c r="F472" s="390"/>
      <c r="G472" s="390"/>
      <c r="H472" s="403">
        <v>0</v>
      </c>
      <c r="I472" s="390">
        <v>2</v>
      </c>
      <c r="J472" s="390">
        <v>75.92</v>
      </c>
      <c r="K472" s="403">
        <v>1</v>
      </c>
      <c r="L472" s="390">
        <v>2</v>
      </c>
      <c r="M472" s="391">
        <v>75.92</v>
      </c>
    </row>
    <row r="473" spans="1:13" ht="14.4" customHeight="1" x14ac:dyDescent="0.3">
      <c r="A473" s="386" t="s">
        <v>1681</v>
      </c>
      <c r="B473" s="387" t="s">
        <v>1577</v>
      </c>
      <c r="C473" s="387" t="s">
        <v>1146</v>
      </c>
      <c r="D473" s="387" t="s">
        <v>1578</v>
      </c>
      <c r="E473" s="387" t="s">
        <v>1579</v>
      </c>
      <c r="F473" s="390"/>
      <c r="G473" s="390"/>
      <c r="H473" s="403">
        <v>0</v>
      </c>
      <c r="I473" s="390">
        <v>1</v>
      </c>
      <c r="J473" s="390">
        <v>333.31</v>
      </c>
      <c r="K473" s="403">
        <v>1</v>
      </c>
      <c r="L473" s="390">
        <v>1</v>
      </c>
      <c r="M473" s="391">
        <v>333.31</v>
      </c>
    </row>
    <row r="474" spans="1:13" ht="14.4" customHeight="1" x14ac:dyDescent="0.3">
      <c r="A474" s="386" t="s">
        <v>1681</v>
      </c>
      <c r="B474" s="387" t="s">
        <v>1584</v>
      </c>
      <c r="C474" s="387" t="s">
        <v>1162</v>
      </c>
      <c r="D474" s="387" t="s">
        <v>1163</v>
      </c>
      <c r="E474" s="387" t="s">
        <v>1585</v>
      </c>
      <c r="F474" s="390"/>
      <c r="G474" s="390"/>
      <c r="H474" s="403">
        <v>0</v>
      </c>
      <c r="I474" s="390">
        <v>1</v>
      </c>
      <c r="J474" s="390">
        <v>399.92</v>
      </c>
      <c r="K474" s="403">
        <v>1</v>
      </c>
      <c r="L474" s="390">
        <v>1</v>
      </c>
      <c r="M474" s="391">
        <v>399.92</v>
      </c>
    </row>
    <row r="475" spans="1:13" ht="14.4" customHeight="1" x14ac:dyDescent="0.3">
      <c r="A475" s="386" t="s">
        <v>1681</v>
      </c>
      <c r="B475" s="387" t="s">
        <v>1834</v>
      </c>
      <c r="C475" s="387" t="s">
        <v>1835</v>
      </c>
      <c r="D475" s="387" t="s">
        <v>1836</v>
      </c>
      <c r="E475" s="387" t="s">
        <v>1837</v>
      </c>
      <c r="F475" s="390"/>
      <c r="G475" s="390"/>
      <c r="H475" s="403">
        <v>0</v>
      </c>
      <c r="I475" s="390">
        <v>1</v>
      </c>
      <c r="J475" s="390">
        <v>69.86</v>
      </c>
      <c r="K475" s="403">
        <v>1</v>
      </c>
      <c r="L475" s="390">
        <v>1</v>
      </c>
      <c r="M475" s="391">
        <v>69.86</v>
      </c>
    </row>
    <row r="476" spans="1:13" ht="14.4" customHeight="1" x14ac:dyDescent="0.3">
      <c r="A476" s="386" t="s">
        <v>1681</v>
      </c>
      <c r="B476" s="387" t="s">
        <v>1841</v>
      </c>
      <c r="C476" s="387" t="s">
        <v>1952</v>
      </c>
      <c r="D476" s="387" t="s">
        <v>1843</v>
      </c>
      <c r="E476" s="387" t="s">
        <v>726</v>
      </c>
      <c r="F476" s="390"/>
      <c r="G476" s="390"/>
      <c r="H476" s="403"/>
      <c r="I476" s="390">
        <v>1</v>
      </c>
      <c r="J476" s="390">
        <v>0</v>
      </c>
      <c r="K476" s="403"/>
      <c r="L476" s="390">
        <v>1</v>
      </c>
      <c r="M476" s="391">
        <v>0</v>
      </c>
    </row>
    <row r="477" spans="1:13" ht="14.4" customHeight="1" x14ac:dyDescent="0.3">
      <c r="A477" s="386" t="s">
        <v>1681</v>
      </c>
      <c r="B477" s="387" t="s">
        <v>1841</v>
      </c>
      <c r="C477" s="387" t="s">
        <v>2310</v>
      </c>
      <c r="D477" s="387" t="s">
        <v>1843</v>
      </c>
      <c r="E477" s="387" t="s">
        <v>2202</v>
      </c>
      <c r="F477" s="390"/>
      <c r="G477" s="390"/>
      <c r="H477" s="403">
        <v>0</v>
      </c>
      <c r="I477" s="390">
        <v>1</v>
      </c>
      <c r="J477" s="390">
        <v>137.74</v>
      </c>
      <c r="K477" s="403">
        <v>1</v>
      </c>
      <c r="L477" s="390">
        <v>1</v>
      </c>
      <c r="M477" s="391">
        <v>137.74</v>
      </c>
    </row>
    <row r="478" spans="1:13" ht="14.4" customHeight="1" x14ac:dyDescent="0.3">
      <c r="A478" s="386" t="s">
        <v>1682</v>
      </c>
      <c r="B478" s="387" t="s">
        <v>1565</v>
      </c>
      <c r="C478" s="387" t="s">
        <v>2371</v>
      </c>
      <c r="D478" s="387" t="s">
        <v>2035</v>
      </c>
      <c r="E478" s="387" t="s">
        <v>1077</v>
      </c>
      <c r="F478" s="390">
        <v>1</v>
      </c>
      <c r="G478" s="390">
        <v>497.53</v>
      </c>
      <c r="H478" s="403">
        <v>1</v>
      </c>
      <c r="I478" s="390"/>
      <c r="J478" s="390"/>
      <c r="K478" s="403">
        <v>0</v>
      </c>
      <c r="L478" s="390">
        <v>1</v>
      </c>
      <c r="M478" s="391">
        <v>497.53</v>
      </c>
    </row>
    <row r="479" spans="1:13" ht="14.4" customHeight="1" x14ac:dyDescent="0.3">
      <c r="A479" s="386" t="s">
        <v>1682</v>
      </c>
      <c r="B479" s="387" t="s">
        <v>1565</v>
      </c>
      <c r="C479" s="387" t="s">
        <v>1075</v>
      </c>
      <c r="D479" s="387" t="s">
        <v>1076</v>
      </c>
      <c r="E479" s="387" t="s">
        <v>1077</v>
      </c>
      <c r="F479" s="390"/>
      <c r="G479" s="390"/>
      <c r="H479" s="403">
        <v>0</v>
      </c>
      <c r="I479" s="390">
        <v>1</v>
      </c>
      <c r="J479" s="390">
        <v>414.85</v>
      </c>
      <c r="K479" s="403">
        <v>1</v>
      </c>
      <c r="L479" s="390">
        <v>1</v>
      </c>
      <c r="M479" s="391">
        <v>414.85</v>
      </c>
    </row>
    <row r="480" spans="1:13" ht="14.4" customHeight="1" x14ac:dyDescent="0.3">
      <c r="A480" s="386" t="s">
        <v>1682</v>
      </c>
      <c r="B480" s="387" t="s">
        <v>1577</v>
      </c>
      <c r="C480" s="387" t="s">
        <v>1999</v>
      </c>
      <c r="D480" s="387" t="s">
        <v>2000</v>
      </c>
      <c r="E480" s="387" t="s">
        <v>1579</v>
      </c>
      <c r="F480" s="390">
        <v>1</v>
      </c>
      <c r="G480" s="390">
        <v>333.31</v>
      </c>
      <c r="H480" s="403">
        <v>1</v>
      </c>
      <c r="I480" s="390"/>
      <c r="J480" s="390"/>
      <c r="K480" s="403">
        <v>0</v>
      </c>
      <c r="L480" s="390">
        <v>1</v>
      </c>
      <c r="M480" s="391">
        <v>333.31</v>
      </c>
    </row>
    <row r="481" spans="1:13" ht="14.4" customHeight="1" x14ac:dyDescent="0.3">
      <c r="A481" s="386" t="s">
        <v>1682</v>
      </c>
      <c r="B481" s="387" t="s">
        <v>1577</v>
      </c>
      <c r="C481" s="387" t="s">
        <v>1982</v>
      </c>
      <c r="D481" s="387" t="s">
        <v>1983</v>
      </c>
      <c r="E481" s="387" t="s">
        <v>1984</v>
      </c>
      <c r="F481" s="390"/>
      <c r="G481" s="390"/>
      <c r="H481" s="403">
        <v>0</v>
      </c>
      <c r="I481" s="390">
        <v>1</v>
      </c>
      <c r="J481" s="390">
        <v>333.31</v>
      </c>
      <c r="K481" s="403">
        <v>1</v>
      </c>
      <c r="L481" s="390">
        <v>1</v>
      </c>
      <c r="M481" s="391">
        <v>333.31</v>
      </c>
    </row>
    <row r="482" spans="1:13" ht="14.4" customHeight="1" x14ac:dyDescent="0.3">
      <c r="A482" s="386" t="s">
        <v>1682</v>
      </c>
      <c r="B482" s="387" t="s">
        <v>1584</v>
      </c>
      <c r="C482" s="387" t="s">
        <v>1201</v>
      </c>
      <c r="D482" s="387" t="s">
        <v>1202</v>
      </c>
      <c r="E482" s="387" t="s">
        <v>1606</v>
      </c>
      <c r="F482" s="390"/>
      <c r="G482" s="390"/>
      <c r="H482" s="403">
        <v>0</v>
      </c>
      <c r="I482" s="390">
        <v>1</v>
      </c>
      <c r="J482" s="390">
        <v>399.92</v>
      </c>
      <c r="K482" s="403">
        <v>1</v>
      </c>
      <c r="L482" s="390">
        <v>1</v>
      </c>
      <c r="M482" s="391">
        <v>399.92</v>
      </c>
    </row>
    <row r="483" spans="1:13" ht="14.4" customHeight="1" x14ac:dyDescent="0.3">
      <c r="A483" s="386" t="s">
        <v>1682</v>
      </c>
      <c r="B483" s="387" t="s">
        <v>1989</v>
      </c>
      <c r="C483" s="387" t="s">
        <v>2016</v>
      </c>
      <c r="D483" s="387" t="s">
        <v>2017</v>
      </c>
      <c r="E483" s="387" t="s">
        <v>1992</v>
      </c>
      <c r="F483" s="390">
        <v>1</v>
      </c>
      <c r="G483" s="390">
        <v>0</v>
      </c>
      <c r="H483" s="403"/>
      <c r="I483" s="390"/>
      <c r="J483" s="390"/>
      <c r="K483" s="403"/>
      <c r="L483" s="390">
        <v>1</v>
      </c>
      <c r="M483" s="391">
        <v>0</v>
      </c>
    </row>
    <row r="484" spans="1:13" ht="14.4" customHeight="1" x14ac:dyDescent="0.3">
      <c r="A484" s="386" t="s">
        <v>1682</v>
      </c>
      <c r="B484" s="387" t="s">
        <v>1989</v>
      </c>
      <c r="C484" s="387" t="s">
        <v>1990</v>
      </c>
      <c r="D484" s="387" t="s">
        <v>1991</v>
      </c>
      <c r="E484" s="387" t="s">
        <v>1992</v>
      </c>
      <c r="F484" s="390"/>
      <c r="G484" s="390"/>
      <c r="H484" s="403">
        <v>0</v>
      </c>
      <c r="I484" s="390">
        <v>1</v>
      </c>
      <c r="J484" s="390">
        <v>96.63</v>
      </c>
      <c r="K484" s="403">
        <v>1</v>
      </c>
      <c r="L484" s="390">
        <v>1</v>
      </c>
      <c r="M484" s="391">
        <v>96.63</v>
      </c>
    </row>
    <row r="485" spans="1:13" ht="14.4" customHeight="1" x14ac:dyDescent="0.3">
      <c r="A485" s="386" t="s">
        <v>1682</v>
      </c>
      <c r="B485" s="387" t="s">
        <v>1989</v>
      </c>
      <c r="C485" s="387" t="s">
        <v>2112</v>
      </c>
      <c r="D485" s="387" t="s">
        <v>2023</v>
      </c>
      <c r="E485" s="387" t="s">
        <v>2113</v>
      </c>
      <c r="F485" s="390">
        <v>1</v>
      </c>
      <c r="G485" s="390">
        <v>0</v>
      </c>
      <c r="H485" s="403"/>
      <c r="I485" s="390"/>
      <c r="J485" s="390"/>
      <c r="K485" s="403"/>
      <c r="L485" s="390">
        <v>1</v>
      </c>
      <c r="M485" s="391">
        <v>0</v>
      </c>
    </row>
    <row r="486" spans="1:13" ht="14.4" customHeight="1" x14ac:dyDescent="0.3">
      <c r="A486" s="386" t="s">
        <v>1682</v>
      </c>
      <c r="B486" s="387" t="s">
        <v>1989</v>
      </c>
      <c r="C486" s="387" t="s">
        <v>2287</v>
      </c>
      <c r="D486" s="387" t="s">
        <v>1991</v>
      </c>
      <c r="E486" s="387" t="s">
        <v>2288</v>
      </c>
      <c r="F486" s="390">
        <v>1</v>
      </c>
      <c r="G486" s="390">
        <v>0</v>
      </c>
      <c r="H486" s="403"/>
      <c r="I486" s="390"/>
      <c r="J486" s="390"/>
      <c r="K486" s="403"/>
      <c r="L486" s="390">
        <v>1</v>
      </c>
      <c r="M486" s="391">
        <v>0</v>
      </c>
    </row>
    <row r="487" spans="1:13" ht="14.4" customHeight="1" x14ac:dyDescent="0.3">
      <c r="A487" s="386" t="s">
        <v>1682</v>
      </c>
      <c r="B487" s="387" t="s">
        <v>1587</v>
      </c>
      <c r="C487" s="387" t="s">
        <v>1931</v>
      </c>
      <c r="D487" s="387" t="s">
        <v>1932</v>
      </c>
      <c r="E487" s="387" t="s">
        <v>1933</v>
      </c>
      <c r="F487" s="390"/>
      <c r="G487" s="390"/>
      <c r="H487" s="403">
        <v>0</v>
      </c>
      <c r="I487" s="390">
        <v>4</v>
      </c>
      <c r="J487" s="390">
        <v>130.96</v>
      </c>
      <c r="K487" s="403">
        <v>1</v>
      </c>
      <c r="L487" s="390">
        <v>4</v>
      </c>
      <c r="M487" s="391">
        <v>130.96</v>
      </c>
    </row>
    <row r="488" spans="1:13" ht="14.4" customHeight="1" x14ac:dyDescent="0.3">
      <c r="A488" s="386" t="s">
        <v>1682</v>
      </c>
      <c r="B488" s="387" t="s">
        <v>1587</v>
      </c>
      <c r="C488" s="387" t="s">
        <v>2052</v>
      </c>
      <c r="D488" s="387" t="s">
        <v>2053</v>
      </c>
      <c r="E488" s="387" t="s">
        <v>2054</v>
      </c>
      <c r="F488" s="390"/>
      <c r="G488" s="390"/>
      <c r="H488" s="403">
        <v>0</v>
      </c>
      <c r="I488" s="390">
        <v>2</v>
      </c>
      <c r="J488" s="390">
        <v>81.86</v>
      </c>
      <c r="K488" s="403">
        <v>1</v>
      </c>
      <c r="L488" s="390">
        <v>2</v>
      </c>
      <c r="M488" s="391">
        <v>81.86</v>
      </c>
    </row>
    <row r="489" spans="1:13" ht="14.4" customHeight="1" x14ac:dyDescent="0.3">
      <c r="A489" s="386" t="s">
        <v>1682</v>
      </c>
      <c r="B489" s="387" t="s">
        <v>1587</v>
      </c>
      <c r="C489" s="387" t="s">
        <v>1937</v>
      </c>
      <c r="D489" s="387" t="s">
        <v>1935</v>
      </c>
      <c r="E489" s="387" t="s">
        <v>1938</v>
      </c>
      <c r="F489" s="390"/>
      <c r="G489" s="390"/>
      <c r="H489" s="403">
        <v>0</v>
      </c>
      <c r="I489" s="390">
        <v>1</v>
      </c>
      <c r="J489" s="390">
        <v>147.36000000000001</v>
      </c>
      <c r="K489" s="403">
        <v>1</v>
      </c>
      <c r="L489" s="390">
        <v>1</v>
      </c>
      <c r="M489" s="391">
        <v>147.36000000000001</v>
      </c>
    </row>
    <row r="490" spans="1:13" ht="14.4" customHeight="1" x14ac:dyDescent="0.3">
      <c r="A490" s="386" t="s">
        <v>1682</v>
      </c>
      <c r="B490" s="387" t="s">
        <v>1587</v>
      </c>
      <c r="C490" s="387" t="s">
        <v>1058</v>
      </c>
      <c r="D490" s="387" t="s">
        <v>1059</v>
      </c>
      <c r="E490" s="387" t="s">
        <v>1588</v>
      </c>
      <c r="F490" s="390"/>
      <c r="G490" s="390"/>
      <c r="H490" s="403">
        <v>0</v>
      </c>
      <c r="I490" s="390">
        <v>6</v>
      </c>
      <c r="J490" s="390">
        <v>720.78000000000009</v>
      </c>
      <c r="K490" s="403">
        <v>1</v>
      </c>
      <c r="L490" s="390">
        <v>6</v>
      </c>
      <c r="M490" s="391">
        <v>720.78000000000009</v>
      </c>
    </row>
    <row r="491" spans="1:13" ht="14.4" customHeight="1" x14ac:dyDescent="0.3">
      <c r="A491" s="386" t="s">
        <v>1682</v>
      </c>
      <c r="B491" s="387" t="s">
        <v>1587</v>
      </c>
      <c r="C491" s="387" t="s">
        <v>1062</v>
      </c>
      <c r="D491" s="387" t="s">
        <v>1059</v>
      </c>
      <c r="E491" s="387" t="s">
        <v>1589</v>
      </c>
      <c r="F491" s="390"/>
      <c r="G491" s="390"/>
      <c r="H491" s="403">
        <v>0</v>
      </c>
      <c r="I491" s="390">
        <v>1</v>
      </c>
      <c r="J491" s="390">
        <v>163.72999999999999</v>
      </c>
      <c r="K491" s="403">
        <v>1</v>
      </c>
      <c r="L491" s="390">
        <v>1</v>
      </c>
      <c r="M491" s="391">
        <v>163.72999999999999</v>
      </c>
    </row>
    <row r="492" spans="1:13" ht="14.4" customHeight="1" x14ac:dyDescent="0.3">
      <c r="A492" s="386" t="s">
        <v>1682</v>
      </c>
      <c r="B492" s="387" t="s">
        <v>1590</v>
      </c>
      <c r="C492" s="387" t="s">
        <v>2372</v>
      </c>
      <c r="D492" s="387" t="s">
        <v>2061</v>
      </c>
      <c r="E492" s="387" t="s">
        <v>2373</v>
      </c>
      <c r="F492" s="390"/>
      <c r="G492" s="390"/>
      <c r="H492" s="403">
        <v>0</v>
      </c>
      <c r="I492" s="390">
        <v>1</v>
      </c>
      <c r="J492" s="390">
        <v>139.71</v>
      </c>
      <c r="K492" s="403">
        <v>1</v>
      </c>
      <c r="L492" s="390">
        <v>1</v>
      </c>
      <c r="M492" s="391">
        <v>139.71</v>
      </c>
    </row>
    <row r="493" spans="1:13" ht="14.4" customHeight="1" x14ac:dyDescent="0.3">
      <c r="A493" s="386" t="s">
        <v>1682</v>
      </c>
      <c r="B493" s="387" t="s">
        <v>2068</v>
      </c>
      <c r="C493" s="387" t="s">
        <v>2374</v>
      </c>
      <c r="D493" s="387" t="s">
        <v>2375</v>
      </c>
      <c r="E493" s="387" t="s">
        <v>1951</v>
      </c>
      <c r="F493" s="390">
        <v>1</v>
      </c>
      <c r="G493" s="390">
        <v>0</v>
      </c>
      <c r="H493" s="403"/>
      <c r="I493" s="390"/>
      <c r="J493" s="390"/>
      <c r="K493" s="403"/>
      <c r="L493" s="390">
        <v>1</v>
      </c>
      <c r="M493" s="391">
        <v>0</v>
      </c>
    </row>
    <row r="494" spans="1:13" ht="14.4" customHeight="1" x14ac:dyDescent="0.3">
      <c r="A494" s="386" t="s">
        <v>1682</v>
      </c>
      <c r="B494" s="387" t="s">
        <v>2068</v>
      </c>
      <c r="C494" s="387" t="s">
        <v>2376</v>
      </c>
      <c r="D494" s="387" t="s">
        <v>2375</v>
      </c>
      <c r="E494" s="387" t="s">
        <v>2377</v>
      </c>
      <c r="F494" s="390">
        <v>1</v>
      </c>
      <c r="G494" s="390">
        <v>0</v>
      </c>
      <c r="H494" s="403"/>
      <c r="I494" s="390"/>
      <c r="J494" s="390"/>
      <c r="K494" s="403"/>
      <c r="L494" s="390">
        <v>1</v>
      </c>
      <c r="M494" s="391">
        <v>0</v>
      </c>
    </row>
    <row r="495" spans="1:13" ht="14.4" customHeight="1" x14ac:dyDescent="0.3">
      <c r="A495" s="386" t="s">
        <v>1682</v>
      </c>
      <c r="B495" s="387" t="s">
        <v>2068</v>
      </c>
      <c r="C495" s="387" t="s">
        <v>2072</v>
      </c>
      <c r="D495" s="387" t="s">
        <v>2070</v>
      </c>
      <c r="E495" s="387" t="s">
        <v>2013</v>
      </c>
      <c r="F495" s="390"/>
      <c r="G495" s="390"/>
      <c r="H495" s="403">
        <v>0</v>
      </c>
      <c r="I495" s="390">
        <v>1</v>
      </c>
      <c r="J495" s="390">
        <v>887.05</v>
      </c>
      <c r="K495" s="403">
        <v>1</v>
      </c>
      <c r="L495" s="390">
        <v>1</v>
      </c>
      <c r="M495" s="391">
        <v>887.05</v>
      </c>
    </row>
    <row r="496" spans="1:13" ht="14.4" customHeight="1" x14ac:dyDescent="0.3">
      <c r="A496" s="386" t="s">
        <v>1682</v>
      </c>
      <c r="B496" s="387" t="s">
        <v>2183</v>
      </c>
      <c r="C496" s="387" t="s">
        <v>2378</v>
      </c>
      <c r="D496" s="387" t="s">
        <v>2185</v>
      </c>
      <c r="E496" s="387" t="s">
        <v>2379</v>
      </c>
      <c r="F496" s="390">
        <v>1</v>
      </c>
      <c r="G496" s="390">
        <v>0</v>
      </c>
      <c r="H496" s="403"/>
      <c r="I496" s="390"/>
      <c r="J496" s="390"/>
      <c r="K496" s="403"/>
      <c r="L496" s="390">
        <v>1</v>
      </c>
      <c r="M496" s="391">
        <v>0</v>
      </c>
    </row>
    <row r="497" spans="1:13" ht="14.4" customHeight="1" x14ac:dyDescent="0.3">
      <c r="A497" s="386" t="s">
        <v>1682</v>
      </c>
      <c r="B497" s="387" t="s">
        <v>2183</v>
      </c>
      <c r="C497" s="387" t="s">
        <v>2380</v>
      </c>
      <c r="D497" s="387" t="s">
        <v>2188</v>
      </c>
      <c r="E497" s="387" t="s">
        <v>2381</v>
      </c>
      <c r="F497" s="390">
        <v>1</v>
      </c>
      <c r="G497" s="390">
        <v>0</v>
      </c>
      <c r="H497" s="403"/>
      <c r="I497" s="390"/>
      <c r="J497" s="390"/>
      <c r="K497" s="403"/>
      <c r="L497" s="390">
        <v>1</v>
      </c>
      <c r="M497" s="391">
        <v>0</v>
      </c>
    </row>
    <row r="498" spans="1:13" ht="14.4" customHeight="1" x14ac:dyDescent="0.3">
      <c r="A498" s="386" t="s">
        <v>1682</v>
      </c>
      <c r="B498" s="387" t="s">
        <v>2080</v>
      </c>
      <c r="C498" s="387" t="s">
        <v>2216</v>
      </c>
      <c r="D498" s="387" t="s">
        <v>2217</v>
      </c>
      <c r="E498" s="387" t="s">
        <v>2218</v>
      </c>
      <c r="F498" s="390"/>
      <c r="G498" s="390"/>
      <c r="H498" s="403">
        <v>0</v>
      </c>
      <c r="I498" s="390">
        <v>1</v>
      </c>
      <c r="J498" s="390">
        <v>162.13</v>
      </c>
      <c r="K498" s="403">
        <v>1</v>
      </c>
      <c r="L498" s="390">
        <v>1</v>
      </c>
      <c r="M498" s="391">
        <v>162.13</v>
      </c>
    </row>
    <row r="499" spans="1:13" ht="14.4" customHeight="1" x14ac:dyDescent="0.3">
      <c r="A499" s="386" t="s">
        <v>1682</v>
      </c>
      <c r="B499" s="387" t="s">
        <v>2086</v>
      </c>
      <c r="C499" s="387" t="s">
        <v>2301</v>
      </c>
      <c r="D499" s="387" t="s">
        <v>2302</v>
      </c>
      <c r="E499" s="387" t="s">
        <v>2202</v>
      </c>
      <c r="F499" s="390"/>
      <c r="G499" s="390"/>
      <c r="H499" s="403">
        <v>0</v>
      </c>
      <c r="I499" s="390">
        <v>1</v>
      </c>
      <c r="J499" s="390">
        <v>232.44</v>
      </c>
      <c r="K499" s="403">
        <v>1</v>
      </c>
      <c r="L499" s="390">
        <v>1</v>
      </c>
      <c r="M499" s="391">
        <v>232.44</v>
      </c>
    </row>
    <row r="500" spans="1:13" ht="14.4" customHeight="1" x14ac:dyDescent="0.3">
      <c r="A500" s="386" t="s">
        <v>1682</v>
      </c>
      <c r="B500" s="387" t="s">
        <v>1611</v>
      </c>
      <c r="C500" s="387" t="s">
        <v>2193</v>
      </c>
      <c r="D500" s="387" t="s">
        <v>2194</v>
      </c>
      <c r="E500" s="387" t="s">
        <v>2096</v>
      </c>
      <c r="F500" s="390"/>
      <c r="G500" s="390"/>
      <c r="H500" s="403">
        <v>0</v>
      </c>
      <c r="I500" s="390">
        <v>2</v>
      </c>
      <c r="J500" s="390">
        <v>344</v>
      </c>
      <c r="K500" s="403">
        <v>1</v>
      </c>
      <c r="L500" s="390">
        <v>2</v>
      </c>
      <c r="M500" s="391">
        <v>344</v>
      </c>
    </row>
    <row r="501" spans="1:13" ht="14.4" customHeight="1" x14ac:dyDescent="0.3">
      <c r="A501" s="386" t="s">
        <v>1684</v>
      </c>
      <c r="B501" s="387" t="s">
        <v>1558</v>
      </c>
      <c r="C501" s="387" t="s">
        <v>596</v>
      </c>
      <c r="D501" s="387" t="s">
        <v>597</v>
      </c>
      <c r="E501" s="387" t="s">
        <v>598</v>
      </c>
      <c r="F501" s="390"/>
      <c r="G501" s="390"/>
      <c r="H501" s="403">
        <v>0</v>
      </c>
      <c r="I501" s="390">
        <v>5</v>
      </c>
      <c r="J501" s="390">
        <v>952.4</v>
      </c>
      <c r="K501" s="403">
        <v>1</v>
      </c>
      <c r="L501" s="390">
        <v>5</v>
      </c>
      <c r="M501" s="391">
        <v>952.4</v>
      </c>
    </row>
    <row r="502" spans="1:13" ht="14.4" customHeight="1" x14ac:dyDescent="0.3">
      <c r="A502" s="386" t="s">
        <v>1684</v>
      </c>
      <c r="B502" s="387" t="s">
        <v>1558</v>
      </c>
      <c r="C502" s="387" t="s">
        <v>600</v>
      </c>
      <c r="D502" s="387" t="s">
        <v>597</v>
      </c>
      <c r="E502" s="387" t="s">
        <v>601</v>
      </c>
      <c r="F502" s="390"/>
      <c r="G502" s="390"/>
      <c r="H502" s="403">
        <v>0</v>
      </c>
      <c r="I502" s="390">
        <v>6</v>
      </c>
      <c r="J502" s="390">
        <v>3673.56</v>
      </c>
      <c r="K502" s="403">
        <v>1</v>
      </c>
      <c r="L502" s="390">
        <v>6</v>
      </c>
      <c r="M502" s="391">
        <v>3673.56</v>
      </c>
    </row>
    <row r="503" spans="1:13" ht="14.4" customHeight="1" x14ac:dyDescent="0.3">
      <c r="A503" s="386" t="s">
        <v>1684</v>
      </c>
      <c r="B503" s="387" t="s">
        <v>1858</v>
      </c>
      <c r="C503" s="387" t="s">
        <v>2224</v>
      </c>
      <c r="D503" s="387" t="s">
        <v>2225</v>
      </c>
      <c r="E503" s="387" t="s">
        <v>2226</v>
      </c>
      <c r="F503" s="390"/>
      <c r="G503" s="390"/>
      <c r="H503" s="403">
        <v>0</v>
      </c>
      <c r="I503" s="390">
        <v>1</v>
      </c>
      <c r="J503" s="390">
        <v>96.57</v>
      </c>
      <c r="K503" s="403">
        <v>1</v>
      </c>
      <c r="L503" s="390">
        <v>1</v>
      </c>
      <c r="M503" s="391">
        <v>96.57</v>
      </c>
    </row>
    <row r="504" spans="1:13" ht="14.4" customHeight="1" x14ac:dyDescent="0.3">
      <c r="A504" s="386" t="s">
        <v>1684</v>
      </c>
      <c r="B504" s="387" t="s">
        <v>1563</v>
      </c>
      <c r="C504" s="387" t="s">
        <v>1868</v>
      </c>
      <c r="D504" s="387" t="s">
        <v>1865</v>
      </c>
      <c r="E504" s="387" t="s">
        <v>1869</v>
      </c>
      <c r="F504" s="390"/>
      <c r="G504" s="390"/>
      <c r="H504" s="403">
        <v>0</v>
      </c>
      <c r="I504" s="390">
        <v>2</v>
      </c>
      <c r="J504" s="390">
        <v>933.16</v>
      </c>
      <c r="K504" s="403">
        <v>1</v>
      </c>
      <c r="L504" s="390">
        <v>2</v>
      </c>
      <c r="M504" s="391">
        <v>933.16</v>
      </c>
    </row>
    <row r="505" spans="1:13" ht="14.4" customHeight="1" x14ac:dyDescent="0.3">
      <c r="A505" s="386" t="s">
        <v>1684</v>
      </c>
      <c r="B505" s="387" t="s">
        <v>2382</v>
      </c>
      <c r="C505" s="387" t="s">
        <v>2383</v>
      </c>
      <c r="D505" s="387" t="s">
        <v>2384</v>
      </c>
      <c r="E505" s="387" t="s">
        <v>2385</v>
      </c>
      <c r="F505" s="390"/>
      <c r="G505" s="390"/>
      <c r="H505" s="403"/>
      <c r="I505" s="390">
        <v>1</v>
      </c>
      <c r="J505" s="390">
        <v>0</v>
      </c>
      <c r="K505" s="403"/>
      <c r="L505" s="390">
        <v>1</v>
      </c>
      <c r="M505" s="391">
        <v>0</v>
      </c>
    </row>
    <row r="506" spans="1:13" ht="14.4" customHeight="1" x14ac:dyDescent="0.3">
      <c r="A506" s="386" t="s">
        <v>1684</v>
      </c>
      <c r="B506" s="387" t="s">
        <v>1567</v>
      </c>
      <c r="C506" s="387" t="s">
        <v>2386</v>
      </c>
      <c r="D506" s="387" t="s">
        <v>2387</v>
      </c>
      <c r="E506" s="387" t="s">
        <v>2388</v>
      </c>
      <c r="F506" s="390">
        <v>1</v>
      </c>
      <c r="G506" s="390">
        <v>66.540000000000006</v>
      </c>
      <c r="H506" s="403">
        <v>1</v>
      </c>
      <c r="I506" s="390"/>
      <c r="J506" s="390"/>
      <c r="K506" s="403">
        <v>0</v>
      </c>
      <c r="L506" s="390">
        <v>1</v>
      </c>
      <c r="M506" s="391">
        <v>66.540000000000006</v>
      </c>
    </row>
    <row r="507" spans="1:13" ht="14.4" customHeight="1" x14ac:dyDescent="0.3">
      <c r="A507" s="386" t="s">
        <v>1684</v>
      </c>
      <c r="B507" s="387" t="s">
        <v>1605</v>
      </c>
      <c r="C507" s="387" t="s">
        <v>1483</v>
      </c>
      <c r="D507" s="387" t="s">
        <v>1227</v>
      </c>
      <c r="E507" s="387" t="s">
        <v>1484</v>
      </c>
      <c r="F507" s="390"/>
      <c r="G507" s="390"/>
      <c r="H507" s="403">
        <v>0</v>
      </c>
      <c r="I507" s="390">
        <v>2</v>
      </c>
      <c r="J507" s="390">
        <v>406.14</v>
      </c>
      <c r="K507" s="403">
        <v>1</v>
      </c>
      <c r="L507" s="390">
        <v>2</v>
      </c>
      <c r="M507" s="391">
        <v>406.14</v>
      </c>
    </row>
    <row r="508" spans="1:13" ht="14.4" customHeight="1" x14ac:dyDescent="0.3">
      <c r="A508" s="386" t="s">
        <v>1684</v>
      </c>
      <c r="B508" s="387" t="s">
        <v>1898</v>
      </c>
      <c r="C508" s="387" t="s">
        <v>2389</v>
      </c>
      <c r="D508" s="387" t="s">
        <v>2247</v>
      </c>
      <c r="E508" s="387" t="s">
        <v>1571</v>
      </c>
      <c r="F508" s="390"/>
      <c r="G508" s="390"/>
      <c r="H508" s="403">
        <v>0</v>
      </c>
      <c r="I508" s="390">
        <v>2</v>
      </c>
      <c r="J508" s="390">
        <v>202.32</v>
      </c>
      <c r="K508" s="403">
        <v>1</v>
      </c>
      <c r="L508" s="390">
        <v>2</v>
      </c>
      <c r="M508" s="391">
        <v>202.32</v>
      </c>
    </row>
    <row r="509" spans="1:13" ht="14.4" customHeight="1" x14ac:dyDescent="0.3">
      <c r="A509" s="386" t="s">
        <v>1684</v>
      </c>
      <c r="B509" s="387" t="s">
        <v>1902</v>
      </c>
      <c r="C509" s="387" t="s">
        <v>2390</v>
      </c>
      <c r="D509" s="387" t="s">
        <v>2391</v>
      </c>
      <c r="E509" s="387" t="s">
        <v>2392</v>
      </c>
      <c r="F509" s="390">
        <v>1</v>
      </c>
      <c r="G509" s="390">
        <v>170.85</v>
      </c>
      <c r="H509" s="403">
        <v>1</v>
      </c>
      <c r="I509" s="390"/>
      <c r="J509" s="390"/>
      <c r="K509" s="403">
        <v>0</v>
      </c>
      <c r="L509" s="390">
        <v>1</v>
      </c>
      <c r="M509" s="391">
        <v>170.85</v>
      </c>
    </row>
    <row r="510" spans="1:13" ht="14.4" customHeight="1" x14ac:dyDescent="0.3">
      <c r="A510" s="386" t="s">
        <v>1684</v>
      </c>
      <c r="B510" s="387" t="s">
        <v>1570</v>
      </c>
      <c r="C510" s="387" t="s">
        <v>2393</v>
      </c>
      <c r="D510" s="387" t="s">
        <v>2394</v>
      </c>
      <c r="E510" s="387" t="s">
        <v>2395</v>
      </c>
      <c r="F510" s="390"/>
      <c r="G510" s="390"/>
      <c r="H510" s="403">
        <v>0</v>
      </c>
      <c r="I510" s="390">
        <v>1</v>
      </c>
      <c r="J510" s="390">
        <v>254.23</v>
      </c>
      <c r="K510" s="403">
        <v>1</v>
      </c>
      <c r="L510" s="390">
        <v>1</v>
      </c>
      <c r="M510" s="391">
        <v>254.23</v>
      </c>
    </row>
    <row r="511" spans="1:13" ht="14.4" customHeight="1" x14ac:dyDescent="0.3">
      <c r="A511" s="386" t="s">
        <v>1684</v>
      </c>
      <c r="B511" s="387" t="s">
        <v>1577</v>
      </c>
      <c r="C511" s="387" t="s">
        <v>1146</v>
      </c>
      <c r="D511" s="387" t="s">
        <v>1578</v>
      </c>
      <c r="E511" s="387" t="s">
        <v>1579</v>
      </c>
      <c r="F511" s="390"/>
      <c r="G511" s="390"/>
      <c r="H511" s="403">
        <v>0</v>
      </c>
      <c r="I511" s="390">
        <v>15</v>
      </c>
      <c r="J511" s="390">
        <v>4999.6499999999996</v>
      </c>
      <c r="K511" s="403">
        <v>1</v>
      </c>
      <c r="L511" s="390">
        <v>15</v>
      </c>
      <c r="M511" s="391">
        <v>4999.6499999999996</v>
      </c>
    </row>
    <row r="512" spans="1:13" ht="14.4" customHeight="1" x14ac:dyDescent="0.3">
      <c r="A512" s="386" t="s">
        <v>1684</v>
      </c>
      <c r="B512" s="387" t="s">
        <v>1582</v>
      </c>
      <c r="C512" s="387" t="s">
        <v>1986</v>
      </c>
      <c r="D512" s="387" t="s">
        <v>1987</v>
      </c>
      <c r="E512" s="387" t="s">
        <v>1988</v>
      </c>
      <c r="F512" s="390"/>
      <c r="G512" s="390"/>
      <c r="H512" s="403">
        <v>0</v>
      </c>
      <c r="I512" s="390">
        <v>9</v>
      </c>
      <c r="J512" s="390">
        <v>1243.44</v>
      </c>
      <c r="K512" s="403">
        <v>1</v>
      </c>
      <c r="L512" s="390">
        <v>9</v>
      </c>
      <c r="M512" s="391">
        <v>1243.44</v>
      </c>
    </row>
    <row r="513" spans="1:13" ht="14.4" customHeight="1" x14ac:dyDescent="0.3">
      <c r="A513" s="386" t="s">
        <v>1684</v>
      </c>
      <c r="B513" s="387" t="s">
        <v>1582</v>
      </c>
      <c r="C513" s="387" t="s">
        <v>1154</v>
      </c>
      <c r="D513" s="387" t="s">
        <v>1155</v>
      </c>
      <c r="E513" s="387" t="s">
        <v>1583</v>
      </c>
      <c r="F513" s="390"/>
      <c r="G513" s="390"/>
      <c r="H513" s="403">
        <v>0</v>
      </c>
      <c r="I513" s="390">
        <v>21</v>
      </c>
      <c r="J513" s="390">
        <v>3868.6199999999994</v>
      </c>
      <c r="K513" s="403">
        <v>1</v>
      </c>
      <c r="L513" s="390">
        <v>21</v>
      </c>
      <c r="M513" s="391">
        <v>3868.6199999999994</v>
      </c>
    </row>
    <row r="514" spans="1:13" ht="14.4" customHeight="1" x14ac:dyDescent="0.3">
      <c r="A514" s="386" t="s">
        <v>1684</v>
      </c>
      <c r="B514" s="387" t="s">
        <v>1582</v>
      </c>
      <c r="C514" s="387" t="s">
        <v>2177</v>
      </c>
      <c r="D514" s="387" t="s">
        <v>2178</v>
      </c>
      <c r="E514" s="387" t="s">
        <v>2179</v>
      </c>
      <c r="F514" s="390"/>
      <c r="G514" s="390"/>
      <c r="H514" s="403">
        <v>0</v>
      </c>
      <c r="I514" s="390">
        <v>8</v>
      </c>
      <c r="J514" s="390">
        <v>829.68000000000006</v>
      </c>
      <c r="K514" s="403">
        <v>1</v>
      </c>
      <c r="L514" s="390">
        <v>8</v>
      </c>
      <c r="M514" s="391">
        <v>829.68000000000006</v>
      </c>
    </row>
    <row r="515" spans="1:13" ht="14.4" customHeight="1" x14ac:dyDescent="0.3">
      <c r="A515" s="386" t="s">
        <v>1684</v>
      </c>
      <c r="B515" s="387" t="s">
        <v>1584</v>
      </c>
      <c r="C515" s="387" t="s">
        <v>1162</v>
      </c>
      <c r="D515" s="387" t="s">
        <v>1163</v>
      </c>
      <c r="E515" s="387" t="s">
        <v>1585</v>
      </c>
      <c r="F515" s="390"/>
      <c r="G515" s="390"/>
      <c r="H515" s="403">
        <v>0</v>
      </c>
      <c r="I515" s="390">
        <v>4</v>
      </c>
      <c r="J515" s="390">
        <v>1599.68</v>
      </c>
      <c r="K515" s="403">
        <v>1</v>
      </c>
      <c r="L515" s="390">
        <v>4</v>
      </c>
      <c r="M515" s="391">
        <v>1599.68</v>
      </c>
    </row>
    <row r="516" spans="1:13" ht="14.4" customHeight="1" x14ac:dyDescent="0.3">
      <c r="A516" s="386" t="s">
        <v>1684</v>
      </c>
      <c r="B516" s="387" t="s">
        <v>1584</v>
      </c>
      <c r="C516" s="387" t="s">
        <v>1923</v>
      </c>
      <c r="D516" s="387" t="s">
        <v>1163</v>
      </c>
      <c r="E516" s="387" t="s">
        <v>1924</v>
      </c>
      <c r="F516" s="390"/>
      <c r="G516" s="390"/>
      <c r="H516" s="403">
        <v>0</v>
      </c>
      <c r="I516" s="390">
        <v>1</v>
      </c>
      <c r="J516" s="390">
        <v>199.96</v>
      </c>
      <c r="K516" s="403">
        <v>1</v>
      </c>
      <c r="L516" s="390">
        <v>1</v>
      </c>
      <c r="M516" s="391">
        <v>199.96</v>
      </c>
    </row>
    <row r="517" spans="1:13" ht="14.4" customHeight="1" x14ac:dyDescent="0.3">
      <c r="A517" s="386" t="s">
        <v>1684</v>
      </c>
      <c r="B517" s="387" t="s">
        <v>1584</v>
      </c>
      <c r="C517" s="387" t="s">
        <v>2396</v>
      </c>
      <c r="D517" s="387" t="s">
        <v>1163</v>
      </c>
      <c r="E517" s="387" t="s">
        <v>2397</v>
      </c>
      <c r="F517" s="390"/>
      <c r="G517" s="390"/>
      <c r="H517" s="403">
        <v>0</v>
      </c>
      <c r="I517" s="390">
        <v>1</v>
      </c>
      <c r="J517" s="390">
        <v>175.19</v>
      </c>
      <c r="K517" s="403">
        <v>1</v>
      </c>
      <c r="L517" s="390">
        <v>1</v>
      </c>
      <c r="M517" s="391">
        <v>175.19</v>
      </c>
    </row>
    <row r="518" spans="1:13" ht="14.4" customHeight="1" x14ac:dyDescent="0.3">
      <c r="A518" s="386" t="s">
        <v>1684</v>
      </c>
      <c r="B518" s="387" t="s">
        <v>1584</v>
      </c>
      <c r="C518" s="387" t="s">
        <v>1201</v>
      </c>
      <c r="D518" s="387" t="s">
        <v>1202</v>
      </c>
      <c r="E518" s="387" t="s">
        <v>1606</v>
      </c>
      <c r="F518" s="390"/>
      <c r="G518" s="390"/>
      <c r="H518" s="403">
        <v>0</v>
      </c>
      <c r="I518" s="390">
        <v>4</v>
      </c>
      <c r="J518" s="390">
        <v>467.2</v>
      </c>
      <c r="K518" s="403">
        <v>1</v>
      </c>
      <c r="L518" s="390">
        <v>4</v>
      </c>
      <c r="M518" s="391">
        <v>467.2</v>
      </c>
    </row>
    <row r="519" spans="1:13" ht="14.4" customHeight="1" x14ac:dyDescent="0.3">
      <c r="A519" s="386" t="s">
        <v>1684</v>
      </c>
      <c r="B519" s="387" t="s">
        <v>1586</v>
      </c>
      <c r="C519" s="387" t="s">
        <v>1166</v>
      </c>
      <c r="D519" s="387" t="s">
        <v>1167</v>
      </c>
      <c r="E519" s="387" t="s">
        <v>1168</v>
      </c>
      <c r="F519" s="390"/>
      <c r="G519" s="390"/>
      <c r="H519" s="403">
        <v>0</v>
      </c>
      <c r="I519" s="390">
        <v>2</v>
      </c>
      <c r="J519" s="390">
        <v>444.5</v>
      </c>
      <c r="K519" s="403">
        <v>1</v>
      </c>
      <c r="L519" s="390">
        <v>2</v>
      </c>
      <c r="M519" s="391">
        <v>444.5</v>
      </c>
    </row>
    <row r="520" spans="1:13" ht="14.4" customHeight="1" x14ac:dyDescent="0.3">
      <c r="A520" s="386" t="s">
        <v>1684</v>
      </c>
      <c r="B520" s="387" t="s">
        <v>1961</v>
      </c>
      <c r="C520" s="387" t="s">
        <v>1962</v>
      </c>
      <c r="D520" s="387" t="s">
        <v>1963</v>
      </c>
      <c r="E520" s="387" t="s">
        <v>1964</v>
      </c>
      <c r="F520" s="390"/>
      <c r="G520" s="390"/>
      <c r="H520" s="403">
        <v>0</v>
      </c>
      <c r="I520" s="390">
        <v>8</v>
      </c>
      <c r="J520" s="390">
        <v>1232.08</v>
      </c>
      <c r="K520" s="403">
        <v>1</v>
      </c>
      <c r="L520" s="390">
        <v>8</v>
      </c>
      <c r="M520" s="391">
        <v>1232.08</v>
      </c>
    </row>
    <row r="521" spans="1:13" ht="14.4" customHeight="1" x14ac:dyDescent="0.3">
      <c r="A521" s="386" t="s">
        <v>1684</v>
      </c>
      <c r="B521" s="387" t="s">
        <v>1834</v>
      </c>
      <c r="C521" s="387" t="s">
        <v>1835</v>
      </c>
      <c r="D521" s="387" t="s">
        <v>1836</v>
      </c>
      <c r="E521" s="387" t="s">
        <v>1837</v>
      </c>
      <c r="F521" s="390"/>
      <c r="G521" s="390"/>
      <c r="H521" s="403">
        <v>0</v>
      </c>
      <c r="I521" s="390">
        <v>6</v>
      </c>
      <c r="J521" s="390">
        <v>419.16</v>
      </c>
      <c r="K521" s="403">
        <v>1</v>
      </c>
      <c r="L521" s="390">
        <v>6</v>
      </c>
      <c r="M521" s="391">
        <v>419.16</v>
      </c>
    </row>
    <row r="522" spans="1:13" ht="14.4" customHeight="1" x14ac:dyDescent="0.3">
      <c r="A522" s="386" t="s">
        <v>1684</v>
      </c>
      <c r="B522" s="387" t="s">
        <v>1989</v>
      </c>
      <c r="C522" s="387" t="s">
        <v>2018</v>
      </c>
      <c r="D522" s="387" t="s">
        <v>1991</v>
      </c>
      <c r="E522" s="387" t="s">
        <v>2019</v>
      </c>
      <c r="F522" s="390"/>
      <c r="G522" s="390"/>
      <c r="H522" s="403">
        <v>0</v>
      </c>
      <c r="I522" s="390">
        <v>75</v>
      </c>
      <c r="J522" s="390">
        <v>3623.2499999999991</v>
      </c>
      <c r="K522" s="403">
        <v>1</v>
      </c>
      <c r="L522" s="390">
        <v>75</v>
      </c>
      <c r="M522" s="391">
        <v>3623.2499999999991</v>
      </c>
    </row>
    <row r="523" spans="1:13" ht="14.4" customHeight="1" x14ac:dyDescent="0.3">
      <c r="A523" s="386" t="s">
        <v>1684</v>
      </c>
      <c r="B523" s="387" t="s">
        <v>1989</v>
      </c>
      <c r="C523" s="387" t="s">
        <v>1990</v>
      </c>
      <c r="D523" s="387" t="s">
        <v>1991</v>
      </c>
      <c r="E523" s="387" t="s">
        <v>1992</v>
      </c>
      <c r="F523" s="390"/>
      <c r="G523" s="390"/>
      <c r="H523" s="403">
        <v>0</v>
      </c>
      <c r="I523" s="390">
        <v>85</v>
      </c>
      <c r="J523" s="390">
        <v>8213.5499999999993</v>
      </c>
      <c r="K523" s="403">
        <v>1</v>
      </c>
      <c r="L523" s="390">
        <v>85</v>
      </c>
      <c r="M523" s="391">
        <v>8213.5499999999993</v>
      </c>
    </row>
    <row r="524" spans="1:13" ht="14.4" customHeight="1" x14ac:dyDescent="0.3">
      <c r="A524" s="386" t="s">
        <v>1684</v>
      </c>
      <c r="B524" s="387" t="s">
        <v>1587</v>
      </c>
      <c r="C524" s="387" t="s">
        <v>1931</v>
      </c>
      <c r="D524" s="387" t="s">
        <v>1932</v>
      </c>
      <c r="E524" s="387" t="s">
        <v>1933</v>
      </c>
      <c r="F524" s="390"/>
      <c r="G524" s="390"/>
      <c r="H524" s="403">
        <v>0</v>
      </c>
      <c r="I524" s="390">
        <v>1</v>
      </c>
      <c r="J524" s="390">
        <v>32.74</v>
      </c>
      <c r="K524" s="403">
        <v>1</v>
      </c>
      <c r="L524" s="390">
        <v>1</v>
      </c>
      <c r="M524" s="391">
        <v>32.74</v>
      </c>
    </row>
    <row r="525" spans="1:13" ht="14.4" customHeight="1" x14ac:dyDescent="0.3">
      <c r="A525" s="386" t="s">
        <v>1684</v>
      </c>
      <c r="B525" s="387" t="s">
        <v>1587</v>
      </c>
      <c r="C525" s="387" t="s">
        <v>1058</v>
      </c>
      <c r="D525" s="387" t="s">
        <v>1059</v>
      </c>
      <c r="E525" s="387" t="s">
        <v>1588</v>
      </c>
      <c r="F525" s="390"/>
      <c r="G525" s="390"/>
      <c r="H525" s="403">
        <v>0</v>
      </c>
      <c r="I525" s="390">
        <v>1</v>
      </c>
      <c r="J525" s="390">
        <v>124.51</v>
      </c>
      <c r="K525" s="403">
        <v>1</v>
      </c>
      <c r="L525" s="390">
        <v>1</v>
      </c>
      <c r="M525" s="391">
        <v>124.51</v>
      </c>
    </row>
    <row r="526" spans="1:13" ht="14.4" customHeight="1" x14ac:dyDescent="0.3">
      <c r="A526" s="386" t="s">
        <v>1684</v>
      </c>
      <c r="B526" s="387" t="s">
        <v>1591</v>
      </c>
      <c r="C526" s="387" t="s">
        <v>2213</v>
      </c>
      <c r="D526" s="387" t="s">
        <v>2214</v>
      </c>
      <c r="E526" s="387" t="s">
        <v>2215</v>
      </c>
      <c r="F526" s="390"/>
      <c r="G526" s="390"/>
      <c r="H526" s="403">
        <v>0</v>
      </c>
      <c r="I526" s="390">
        <v>18</v>
      </c>
      <c r="J526" s="390">
        <v>292.86</v>
      </c>
      <c r="K526" s="403">
        <v>1</v>
      </c>
      <c r="L526" s="390">
        <v>18</v>
      </c>
      <c r="M526" s="391">
        <v>292.86</v>
      </c>
    </row>
    <row r="527" spans="1:13" ht="14.4" customHeight="1" x14ac:dyDescent="0.3">
      <c r="A527" s="386" t="s">
        <v>1684</v>
      </c>
      <c r="B527" s="387" t="s">
        <v>1591</v>
      </c>
      <c r="C527" s="387" t="s">
        <v>2114</v>
      </c>
      <c r="D527" s="387" t="s">
        <v>2115</v>
      </c>
      <c r="E527" s="387" t="s">
        <v>1593</v>
      </c>
      <c r="F527" s="390">
        <v>1</v>
      </c>
      <c r="G527" s="390">
        <v>5.37</v>
      </c>
      <c r="H527" s="403">
        <v>1</v>
      </c>
      <c r="I527" s="390"/>
      <c r="J527" s="390"/>
      <c r="K527" s="403">
        <v>0</v>
      </c>
      <c r="L527" s="390">
        <v>1</v>
      </c>
      <c r="M527" s="391">
        <v>5.37</v>
      </c>
    </row>
    <row r="528" spans="1:13" ht="14.4" customHeight="1" x14ac:dyDescent="0.3">
      <c r="A528" s="386" t="s">
        <v>1684</v>
      </c>
      <c r="B528" s="387" t="s">
        <v>2298</v>
      </c>
      <c r="C528" s="387" t="s">
        <v>2398</v>
      </c>
      <c r="D528" s="387" t="s">
        <v>2300</v>
      </c>
      <c r="E528" s="387" t="s">
        <v>750</v>
      </c>
      <c r="F528" s="390"/>
      <c r="G528" s="390"/>
      <c r="H528" s="403">
        <v>0</v>
      </c>
      <c r="I528" s="390">
        <v>1</v>
      </c>
      <c r="J528" s="390">
        <v>339.13</v>
      </c>
      <c r="K528" s="403">
        <v>1</v>
      </c>
      <c r="L528" s="390">
        <v>1</v>
      </c>
      <c r="M528" s="391">
        <v>339.13</v>
      </c>
    </row>
    <row r="529" spans="1:13" ht="14.4" customHeight="1" x14ac:dyDescent="0.3">
      <c r="A529" s="386" t="s">
        <v>1684</v>
      </c>
      <c r="B529" s="387" t="s">
        <v>2352</v>
      </c>
      <c r="C529" s="387" t="s">
        <v>2399</v>
      </c>
      <c r="D529" s="387" t="s">
        <v>2400</v>
      </c>
      <c r="E529" s="387" t="s">
        <v>2401</v>
      </c>
      <c r="F529" s="390"/>
      <c r="G529" s="390"/>
      <c r="H529" s="403">
        <v>0</v>
      </c>
      <c r="I529" s="390">
        <v>3</v>
      </c>
      <c r="J529" s="390">
        <v>557.70000000000005</v>
      </c>
      <c r="K529" s="403">
        <v>1</v>
      </c>
      <c r="L529" s="390">
        <v>3</v>
      </c>
      <c r="M529" s="391">
        <v>557.70000000000005</v>
      </c>
    </row>
    <row r="530" spans="1:13" ht="14.4" customHeight="1" x14ac:dyDescent="0.3">
      <c r="A530" s="386" t="s">
        <v>1684</v>
      </c>
      <c r="B530" s="387" t="s">
        <v>1611</v>
      </c>
      <c r="C530" s="387" t="s">
        <v>1244</v>
      </c>
      <c r="D530" s="387" t="s">
        <v>1245</v>
      </c>
      <c r="E530" s="387" t="s">
        <v>1231</v>
      </c>
      <c r="F530" s="390">
        <v>2</v>
      </c>
      <c r="G530" s="390">
        <v>275.2</v>
      </c>
      <c r="H530" s="403">
        <v>1</v>
      </c>
      <c r="I530" s="390"/>
      <c r="J530" s="390"/>
      <c r="K530" s="403">
        <v>0</v>
      </c>
      <c r="L530" s="390">
        <v>2</v>
      </c>
      <c r="M530" s="391">
        <v>275.2</v>
      </c>
    </row>
    <row r="531" spans="1:13" ht="14.4" customHeight="1" x14ac:dyDescent="0.3">
      <c r="A531" s="386" t="s">
        <v>1684</v>
      </c>
      <c r="B531" s="387" t="s">
        <v>1596</v>
      </c>
      <c r="C531" s="387" t="s">
        <v>1079</v>
      </c>
      <c r="D531" s="387" t="s">
        <v>1080</v>
      </c>
      <c r="E531" s="387" t="s">
        <v>1597</v>
      </c>
      <c r="F531" s="390"/>
      <c r="G531" s="390"/>
      <c r="H531" s="403">
        <v>0</v>
      </c>
      <c r="I531" s="390">
        <v>3</v>
      </c>
      <c r="J531" s="390">
        <v>284.39999999999998</v>
      </c>
      <c r="K531" s="403">
        <v>1</v>
      </c>
      <c r="L531" s="390">
        <v>3</v>
      </c>
      <c r="M531" s="391">
        <v>284.39999999999998</v>
      </c>
    </row>
    <row r="532" spans="1:13" ht="14.4" customHeight="1" x14ac:dyDescent="0.3">
      <c r="A532" s="386" t="s">
        <v>1684</v>
      </c>
      <c r="B532" s="387" t="s">
        <v>1600</v>
      </c>
      <c r="C532" s="387" t="s">
        <v>1601</v>
      </c>
      <c r="D532" s="387" t="s">
        <v>1094</v>
      </c>
      <c r="E532" s="387" t="s">
        <v>804</v>
      </c>
      <c r="F532" s="390"/>
      <c r="G532" s="390"/>
      <c r="H532" s="403">
        <v>0</v>
      </c>
      <c r="I532" s="390">
        <v>51</v>
      </c>
      <c r="J532" s="390">
        <v>7024.74</v>
      </c>
      <c r="K532" s="403">
        <v>1</v>
      </c>
      <c r="L532" s="390">
        <v>51</v>
      </c>
      <c r="M532" s="391">
        <v>7024.74</v>
      </c>
    </row>
    <row r="533" spans="1:13" ht="14.4" customHeight="1" x14ac:dyDescent="0.3">
      <c r="A533" s="386" t="s">
        <v>1684</v>
      </c>
      <c r="B533" s="387" t="s">
        <v>1600</v>
      </c>
      <c r="C533" s="387" t="s">
        <v>1093</v>
      </c>
      <c r="D533" s="387" t="s">
        <v>1094</v>
      </c>
      <c r="E533" s="387" t="s">
        <v>894</v>
      </c>
      <c r="F533" s="390"/>
      <c r="G533" s="390"/>
      <c r="H533" s="403">
        <v>0</v>
      </c>
      <c r="I533" s="390">
        <v>1</v>
      </c>
      <c r="J533" s="390">
        <v>413.22</v>
      </c>
      <c r="K533" s="403">
        <v>1</v>
      </c>
      <c r="L533" s="390">
        <v>1</v>
      </c>
      <c r="M533" s="391">
        <v>413.22</v>
      </c>
    </row>
    <row r="534" spans="1:13" ht="14.4" customHeight="1" x14ac:dyDescent="0.3">
      <c r="A534" s="386" t="s">
        <v>1684</v>
      </c>
      <c r="B534" s="387" t="s">
        <v>1600</v>
      </c>
      <c r="C534" s="387" t="s">
        <v>2402</v>
      </c>
      <c r="D534" s="387" t="s">
        <v>498</v>
      </c>
      <c r="E534" s="387" t="s">
        <v>2403</v>
      </c>
      <c r="F534" s="390">
        <v>1</v>
      </c>
      <c r="G534" s="390">
        <v>128.56</v>
      </c>
      <c r="H534" s="403">
        <v>1</v>
      </c>
      <c r="I534" s="390"/>
      <c r="J534" s="390"/>
      <c r="K534" s="403">
        <v>0</v>
      </c>
      <c r="L534" s="390">
        <v>1</v>
      </c>
      <c r="M534" s="391">
        <v>128.56</v>
      </c>
    </row>
    <row r="535" spans="1:13" ht="14.4" customHeight="1" x14ac:dyDescent="0.3">
      <c r="A535" s="386" t="s">
        <v>1685</v>
      </c>
      <c r="B535" s="387" t="s">
        <v>1558</v>
      </c>
      <c r="C535" s="387" t="s">
        <v>600</v>
      </c>
      <c r="D535" s="387" t="s">
        <v>597</v>
      </c>
      <c r="E535" s="387" t="s">
        <v>601</v>
      </c>
      <c r="F535" s="390"/>
      <c r="G535" s="390"/>
      <c r="H535" s="403">
        <v>0</v>
      </c>
      <c r="I535" s="390">
        <v>3</v>
      </c>
      <c r="J535" s="390">
        <v>1836.78</v>
      </c>
      <c r="K535" s="403">
        <v>1</v>
      </c>
      <c r="L535" s="390">
        <v>3</v>
      </c>
      <c r="M535" s="391">
        <v>1836.78</v>
      </c>
    </row>
    <row r="536" spans="1:13" ht="14.4" customHeight="1" x14ac:dyDescent="0.3">
      <c r="A536" s="386" t="s">
        <v>1685</v>
      </c>
      <c r="B536" s="387" t="s">
        <v>1563</v>
      </c>
      <c r="C536" s="387" t="s">
        <v>1090</v>
      </c>
      <c r="D536" s="387" t="s">
        <v>1029</v>
      </c>
      <c r="E536" s="387" t="s">
        <v>1091</v>
      </c>
      <c r="F536" s="390"/>
      <c r="G536" s="390"/>
      <c r="H536" s="403">
        <v>0</v>
      </c>
      <c r="I536" s="390">
        <v>2</v>
      </c>
      <c r="J536" s="390">
        <v>1250.58</v>
      </c>
      <c r="K536" s="403">
        <v>1</v>
      </c>
      <c r="L536" s="390">
        <v>2</v>
      </c>
      <c r="M536" s="391">
        <v>1250.58</v>
      </c>
    </row>
    <row r="537" spans="1:13" ht="14.4" customHeight="1" x14ac:dyDescent="0.3">
      <c r="A537" s="386" t="s">
        <v>1685</v>
      </c>
      <c r="B537" s="387" t="s">
        <v>1577</v>
      </c>
      <c r="C537" s="387" t="s">
        <v>1146</v>
      </c>
      <c r="D537" s="387" t="s">
        <v>1578</v>
      </c>
      <c r="E537" s="387" t="s">
        <v>1579</v>
      </c>
      <c r="F537" s="390"/>
      <c r="G537" s="390"/>
      <c r="H537" s="403">
        <v>0</v>
      </c>
      <c r="I537" s="390">
        <v>8</v>
      </c>
      <c r="J537" s="390">
        <v>2666.48</v>
      </c>
      <c r="K537" s="403">
        <v>1</v>
      </c>
      <c r="L537" s="390">
        <v>8</v>
      </c>
      <c r="M537" s="391">
        <v>2666.48</v>
      </c>
    </row>
    <row r="538" spans="1:13" ht="14.4" customHeight="1" x14ac:dyDescent="0.3">
      <c r="A538" s="386" t="s">
        <v>1685</v>
      </c>
      <c r="B538" s="387" t="s">
        <v>1577</v>
      </c>
      <c r="C538" s="387" t="s">
        <v>1982</v>
      </c>
      <c r="D538" s="387" t="s">
        <v>1983</v>
      </c>
      <c r="E538" s="387" t="s">
        <v>1984</v>
      </c>
      <c r="F538" s="390"/>
      <c r="G538" s="390"/>
      <c r="H538" s="403">
        <v>0</v>
      </c>
      <c r="I538" s="390">
        <v>1</v>
      </c>
      <c r="J538" s="390">
        <v>333.31</v>
      </c>
      <c r="K538" s="403">
        <v>1</v>
      </c>
      <c r="L538" s="390">
        <v>1</v>
      </c>
      <c r="M538" s="391">
        <v>333.31</v>
      </c>
    </row>
    <row r="539" spans="1:13" ht="14.4" customHeight="1" x14ac:dyDescent="0.3">
      <c r="A539" s="386" t="s">
        <v>1685</v>
      </c>
      <c r="B539" s="387" t="s">
        <v>1586</v>
      </c>
      <c r="C539" s="387" t="s">
        <v>1166</v>
      </c>
      <c r="D539" s="387" t="s">
        <v>1167</v>
      </c>
      <c r="E539" s="387" t="s">
        <v>1168</v>
      </c>
      <c r="F539" s="390"/>
      <c r="G539" s="390"/>
      <c r="H539" s="403">
        <v>0</v>
      </c>
      <c r="I539" s="390">
        <v>6</v>
      </c>
      <c r="J539" s="390">
        <v>1333.5</v>
      </c>
      <c r="K539" s="403">
        <v>1</v>
      </c>
      <c r="L539" s="390">
        <v>6</v>
      </c>
      <c r="M539" s="391">
        <v>1333.5</v>
      </c>
    </row>
    <row r="540" spans="1:13" ht="14.4" customHeight="1" x14ac:dyDescent="0.3">
      <c r="A540" s="386" t="s">
        <v>1685</v>
      </c>
      <c r="B540" s="387" t="s">
        <v>1989</v>
      </c>
      <c r="C540" s="387" t="s">
        <v>1990</v>
      </c>
      <c r="D540" s="387" t="s">
        <v>1991</v>
      </c>
      <c r="E540" s="387" t="s">
        <v>1992</v>
      </c>
      <c r="F540" s="390"/>
      <c r="G540" s="390"/>
      <c r="H540" s="403">
        <v>0</v>
      </c>
      <c r="I540" s="390">
        <v>1</v>
      </c>
      <c r="J540" s="390">
        <v>96.63</v>
      </c>
      <c r="K540" s="403">
        <v>1</v>
      </c>
      <c r="L540" s="390">
        <v>1</v>
      </c>
      <c r="M540" s="391">
        <v>96.63</v>
      </c>
    </row>
    <row r="541" spans="1:13" ht="14.4" customHeight="1" x14ac:dyDescent="0.3">
      <c r="A541" s="386" t="s">
        <v>1685</v>
      </c>
      <c r="B541" s="387" t="s">
        <v>1587</v>
      </c>
      <c r="C541" s="387" t="s">
        <v>2404</v>
      </c>
      <c r="D541" s="387" t="s">
        <v>1932</v>
      </c>
      <c r="E541" s="387" t="s">
        <v>2405</v>
      </c>
      <c r="F541" s="390"/>
      <c r="G541" s="390"/>
      <c r="H541" s="403">
        <v>0</v>
      </c>
      <c r="I541" s="390">
        <v>1</v>
      </c>
      <c r="J541" s="390">
        <v>314.33999999999997</v>
      </c>
      <c r="K541" s="403">
        <v>1</v>
      </c>
      <c r="L541" s="390">
        <v>1</v>
      </c>
      <c r="M541" s="391">
        <v>314.33999999999997</v>
      </c>
    </row>
    <row r="542" spans="1:13" ht="14.4" customHeight="1" x14ac:dyDescent="0.3">
      <c r="A542" s="386" t="s">
        <v>1685</v>
      </c>
      <c r="B542" s="387" t="s">
        <v>1600</v>
      </c>
      <c r="C542" s="387" t="s">
        <v>1601</v>
      </c>
      <c r="D542" s="387" t="s">
        <v>1094</v>
      </c>
      <c r="E542" s="387" t="s">
        <v>804</v>
      </c>
      <c r="F542" s="390"/>
      <c r="G542" s="390"/>
      <c r="H542" s="403">
        <v>0</v>
      </c>
      <c r="I542" s="390">
        <v>2</v>
      </c>
      <c r="J542" s="390">
        <v>275.48</v>
      </c>
      <c r="K542" s="403">
        <v>1</v>
      </c>
      <c r="L542" s="390">
        <v>2</v>
      </c>
      <c r="M542" s="391">
        <v>275.48</v>
      </c>
    </row>
    <row r="543" spans="1:13" ht="14.4" customHeight="1" x14ac:dyDescent="0.3">
      <c r="A543" s="386" t="s">
        <v>1685</v>
      </c>
      <c r="B543" s="387" t="s">
        <v>1600</v>
      </c>
      <c r="C543" s="387" t="s">
        <v>1093</v>
      </c>
      <c r="D543" s="387" t="s">
        <v>1094</v>
      </c>
      <c r="E543" s="387" t="s">
        <v>894</v>
      </c>
      <c r="F543" s="390"/>
      <c r="G543" s="390"/>
      <c r="H543" s="403">
        <v>0</v>
      </c>
      <c r="I543" s="390">
        <v>4</v>
      </c>
      <c r="J543" s="390">
        <v>1652.88</v>
      </c>
      <c r="K543" s="403">
        <v>1</v>
      </c>
      <c r="L543" s="390">
        <v>4</v>
      </c>
      <c r="M543" s="391">
        <v>1652.88</v>
      </c>
    </row>
    <row r="544" spans="1:13" ht="14.4" customHeight="1" x14ac:dyDescent="0.3">
      <c r="A544" s="386" t="s">
        <v>1686</v>
      </c>
      <c r="B544" s="387" t="s">
        <v>1854</v>
      </c>
      <c r="C544" s="387" t="s">
        <v>1855</v>
      </c>
      <c r="D544" s="387" t="s">
        <v>1856</v>
      </c>
      <c r="E544" s="387" t="s">
        <v>1857</v>
      </c>
      <c r="F544" s="390"/>
      <c r="G544" s="390"/>
      <c r="H544" s="403"/>
      <c r="I544" s="390">
        <v>1</v>
      </c>
      <c r="J544" s="390">
        <v>0</v>
      </c>
      <c r="K544" s="403"/>
      <c r="L544" s="390">
        <v>1</v>
      </c>
      <c r="M544" s="391">
        <v>0</v>
      </c>
    </row>
    <row r="545" spans="1:13" ht="14.4" customHeight="1" x14ac:dyDescent="0.3">
      <c r="A545" s="386" t="s">
        <v>1686</v>
      </c>
      <c r="B545" s="387" t="s">
        <v>1577</v>
      </c>
      <c r="C545" s="387" t="s">
        <v>1146</v>
      </c>
      <c r="D545" s="387" t="s">
        <v>1578</v>
      </c>
      <c r="E545" s="387" t="s">
        <v>1579</v>
      </c>
      <c r="F545" s="390"/>
      <c r="G545" s="390"/>
      <c r="H545" s="403">
        <v>0</v>
      </c>
      <c r="I545" s="390">
        <v>1</v>
      </c>
      <c r="J545" s="390">
        <v>333.31</v>
      </c>
      <c r="K545" s="403">
        <v>1</v>
      </c>
      <c r="L545" s="390">
        <v>1</v>
      </c>
      <c r="M545" s="391">
        <v>333.31</v>
      </c>
    </row>
    <row r="546" spans="1:13" ht="14.4" customHeight="1" x14ac:dyDescent="0.3">
      <c r="A546" s="386" t="s">
        <v>1687</v>
      </c>
      <c r="B546" s="387" t="s">
        <v>1577</v>
      </c>
      <c r="C546" s="387" t="s">
        <v>1146</v>
      </c>
      <c r="D546" s="387" t="s">
        <v>1578</v>
      </c>
      <c r="E546" s="387" t="s">
        <v>1579</v>
      </c>
      <c r="F546" s="390"/>
      <c r="G546" s="390"/>
      <c r="H546" s="403">
        <v>0</v>
      </c>
      <c r="I546" s="390">
        <v>2</v>
      </c>
      <c r="J546" s="390">
        <v>666.62</v>
      </c>
      <c r="K546" s="403">
        <v>1</v>
      </c>
      <c r="L546" s="390">
        <v>2</v>
      </c>
      <c r="M546" s="391">
        <v>666.62</v>
      </c>
    </row>
    <row r="547" spans="1:13" ht="14.4" customHeight="1" x14ac:dyDescent="0.3">
      <c r="A547" s="386" t="s">
        <v>1687</v>
      </c>
      <c r="B547" s="387" t="s">
        <v>1577</v>
      </c>
      <c r="C547" s="387" t="s">
        <v>2101</v>
      </c>
      <c r="D547" s="387" t="s">
        <v>2102</v>
      </c>
      <c r="E547" s="387" t="s">
        <v>2103</v>
      </c>
      <c r="F547" s="390"/>
      <c r="G547" s="390"/>
      <c r="H547" s="403">
        <v>0</v>
      </c>
      <c r="I547" s="390">
        <v>1</v>
      </c>
      <c r="J547" s="390">
        <v>152.36000000000001</v>
      </c>
      <c r="K547" s="403">
        <v>1</v>
      </c>
      <c r="L547" s="390">
        <v>1</v>
      </c>
      <c r="M547" s="391">
        <v>152.36000000000001</v>
      </c>
    </row>
    <row r="548" spans="1:13" ht="14.4" customHeight="1" x14ac:dyDescent="0.3">
      <c r="A548" s="386" t="s">
        <v>1688</v>
      </c>
      <c r="B548" s="387" t="s">
        <v>1558</v>
      </c>
      <c r="C548" s="387" t="s">
        <v>596</v>
      </c>
      <c r="D548" s="387" t="s">
        <v>597</v>
      </c>
      <c r="E548" s="387" t="s">
        <v>598</v>
      </c>
      <c r="F548" s="390"/>
      <c r="G548" s="390"/>
      <c r="H548" s="403">
        <v>0</v>
      </c>
      <c r="I548" s="390">
        <v>1</v>
      </c>
      <c r="J548" s="390">
        <v>190.48</v>
      </c>
      <c r="K548" s="403">
        <v>1</v>
      </c>
      <c r="L548" s="390">
        <v>1</v>
      </c>
      <c r="M548" s="391">
        <v>190.48</v>
      </c>
    </row>
    <row r="549" spans="1:13" ht="14.4" customHeight="1" x14ac:dyDescent="0.3">
      <c r="A549" s="386" t="s">
        <v>1688</v>
      </c>
      <c r="B549" s="387" t="s">
        <v>1565</v>
      </c>
      <c r="C549" s="387" t="s">
        <v>1075</v>
      </c>
      <c r="D549" s="387" t="s">
        <v>1076</v>
      </c>
      <c r="E549" s="387" t="s">
        <v>1077</v>
      </c>
      <c r="F549" s="390"/>
      <c r="G549" s="390"/>
      <c r="H549" s="403">
        <v>0</v>
      </c>
      <c r="I549" s="390">
        <v>4</v>
      </c>
      <c r="J549" s="390">
        <v>1659.4</v>
      </c>
      <c r="K549" s="403">
        <v>1</v>
      </c>
      <c r="L549" s="390">
        <v>4</v>
      </c>
      <c r="M549" s="391">
        <v>1659.4</v>
      </c>
    </row>
    <row r="550" spans="1:13" ht="14.4" customHeight="1" x14ac:dyDescent="0.3">
      <c r="A550" s="386" t="s">
        <v>1688</v>
      </c>
      <c r="B550" s="387" t="s">
        <v>2039</v>
      </c>
      <c r="C550" s="387" t="s">
        <v>2200</v>
      </c>
      <c r="D550" s="387" t="s">
        <v>2201</v>
      </c>
      <c r="E550" s="387" t="s">
        <v>2202</v>
      </c>
      <c r="F550" s="390"/>
      <c r="G550" s="390"/>
      <c r="H550" s="403">
        <v>0</v>
      </c>
      <c r="I550" s="390">
        <v>4</v>
      </c>
      <c r="J550" s="390">
        <v>477.64</v>
      </c>
      <c r="K550" s="403">
        <v>1</v>
      </c>
      <c r="L550" s="390">
        <v>4</v>
      </c>
      <c r="M550" s="391">
        <v>477.64</v>
      </c>
    </row>
    <row r="551" spans="1:13" ht="14.4" customHeight="1" x14ac:dyDescent="0.3">
      <c r="A551" s="386" t="s">
        <v>1688</v>
      </c>
      <c r="B551" s="387" t="s">
        <v>1586</v>
      </c>
      <c r="C551" s="387" t="s">
        <v>1166</v>
      </c>
      <c r="D551" s="387" t="s">
        <v>1167</v>
      </c>
      <c r="E551" s="387" t="s">
        <v>1168</v>
      </c>
      <c r="F551" s="390"/>
      <c r="G551" s="390"/>
      <c r="H551" s="403">
        <v>0</v>
      </c>
      <c r="I551" s="390">
        <v>1</v>
      </c>
      <c r="J551" s="390">
        <v>222.25</v>
      </c>
      <c r="K551" s="403">
        <v>1</v>
      </c>
      <c r="L551" s="390">
        <v>1</v>
      </c>
      <c r="M551" s="391">
        <v>222.25</v>
      </c>
    </row>
    <row r="552" spans="1:13" ht="14.4" customHeight="1" x14ac:dyDescent="0.3">
      <c r="A552" s="386" t="s">
        <v>1688</v>
      </c>
      <c r="B552" s="387" t="s">
        <v>1989</v>
      </c>
      <c r="C552" s="387" t="s">
        <v>1990</v>
      </c>
      <c r="D552" s="387" t="s">
        <v>1991</v>
      </c>
      <c r="E552" s="387" t="s">
        <v>1992</v>
      </c>
      <c r="F552" s="390"/>
      <c r="G552" s="390"/>
      <c r="H552" s="403">
        <v>0</v>
      </c>
      <c r="I552" s="390">
        <v>1</v>
      </c>
      <c r="J552" s="390">
        <v>96.63</v>
      </c>
      <c r="K552" s="403">
        <v>1</v>
      </c>
      <c r="L552" s="390">
        <v>1</v>
      </c>
      <c r="M552" s="391">
        <v>96.63</v>
      </c>
    </row>
    <row r="553" spans="1:13" ht="14.4" customHeight="1" x14ac:dyDescent="0.3">
      <c r="A553" s="386" t="s">
        <v>1688</v>
      </c>
      <c r="B553" s="387" t="s">
        <v>1989</v>
      </c>
      <c r="C553" s="387" t="s">
        <v>2022</v>
      </c>
      <c r="D553" s="387" t="s">
        <v>2023</v>
      </c>
      <c r="E553" s="387" t="s">
        <v>2024</v>
      </c>
      <c r="F553" s="390">
        <v>1</v>
      </c>
      <c r="G553" s="390">
        <v>96.63</v>
      </c>
      <c r="H553" s="403">
        <v>1</v>
      </c>
      <c r="I553" s="390"/>
      <c r="J553" s="390"/>
      <c r="K553" s="403">
        <v>0</v>
      </c>
      <c r="L553" s="390">
        <v>1</v>
      </c>
      <c r="M553" s="391">
        <v>96.63</v>
      </c>
    </row>
    <row r="554" spans="1:13" ht="14.4" customHeight="1" x14ac:dyDescent="0.3">
      <c r="A554" s="386" t="s">
        <v>1688</v>
      </c>
      <c r="B554" s="387" t="s">
        <v>1587</v>
      </c>
      <c r="C554" s="387" t="s">
        <v>1931</v>
      </c>
      <c r="D554" s="387" t="s">
        <v>1932</v>
      </c>
      <c r="E554" s="387" t="s">
        <v>1933</v>
      </c>
      <c r="F554" s="390"/>
      <c r="G554" s="390"/>
      <c r="H554" s="403">
        <v>0</v>
      </c>
      <c r="I554" s="390">
        <v>1</v>
      </c>
      <c r="J554" s="390">
        <v>32.74</v>
      </c>
      <c r="K554" s="403">
        <v>1</v>
      </c>
      <c r="L554" s="390">
        <v>1</v>
      </c>
      <c r="M554" s="391">
        <v>32.74</v>
      </c>
    </row>
    <row r="555" spans="1:13" ht="14.4" customHeight="1" x14ac:dyDescent="0.3">
      <c r="A555" s="386" t="s">
        <v>1688</v>
      </c>
      <c r="B555" s="387" t="s">
        <v>1587</v>
      </c>
      <c r="C555" s="387" t="s">
        <v>2052</v>
      </c>
      <c r="D555" s="387" t="s">
        <v>2053</v>
      </c>
      <c r="E555" s="387" t="s">
        <v>2054</v>
      </c>
      <c r="F555" s="390"/>
      <c r="G555" s="390"/>
      <c r="H555" s="403">
        <v>0</v>
      </c>
      <c r="I555" s="390">
        <v>6</v>
      </c>
      <c r="J555" s="390">
        <v>278.33999999999997</v>
      </c>
      <c r="K555" s="403">
        <v>1</v>
      </c>
      <c r="L555" s="390">
        <v>6</v>
      </c>
      <c r="M555" s="391">
        <v>278.33999999999997</v>
      </c>
    </row>
    <row r="556" spans="1:13" ht="14.4" customHeight="1" x14ac:dyDescent="0.3">
      <c r="A556" s="386" t="s">
        <v>1688</v>
      </c>
      <c r="B556" s="387" t="s">
        <v>1587</v>
      </c>
      <c r="C556" s="387" t="s">
        <v>1937</v>
      </c>
      <c r="D556" s="387" t="s">
        <v>1935</v>
      </c>
      <c r="E556" s="387" t="s">
        <v>1938</v>
      </c>
      <c r="F556" s="390"/>
      <c r="G556" s="390"/>
      <c r="H556" s="403">
        <v>0</v>
      </c>
      <c r="I556" s="390">
        <v>1</v>
      </c>
      <c r="J556" s="390">
        <v>147.36000000000001</v>
      </c>
      <c r="K556" s="403">
        <v>1</v>
      </c>
      <c r="L556" s="390">
        <v>1</v>
      </c>
      <c r="M556" s="391">
        <v>147.36000000000001</v>
      </c>
    </row>
    <row r="557" spans="1:13" ht="14.4" customHeight="1" x14ac:dyDescent="0.3">
      <c r="A557" s="386" t="s">
        <v>1688</v>
      </c>
      <c r="B557" s="387" t="s">
        <v>1587</v>
      </c>
      <c r="C557" s="387" t="s">
        <v>1058</v>
      </c>
      <c r="D557" s="387" t="s">
        <v>1059</v>
      </c>
      <c r="E557" s="387" t="s">
        <v>1588</v>
      </c>
      <c r="F557" s="390"/>
      <c r="G557" s="390"/>
      <c r="H557" s="403">
        <v>0</v>
      </c>
      <c r="I557" s="390">
        <v>5</v>
      </c>
      <c r="J557" s="390">
        <v>569.99</v>
      </c>
      <c r="K557" s="403">
        <v>1</v>
      </c>
      <c r="L557" s="390">
        <v>5</v>
      </c>
      <c r="M557" s="391">
        <v>569.99</v>
      </c>
    </row>
    <row r="558" spans="1:13" ht="14.4" customHeight="1" x14ac:dyDescent="0.3">
      <c r="A558" s="386" t="s">
        <v>1688</v>
      </c>
      <c r="B558" s="387" t="s">
        <v>1587</v>
      </c>
      <c r="C558" s="387" t="s">
        <v>1062</v>
      </c>
      <c r="D558" s="387" t="s">
        <v>1059</v>
      </c>
      <c r="E558" s="387" t="s">
        <v>1589</v>
      </c>
      <c r="F558" s="390"/>
      <c r="G558" s="390"/>
      <c r="H558" s="403">
        <v>0</v>
      </c>
      <c r="I558" s="390">
        <v>1</v>
      </c>
      <c r="J558" s="390">
        <v>163.72999999999999</v>
      </c>
      <c r="K558" s="403">
        <v>1</v>
      </c>
      <c r="L558" s="390">
        <v>1</v>
      </c>
      <c r="M558" s="391">
        <v>163.72999999999999</v>
      </c>
    </row>
    <row r="559" spans="1:13" ht="14.4" customHeight="1" x14ac:dyDescent="0.3">
      <c r="A559" s="386" t="s">
        <v>1688</v>
      </c>
      <c r="B559" s="387" t="s">
        <v>1590</v>
      </c>
      <c r="C559" s="387" t="s">
        <v>2060</v>
      </c>
      <c r="D559" s="387" t="s">
        <v>2061</v>
      </c>
      <c r="E559" s="387" t="s">
        <v>2062</v>
      </c>
      <c r="F559" s="390"/>
      <c r="G559" s="390"/>
      <c r="H559" s="403">
        <v>0</v>
      </c>
      <c r="I559" s="390">
        <v>1</v>
      </c>
      <c r="J559" s="390">
        <v>465.7</v>
      </c>
      <c r="K559" s="403">
        <v>1</v>
      </c>
      <c r="L559" s="390">
        <v>1</v>
      </c>
      <c r="M559" s="391">
        <v>465.7</v>
      </c>
    </row>
    <row r="560" spans="1:13" ht="14.4" customHeight="1" x14ac:dyDescent="0.3">
      <c r="A560" s="386" t="s">
        <v>1688</v>
      </c>
      <c r="B560" s="387" t="s">
        <v>1590</v>
      </c>
      <c r="C560" s="387" t="s">
        <v>2406</v>
      </c>
      <c r="D560" s="387" t="s">
        <v>2407</v>
      </c>
      <c r="E560" s="387" t="s">
        <v>2408</v>
      </c>
      <c r="F560" s="390"/>
      <c r="G560" s="390"/>
      <c r="H560" s="403">
        <v>0</v>
      </c>
      <c r="I560" s="390">
        <v>2</v>
      </c>
      <c r="J560" s="390">
        <v>753.5</v>
      </c>
      <c r="K560" s="403">
        <v>1</v>
      </c>
      <c r="L560" s="390">
        <v>2</v>
      </c>
      <c r="M560" s="391">
        <v>753.5</v>
      </c>
    </row>
    <row r="561" spans="1:13" ht="14.4" customHeight="1" x14ac:dyDescent="0.3">
      <c r="A561" s="386" t="s">
        <v>1688</v>
      </c>
      <c r="B561" s="387" t="s">
        <v>2063</v>
      </c>
      <c r="C561" s="387" t="s">
        <v>2409</v>
      </c>
      <c r="D561" s="387" t="s">
        <v>2065</v>
      </c>
      <c r="E561" s="387" t="s">
        <v>2410</v>
      </c>
      <c r="F561" s="390"/>
      <c r="G561" s="390"/>
      <c r="H561" s="403">
        <v>0</v>
      </c>
      <c r="I561" s="390">
        <v>1</v>
      </c>
      <c r="J561" s="390">
        <v>242.85</v>
      </c>
      <c r="K561" s="403">
        <v>1</v>
      </c>
      <c r="L561" s="390">
        <v>1</v>
      </c>
      <c r="M561" s="391">
        <v>242.85</v>
      </c>
    </row>
    <row r="562" spans="1:13" ht="14.4" customHeight="1" x14ac:dyDescent="0.3">
      <c r="A562" s="386" t="s">
        <v>1688</v>
      </c>
      <c r="B562" s="387" t="s">
        <v>2063</v>
      </c>
      <c r="C562" s="387" t="s">
        <v>2411</v>
      </c>
      <c r="D562" s="387" t="s">
        <v>2412</v>
      </c>
      <c r="E562" s="387" t="s">
        <v>2413</v>
      </c>
      <c r="F562" s="390"/>
      <c r="G562" s="390"/>
      <c r="H562" s="403">
        <v>0</v>
      </c>
      <c r="I562" s="390">
        <v>3</v>
      </c>
      <c r="J562" s="390">
        <v>136.62</v>
      </c>
      <c r="K562" s="403">
        <v>1</v>
      </c>
      <c r="L562" s="390">
        <v>3</v>
      </c>
      <c r="M562" s="391">
        <v>136.62</v>
      </c>
    </row>
    <row r="563" spans="1:13" ht="14.4" customHeight="1" x14ac:dyDescent="0.3">
      <c r="A563" s="386" t="s">
        <v>1688</v>
      </c>
      <c r="B563" s="387" t="s">
        <v>2063</v>
      </c>
      <c r="C563" s="387" t="s">
        <v>2414</v>
      </c>
      <c r="D563" s="387" t="s">
        <v>2412</v>
      </c>
      <c r="E563" s="387" t="s">
        <v>2415</v>
      </c>
      <c r="F563" s="390"/>
      <c r="G563" s="390"/>
      <c r="H563" s="403">
        <v>0</v>
      </c>
      <c r="I563" s="390">
        <v>2</v>
      </c>
      <c r="J563" s="390">
        <v>182.14</v>
      </c>
      <c r="K563" s="403">
        <v>1</v>
      </c>
      <c r="L563" s="390">
        <v>2</v>
      </c>
      <c r="M563" s="391">
        <v>182.14</v>
      </c>
    </row>
    <row r="564" spans="1:13" ht="14.4" customHeight="1" x14ac:dyDescent="0.3">
      <c r="A564" s="386" t="s">
        <v>1688</v>
      </c>
      <c r="B564" s="387" t="s">
        <v>2063</v>
      </c>
      <c r="C564" s="387" t="s">
        <v>2416</v>
      </c>
      <c r="D564" s="387" t="s">
        <v>2065</v>
      </c>
      <c r="E564" s="387" t="s">
        <v>1992</v>
      </c>
      <c r="F564" s="390"/>
      <c r="G564" s="390"/>
      <c r="H564" s="403">
        <v>0</v>
      </c>
      <c r="I564" s="390">
        <v>1</v>
      </c>
      <c r="J564" s="390">
        <v>173.47</v>
      </c>
      <c r="K564" s="403">
        <v>1</v>
      </c>
      <c r="L564" s="390">
        <v>1</v>
      </c>
      <c r="M564" s="391">
        <v>173.47</v>
      </c>
    </row>
    <row r="565" spans="1:13" ht="14.4" customHeight="1" x14ac:dyDescent="0.3">
      <c r="A565" s="386" t="s">
        <v>1688</v>
      </c>
      <c r="B565" s="387" t="s">
        <v>2063</v>
      </c>
      <c r="C565" s="387" t="s">
        <v>2064</v>
      </c>
      <c r="D565" s="387" t="s">
        <v>2065</v>
      </c>
      <c r="E565" s="387" t="s">
        <v>1102</v>
      </c>
      <c r="F565" s="390"/>
      <c r="G565" s="390"/>
      <c r="H565" s="403">
        <v>0</v>
      </c>
      <c r="I565" s="390">
        <v>1</v>
      </c>
      <c r="J565" s="390">
        <v>578.23</v>
      </c>
      <c r="K565" s="403">
        <v>1</v>
      </c>
      <c r="L565" s="390">
        <v>1</v>
      </c>
      <c r="M565" s="391">
        <v>578.23</v>
      </c>
    </row>
    <row r="566" spans="1:13" ht="14.4" customHeight="1" x14ac:dyDescent="0.3">
      <c r="A566" s="386" t="s">
        <v>1688</v>
      </c>
      <c r="B566" s="387" t="s">
        <v>2068</v>
      </c>
      <c r="C566" s="387" t="s">
        <v>2417</v>
      </c>
      <c r="D566" s="387" t="s">
        <v>2375</v>
      </c>
      <c r="E566" s="387" t="s">
        <v>2418</v>
      </c>
      <c r="F566" s="390"/>
      <c r="G566" s="390"/>
      <c r="H566" s="403">
        <v>0</v>
      </c>
      <c r="I566" s="390">
        <v>2</v>
      </c>
      <c r="J566" s="390">
        <v>1123.08</v>
      </c>
      <c r="K566" s="403">
        <v>1</v>
      </c>
      <c r="L566" s="390">
        <v>2</v>
      </c>
      <c r="M566" s="391">
        <v>1123.08</v>
      </c>
    </row>
    <row r="567" spans="1:13" ht="14.4" customHeight="1" x14ac:dyDescent="0.3">
      <c r="A567" s="386" t="s">
        <v>1688</v>
      </c>
      <c r="B567" s="387" t="s">
        <v>2068</v>
      </c>
      <c r="C567" s="387" t="s">
        <v>2072</v>
      </c>
      <c r="D567" s="387" t="s">
        <v>2070</v>
      </c>
      <c r="E567" s="387" t="s">
        <v>2013</v>
      </c>
      <c r="F567" s="390"/>
      <c r="G567" s="390"/>
      <c r="H567" s="403">
        <v>0</v>
      </c>
      <c r="I567" s="390">
        <v>1</v>
      </c>
      <c r="J567" s="390">
        <v>887.05</v>
      </c>
      <c r="K567" s="403">
        <v>1</v>
      </c>
      <c r="L567" s="390">
        <v>1</v>
      </c>
      <c r="M567" s="391">
        <v>887.05</v>
      </c>
    </row>
    <row r="568" spans="1:13" ht="14.4" customHeight="1" x14ac:dyDescent="0.3">
      <c r="A568" s="386" t="s">
        <v>1688</v>
      </c>
      <c r="B568" s="387" t="s">
        <v>2183</v>
      </c>
      <c r="C568" s="387" t="s">
        <v>2419</v>
      </c>
      <c r="D568" s="387" t="s">
        <v>2420</v>
      </c>
      <c r="E568" s="387" t="s">
        <v>2189</v>
      </c>
      <c r="F568" s="390"/>
      <c r="G568" s="390"/>
      <c r="H568" s="403">
        <v>0</v>
      </c>
      <c r="I568" s="390">
        <v>2</v>
      </c>
      <c r="J568" s="390">
        <v>2639.62</v>
      </c>
      <c r="K568" s="403">
        <v>1</v>
      </c>
      <c r="L568" s="390">
        <v>2</v>
      </c>
      <c r="M568" s="391">
        <v>2639.62</v>
      </c>
    </row>
    <row r="569" spans="1:13" ht="14.4" customHeight="1" x14ac:dyDescent="0.3">
      <c r="A569" s="386" t="s">
        <v>1688</v>
      </c>
      <c r="B569" s="387" t="s">
        <v>2183</v>
      </c>
      <c r="C569" s="387" t="s">
        <v>2421</v>
      </c>
      <c r="D569" s="387" t="s">
        <v>2420</v>
      </c>
      <c r="E569" s="387" t="s">
        <v>2336</v>
      </c>
      <c r="F569" s="390"/>
      <c r="G569" s="390"/>
      <c r="H569" s="403">
        <v>0</v>
      </c>
      <c r="I569" s="390">
        <v>1</v>
      </c>
      <c r="J569" s="390">
        <v>3375.17</v>
      </c>
      <c r="K569" s="403">
        <v>1</v>
      </c>
      <c r="L569" s="390">
        <v>1</v>
      </c>
      <c r="M569" s="391">
        <v>3375.17</v>
      </c>
    </row>
    <row r="570" spans="1:13" ht="14.4" customHeight="1" x14ac:dyDescent="0.3">
      <c r="A570" s="386" t="s">
        <v>1688</v>
      </c>
      <c r="B570" s="387" t="s">
        <v>2183</v>
      </c>
      <c r="C570" s="387" t="s">
        <v>2422</v>
      </c>
      <c r="D570" s="387" t="s">
        <v>2188</v>
      </c>
      <c r="E570" s="387" t="s">
        <v>2423</v>
      </c>
      <c r="F570" s="390">
        <v>1</v>
      </c>
      <c r="G570" s="390">
        <v>0</v>
      </c>
      <c r="H570" s="403"/>
      <c r="I570" s="390"/>
      <c r="J570" s="390"/>
      <c r="K570" s="403"/>
      <c r="L570" s="390">
        <v>1</v>
      </c>
      <c r="M570" s="391">
        <v>0</v>
      </c>
    </row>
    <row r="571" spans="1:13" ht="14.4" customHeight="1" x14ac:dyDescent="0.3">
      <c r="A571" s="386" t="s">
        <v>1688</v>
      </c>
      <c r="B571" s="387" t="s">
        <v>2183</v>
      </c>
      <c r="C571" s="387" t="s">
        <v>2424</v>
      </c>
      <c r="D571" s="387" t="s">
        <v>2425</v>
      </c>
      <c r="E571" s="387" t="s">
        <v>2199</v>
      </c>
      <c r="F571" s="390"/>
      <c r="G571" s="390"/>
      <c r="H571" s="403">
        <v>0</v>
      </c>
      <c r="I571" s="390">
        <v>1</v>
      </c>
      <c r="J571" s="390">
        <v>764.34</v>
      </c>
      <c r="K571" s="403">
        <v>1</v>
      </c>
      <c r="L571" s="390">
        <v>1</v>
      </c>
      <c r="M571" s="391">
        <v>764.34</v>
      </c>
    </row>
    <row r="572" spans="1:13" ht="14.4" customHeight="1" x14ac:dyDescent="0.3">
      <c r="A572" s="386" t="s">
        <v>1688</v>
      </c>
      <c r="B572" s="387" t="s">
        <v>2183</v>
      </c>
      <c r="C572" s="387" t="s">
        <v>2426</v>
      </c>
      <c r="D572" s="387" t="s">
        <v>2425</v>
      </c>
      <c r="E572" s="387" t="s">
        <v>2186</v>
      </c>
      <c r="F572" s="390">
        <v>1</v>
      </c>
      <c r="G572" s="390">
        <v>0</v>
      </c>
      <c r="H572" s="403"/>
      <c r="I572" s="390"/>
      <c r="J572" s="390"/>
      <c r="K572" s="403"/>
      <c r="L572" s="390">
        <v>1</v>
      </c>
      <c r="M572" s="391">
        <v>0</v>
      </c>
    </row>
    <row r="573" spans="1:13" ht="14.4" customHeight="1" x14ac:dyDescent="0.3">
      <c r="A573" s="386" t="s">
        <v>1688</v>
      </c>
      <c r="B573" s="387" t="s">
        <v>2427</v>
      </c>
      <c r="C573" s="387" t="s">
        <v>2428</v>
      </c>
      <c r="D573" s="387" t="s">
        <v>2429</v>
      </c>
      <c r="E573" s="387" t="s">
        <v>2430</v>
      </c>
      <c r="F573" s="390"/>
      <c r="G573" s="390"/>
      <c r="H573" s="403">
        <v>0</v>
      </c>
      <c r="I573" s="390">
        <v>2</v>
      </c>
      <c r="J573" s="390">
        <v>316.33999999999997</v>
      </c>
      <c r="K573" s="403">
        <v>1</v>
      </c>
      <c r="L573" s="390">
        <v>2</v>
      </c>
      <c r="M573" s="391">
        <v>316.33999999999997</v>
      </c>
    </row>
    <row r="574" spans="1:13" ht="14.4" customHeight="1" x14ac:dyDescent="0.3">
      <c r="A574" s="386" t="s">
        <v>1688</v>
      </c>
      <c r="B574" s="387" t="s">
        <v>1591</v>
      </c>
      <c r="C574" s="387" t="s">
        <v>2114</v>
      </c>
      <c r="D574" s="387" t="s">
        <v>2115</v>
      </c>
      <c r="E574" s="387" t="s">
        <v>1593</v>
      </c>
      <c r="F574" s="390">
        <v>1</v>
      </c>
      <c r="G574" s="390">
        <v>6.98</v>
      </c>
      <c r="H574" s="403">
        <v>1</v>
      </c>
      <c r="I574" s="390"/>
      <c r="J574" s="390"/>
      <c r="K574" s="403">
        <v>0</v>
      </c>
      <c r="L574" s="390">
        <v>1</v>
      </c>
      <c r="M574" s="391">
        <v>6.98</v>
      </c>
    </row>
    <row r="575" spans="1:13" ht="14.4" customHeight="1" x14ac:dyDescent="0.3">
      <c r="A575" s="386" t="s">
        <v>1688</v>
      </c>
      <c r="B575" s="387" t="s">
        <v>1611</v>
      </c>
      <c r="C575" s="387" t="s">
        <v>836</v>
      </c>
      <c r="D575" s="387" t="s">
        <v>1230</v>
      </c>
      <c r="E575" s="387" t="s">
        <v>1231</v>
      </c>
      <c r="F575" s="390"/>
      <c r="G575" s="390"/>
      <c r="H575" s="403">
        <v>0</v>
      </c>
      <c r="I575" s="390">
        <v>1</v>
      </c>
      <c r="J575" s="390">
        <v>137.6</v>
      </c>
      <c r="K575" s="403">
        <v>1</v>
      </c>
      <c r="L575" s="390">
        <v>1</v>
      </c>
      <c r="M575" s="391">
        <v>137.6</v>
      </c>
    </row>
    <row r="576" spans="1:13" ht="14.4" customHeight="1" x14ac:dyDescent="0.3">
      <c r="A576" s="386" t="s">
        <v>1689</v>
      </c>
      <c r="B576" s="387" t="s">
        <v>1563</v>
      </c>
      <c r="C576" s="387" t="s">
        <v>1090</v>
      </c>
      <c r="D576" s="387" t="s">
        <v>1029</v>
      </c>
      <c r="E576" s="387" t="s">
        <v>1091</v>
      </c>
      <c r="F576" s="390"/>
      <c r="G576" s="390"/>
      <c r="H576" s="403">
        <v>0</v>
      </c>
      <c r="I576" s="390">
        <v>5</v>
      </c>
      <c r="J576" s="390">
        <v>3126.45</v>
      </c>
      <c r="K576" s="403">
        <v>1</v>
      </c>
      <c r="L576" s="390">
        <v>5</v>
      </c>
      <c r="M576" s="391">
        <v>3126.45</v>
      </c>
    </row>
    <row r="577" spans="1:13" ht="14.4" customHeight="1" x14ac:dyDescent="0.3">
      <c r="A577" s="386" t="s">
        <v>1689</v>
      </c>
      <c r="B577" s="387" t="s">
        <v>1563</v>
      </c>
      <c r="C577" s="387" t="s">
        <v>1028</v>
      </c>
      <c r="D577" s="387" t="s">
        <v>1029</v>
      </c>
      <c r="E577" s="387" t="s">
        <v>1030</v>
      </c>
      <c r="F577" s="390"/>
      <c r="G577" s="390"/>
      <c r="H577" s="403">
        <v>0</v>
      </c>
      <c r="I577" s="390">
        <v>2</v>
      </c>
      <c r="J577" s="390">
        <v>1875.86</v>
      </c>
      <c r="K577" s="403">
        <v>1</v>
      </c>
      <c r="L577" s="390">
        <v>2</v>
      </c>
      <c r="M577" s="391">
        <v>1875.86</v>
      </c>
    </row>
    <row r="578" spans="1:13" ht="14.4" customHeight="1" x14ac:dyDescent="0.3">
      <c r="A578" s="386" t="s">
        <v>1689</v>
      </c>
      <c r="B578" s="387" t="s">
        <v>1563</v>
      </c>
      <c r="C578" s="387" t="s">
        <v>1032</v>
      </c>
      <c r="D578" s="387" t="s">
        <v>1029</v>
      </c>
      <c r="E578" s="387" t="s">
        <v>1033</v>
      </c>
      <c r="F578" s="390"/>
      <c r="G578" s="390"/>
      <c r="H578" s="403">
        <v>0</v>
      </c>
      <c r="I578" s="390">
        <v>2</v>
      </c>
      <c r="J578" s="390">
        <v>2332.94</v>
      </c>
      <c r="K578" s="403">
        <v>1</v>
      </c>
      <c r="L578" s="390">
        <v>2</v>
      </c>
      <c r="M578" s="391">
        <v>2332.94</v>
      </c>
    </row>
    <row r="579" spans="1:13" ht="14.4" customHeight="1" x14ac:dyDescent="0.3">
      <c r="A579" s="386" t="s">
        <v>1689</v>
      </c>
      <c r="B579" s="387" t="s">
        <v>1995</v>
      </c>
      <c r="C579" s="387" t="s">
        <v>1996</v>
      </c>
      <c r="D579" s="387" t="s">
        <v>1997</v>
      </c>
      <c r="E579" s="387" t="s">
        <v>1998</v>
      </c>
      <c r="F579" s="390">
        <v>2</v>
      </c>
      <c r="G579" s="390">
        <v>945.42</v>
      </c>
      <c r="H579" s="403">
        <v>1</v>
      </c>
      <c r="I579" s="390"/>
      <c r="J579" s="390"/>
      <c r="K579" s="403">
        <v>0</v>
      </c>
      <c r="L579" s="390">
        <v>2</v>
      </c>
      <c r="M579" s="391">
        <v>945.42</v>
      </c>
    </row>
    <row r="580" spans="1:13" ht="14.4" customHeight="1" x14ac:dyDescent="0.3">
      <c r="A580" s="386" t="s">
        <v>1689</v>
      </c>
      <c r="B580" s="387" t="s">
        <v>1577</v>
      </c>
      <c r="C580" s="387" t="s">
        <v>1146</v>
      </c>
      <c r="D580" s="387" t="s">
        <v>1578</v>
      </c>
      <c r="E580" s="387" t="s">
        <v>1579</v>
      </c>
      <c r="F580" s="390"/>
      <c r="G580" s="390"/>
      <c r="H580" s="403">
        <v>0</v>
      </c>
      <c r="I580" s="390">
        <v>1</v>
      </c>
      <c r="J580" s="390">
        <v>333.31</v>
      </c>
      <c r="K580" s="403">
        <v>1</v>
      </c>
      <c r="L580" s="390">
        <v>1</v>
      </c>
      <c r="M580" s="391">
        <v>333.31</v>
      </c>
    </row>
    <row r="581" spans="1:13" ht="14.4" customHeight="1" x14ac:dyDescent="0.3">
      <c r="A581" s="386" t="s">
        <v>1689</v>
      </c>
      <c r="B581" s="387" t="s">
        <v>1577</v>
      </c>
      <c r="C581" s="387" t="s">
        <v>2006</v>
      </c>
      <c r="D581" s="387" t="s">
        <v>2007</v>
      </c>
      <c r="E581" s="387" t="s">
        <v>2008</v>
      </c>
      <c r="F581" s="390">
        <v>8</v>
      </c>
      <c r="G581" s="390">
        <v>2666.4800000000005</v>
      </c>
      <c r="H581" s="403">
        <v>1</v>
      </c>
      <c r="I581" s="390"/>
      <c r="J581" s="390"/>
      <c r="K581" s="403">
        <v>0</v>
      </c>
      <c r="L581" s="390">
        <v>8</v>
      </c>
      <c r="M581" s="391">
        <v>2666.4800000000005</v>
      </c>
    </row>
    <row r="582" spans="1:13" ht="14.4" customHeight="1" x14ac:dyDescent="0.3">
      <c r="A582" s="386" t="s">
        <v>1689</v>
      </c>
      <c r="B582" s="387" t="s">
        <v>1838</v>
      </c>
      <c r="C582" s="387" t="s">
        <v>2140</v>
      </c>
      <c r="D582" s="387" t="s">
        <v>2141</v>
      </c>
      <c r="E582" s="387" t="s">
        <v>1583</v>
      </c>
      <c r="F582" s="390">
        <v>1</v>
      </c>
      <c r="G582" s="390">
        <v>69.86</v>
      </c>
      <c r="H582" s="403">
        <v>1</v>
      </c>
      <c r="I582" s="390"/>
      <c r="J582" s="390"/>
      <c r="K582" s="403">
        <v>0</v>
      </c>
      <c r="L582" s="390">
        <v>1</v>
      </c>
      <c r="M582" s="391">
        <v>69.86</v>
      </c>
    </row>
    <row r="583" spans="1:13" ht="14.4" customHeight="1" x14ac:dyDescent="0.3">
      <c r="A583" s="386" t="s">
        <v>1689</v>
      </c>
      <c r="B583" s="387" t="s">
        <v>1989</v>
      </c>
      <c r="C583" s="387" t="s">
        <v>1993</v>
      </c>
      <c r="D583" s="387" t="s">
        <v>1991</v>
      </c>
      <c r="E583" s="387" t="s">
        <v>1994</v>
      </c>
      <c r="F583" s="390"/>
      <c r="G583" s="390"/>
      <c r="H583" s="403">
        <v>0</v>
      </c>
      <c r="I583" s="390">
        <v>1</v>
      </c>
      <c r="J583" s="390">
        <v>193.26</v>
      </c>
      <c r="K583" s="403">
        <v>1</v>
      </c>
      <c r="L583" s="390">
        <v>1</v>
      </c>
      <c r="M583" s="391">
        <v>193.26</v>
      </c>
    </row>
    <row r="584" spans="1:13" ht="14.4" customHeight="1" x14ac:dyDescent="0.3">
      <c r="A584" s="386" t="s">
        <v>1689</v>
      </c>
      <c r="B584" s="387" t="s">
        <v>1989</v>
      </c>
      <c r="C584" s="387" t="s">
        <v>2112</v>
      </c>
      <c r="D584" s="387" t="s">
        <v>2023</v>
      </c>
      <c r="E584" s="387" t="s">
        <v>2113</v>
      </c>
      <c r="F584" s="390">
        <v>1</v>
      </c>
      <c r="G584" s="390">
        <v>0</v>
      </c>
      <c r="H584" s="403"/>
      <c r="I584" s="390"/>
      <c r="J584" s="390"/>
      <c r="K584" s="403"/>
      <c r="L584" s="390">
        <v>1</v>
      </c>
      <c r="M584" s="391">
        <v>0</v>
      </c>
    </row>
    <row r="585" spans="1:13" ht="14.4" customHeight="1" x14ac:dyDescent="0.3">
      <c r="A585" s="386" t="s">
        <v>1689</v>
      </c>
      <c r="B585" s="387" t="s">
        <v>1989</v>
      </c>
      <c r="C585" s="387" t="s">
        <v>2022</v>
      </c>
      <c r="D585" s="387" t="s">
        <v>2023</v>
      </c>
      <c r="E585" s="387" t="s">
        <v>2024</v>
      </c>
      <c r="F585" s="390">
        <v>1</v>
      </c>
      <c r="G585" s="390">
        <v>96.63</v>
      </c>
      <c r="H585" s="403">
        <v>1</v>
      </c>
      <c r="I585" s="390"/>
      <c r="J585" s="390"/>
      <c r="K585" s="403">
        <v>0</v>
      </c>
      <c r="L585" s="390">
        <v>1</v>
      </c>
      <c r="M585" s="391">
        <v>96.63</v>
      </c>
    </row>
    <row r="586" spans="1:13" ht="14.4" customHeight="1" x14ac:dyDescent="0.3">
      <c r="A586" s="386" t="s">
        <v>1689</v>
      </c>
      <c r="B586" s="387" t="s">
        <v>1587</v>
      </c>
      <c r="C586" s="387" t="s">
        <v>2029</v>
      </c>
      <c r="D586" s="387" t="s">
        <v>2030</v>
      </c>
      <c r="E586" s="387" t="s">
        <v>1588</v>
      </c>
      <c r="F586" s="390">
        <v>1</v>
      </c>
      <c r="G586" s="390">
        <v>98.23</v>
      </c>
      <c r="H586" s="403">
        <v>1</v>
      </c>
      <c r="I586" s="390"/>
      <c r="J586" s="390"/>
      <c r="K586" s="403">
        <v>0</v>
      </c>
      <c r="L586" s="390">
        <v>1</v>
      </c>
      <c r="M586" s="391">
        <v>98.23</v>
      </c>
    </row>
    <row r="587" spans="1:13" ht="14.4" customHeight="1" x14ac:dyDescent="0.3">
      <c r="A587" s="386" t="s">
        <v>1690</v>
      </c>
      <c r="B587" s="387" t="s">
        <v>1563</v>
      </c>
      <c r="C587" s="387" t="s">
        <v>1087</v>
      </c>
      <c r="D587" s="387" t="s">
        <v>1029</v>
      </c>
      <c r="E587" s="387" t="s">
        <v>1088</v>
      </c>
      <c r="F587" s="390"/>
      <c r="G587" s="390"/>
      <c r="H587" s="403">
        <v>0</v>
      </c>
      <c r="I587" s="390">
        <v>1</v>
      </c>
      <c r="J587" s="390">
        <v>468.96</v>
      </c>
      <c r="K587" s="403">
        <v>1</v>
      </c>
      <c r="L587" s="390">
        <v>1</v>
      </c>
      <c r="M587" s="391">
        <v>468.96</v>
      </c>
    </row>
    <row r="588" spans="1:13" ht="14.4" customHeight="1" x14ac:dyDescent="0.3">
      <c r="A588" s="386" t="s">
        <v>1690</v>
      </c>
      <c r="B588" s="387" t="s">
        <v>1563</v>
      </c>
      <c r="C588" s="387" t="s">
        <v>1090</v>
      </c>
      <c r="D588" s="387" t="s">
        <v>1029</v>
      </c>
      <c r="E588" s="387" t="s">
        <v>1091</v>
      </c>
      <c r="F588" s="390"/>
      <c r="G588" s="390"/>
      <c r="H588" s="403">
        <v>0</v>
      </c>
      <c r="I588" s="390">
        <v>10</v>
      </c>
      <c r="J588" s="390">
        <v>6252.9</v>
      </c>
      <c r="K588" s="403">
        <v>1</v>
      </c>
      <c r="L588" s="390">
        <v>10</v>
      </c>
      <c r="M588" s="391">
        <v>6252.9</v>
      </c>
    </row>
    <row r="589" spans="1:13" ht="14.4" customHeight="1" x14ac:dyDescent="0.3">
      <c r="A589" s="386" t="s">
        <v>1690</v>
      </c>
      <c r="B589" s="387" t="s">
        <v>1563</v>
      </c>
      <c r="C589" s="387" t="s">
        <v>1032</v>
      </c>
      <c r="D589" s="387" t="s">
        <v>1029</v>
      </c>
      <c r="E589" s="387" t="s">
        <v>1033</v>
      </c>
      <c r="F589" s="390"/>
      <c r="G589" s="390"/>
      <c r="H589" s="403">
        <v>0</v>
      </c>
      <c r="I589" s="390">
        <v>3</v>
      </c>
      <c r="J589" s="390">
        <v>3499.41</v>
      </c>
      <c r="K589" s="403">
        <v>1</v>
      </c>
      <c r="L589" s="390">
        <v>3</v>
      </c>
      <c r="M589" s="391">
        <v>3499.41</v>
      </c>
    </row>
    <row r="590" spans="1:13" ht="14.4" customHeight="1" x14ac:dyDescent="0.3">
      <c r="A590" s="386" t="s">
        <v>1690</v>
      </c>
      <c r="B590" s="387" t="s">
        <v>1995</v>
      </c>
      <c r="C590" s="387" t="s">
        <v>1996</v>
      </c>
      <c r="D590" s="387" t="s">
        <v>1997</v>
      </c>
      <c r="E590" s="387" t="s">
        <v>1998</v>
      </c>
      <c r="F590" s="390">
        <v>2</v>
      </c>
      <c r="G590" s="390">
        <v>945.42</v>
      </c>
      <c r="H590" s="403">
        <v>1</v>
      </c>
      <c r="I590" s="390"/>
      <c r="J590" s="390"/>
      <c r="K590" s="403">
        <v>0</v>
      </c>
      <c r="L590" s="390">
        <v>2</v>
      </c>
      <c r="M590" s="391">
        <v>945.42</v>
      </c>
    </row>
    <row r="591" spans="1:13" ht="14.4" customHeight="1" x14ac:dyDescent="0.3">
      <c r="A591" s="386" t="s">
        <v>1690</v>
      </c>
      <c r="B591" s="387" t="s">
        <v>1577</v>
      </c>
      <c r="C591" s="387" t="s">
        <v>1999</v>
      </c>
      <c r="D591" s="387" t="s">
        <v>2000</v>
      </c>
      <c r="E591" s="387" t="s">
        <v>1579</v>
      </c>
      <c r="F591" s="390">
        <v>3</v>
      </c>
      <c r="G591" s="390">
        <v>999.93000000000006</v>
      </c>
      <c r="H591" s="403">
        <v>1</v>
      </c>
      <c r="I591" s="390"/>
      <c r="J591" s="390"/>
      <c r="K591" s="403">
        <v>0</v>
      </c>
      <c r="L591" s="390">
        <v>3</v>
      </c>
      <c r="M591" s="391">
        <v>999.93000000000006</v>
      </c>
    </row>
    <row r="592" spans="1:13" ht="14.4" customHeight="1" x14ac:dyDescent="0.3">
      <c r="A592" s="386" t="s">
        <v>1690</v>
      </c>
      <c r="B592" s="387" t="s">
        <v>1577</v>
      </c>
      <c r="C592" s="387" t="s">
        <v>1146</v>
      </c>
      <c r="D592" s="387" t="s">
        <v>1578</v>
      </c>
      <c r="E592" s="387" t="s">
        <v>1579</v>
      </c>
      <c r="F592" s="390"/>
      <c r="G592" s="390"/>
      <c r="H592" s="403">
        <v>0</v>
      </c>
      <c r="I592" s="390">
        <v>2</v>
      </c>
      <c r="J592" s="390">
        <v>666.62</v>
      </c>
      <c r="K592" s="403">
        <v>1</v>
      </c>
      <c r="L592" s="390">
        <v>2</v>
      </c>
      <c r="M592" s="391">
        <v>666.62</v>
      </c>
    </row>
    <row r="593" spans="1:13" ht="14.4" customHeight="1" x14ac:dyDescent="0.3">
      <c r="A593" s="386" t="s">
        <v>1690</v>
      </c>
      <c r="B593" s="387" t="s">
        <v>1577</v>
      </c>
      <c r="C593" s="387" t="s">
        <v>1982</v>
      </c>
      <c r="D593" s="387" t="s">
        <v>1983</v>
      </c>
      <c r="E593" s="387" t="s">
        <v>1984</v>
      </c>
      <c r="F593" s="390"/>
      <c r="G593" s="390"/>
      <c r="H593" s="403">
        <v>0</v>
      </c>
      <c r="I593" s="390">
        <v>4</v>
      </c>
      <c r="J593" s="390">
        <v>1333.24</v>
      </c>
      <c r="K593" s="403">
        <v>1</v>
      </c>
      <c r="L593" s="390">
        <v>4</v>
      </c>
      <c r="M593" s="391">
        <v>1333.24</v>
      </c>
    </row>
    <row r="594" spans="1:13" ht="14.4" customHeight="1" x14ac:dyDescent="0.3">
      <c r="A594" s="386" t="s">
        <v>1690</v>
      </c>
      <c r="B594" s="387" t="s">
        <v>1582</v>
      </c>
      <c r="C594" s="387" t="s">
        <v>1154</v>
      </c>
      <c r="D594" s="387" t="s">
        <v>1155</v>
      </c>
      <c r="E594" s="387" t="s">
        <v>1583</v>
      </c>
      <c r="F594" s="390"/>
      <c r="G594" s="390"/>
      <c r="H594" s="403">
        <v>0</v>
      </c>
      <c r="I594" s="390">
        <v>1</v>
      </c>
      <c r="J594" s="390">
        <v>184.22</v>
      </c>
      <c r="K594" s="403">
        <v>1</v>
      </c>
      <c r="L594" s="390">
        <v>1</v>
      </c>
      <c r="M594" s="391">
        <v>184.22</v>
      </c>
    </row>
    <row r="595" spans="1:13" ht="14.4" customHeight="1" x14ac:dyDescent="0.3">
      <c r="A595" s="386" t="s">
        <v>1690</v>
      </c>
      <c r="B595" s="387" t="s">
        <v>1961</v>
      </c>
      <c r="C595" s="387" t="s">
        <v>1962</v>
      </c>
      <c r="D595" s="387" t="s">
        <v>1963</v>
      </c>
      <c r="E595" s="387" t="s">
        <v>1964</v>
      </c>
      <c r="F595" s="390"/>
      <c r="G595" s="390"/>
      <c r="H595" s="403">
        <v>0</v>
      </c>
      <c r="I595" s="390">
        <v>3</v>
      </c>
      <c r="J595" s="390">
        <v>462.03</v>
      </c>
      <c r="K595" s="403">
        <v>1</v>
      </c>
      <c r="L595" s="390">
        <v>3</v>
      </c>
      <c r="M595" s="391">
        <v>462.03</v>
      </c>
    </row>
    <row r="596" spans="1:13" ht="14.4" customHeight="1" x14ac:dyDescent="0.3">
      <c r="A596" s="386" t="s">
        <v>1690</v>
      </c>
      <c r="B596" s="387" t="s">
        <v>1989</v>
      </c>
      <c r="C596" s="387" t="s">
        <v>1990</v>
      </c>
      <c r="D596" s="387" t="s">
        <v>1991</v>
      </c>
      <c r="E596" s="387" t="s">
        <v>1992</v>
      </c>
      <c r="F596" s="390"/>
      <c r="G596" s="390"/>
      <c r="H596" s="403">
        <v>0</v>
      </c>
      <c r="I596" s="390">
        <v>1</v>
      </c>
      <c r="J596" s="390">
        <v>96.63</v>
      </c>
      <c r="K596" s="403">
        <v>1</v>
      </c>
      <c r="L596" s="390">
        <v>1</v>
      </c>
      <c r="M596" s="391">
        <v>96.63</v>
      </c>
    </row>
    <row r="597" spans="1:13" ht="14.4" customHeight="1" x14ac:dyDescent="0.3">
      <c r="A597" s="386" t="s">
        <v>1690</v>
      </c>
      <c r="B597" s="387" t="s">
        <v>1989</v>
      </c>
      <c r="C597" s="387" t="s">
        <v>2022</v>
      </c>
      <c r="D597" s="387" t="s">
        <v>2023</v>
      </c>
      <c r="E597" s="387" t="s">
        <v>2024</v>
      </c>
      <c r="F597" s="390">
        <v>2</v>
      </c>
      <c r="G597" s="390">
        <v>193.26</v>
      </c>
      <c r="H597" s="403">
        <v>1</v>
      </c>
      <c r="I597" s="390"/>
      <c r="J597" s="390"/>
      <c r="K597" s="403">
        <v>0</v>
      </c>
      <c r="L597" s="390">
        <v>2</v>
      </c>
      <c r="M597" s="391">
        <v>193.26</v>
      </c>
    </row>
    <row r="598" spans="1:13" ht="14.4" customHeight="1" x14ac:dyDescent="0.3">
      <c r="A598" s="386" t="s">
        <v>1759</v>
      </c>
      <c r="B598" s="387" t="s">
        <v>1577</v>
      </c>
      <c r="C598" s="387" t="s">
        <v>1146</v>
      </c>
      <c r="D598" s="387" t="s">
        <v>1578</v>
      </c>
      <c r="E598" s="387" t="s">
        <v>1579</v>
      </c>
      <c r="F598" s="390"/>
      <c r="G598" s="390"/>
      <c r="H598" s="403">
        <v>0</v>
      </c>
      <c r="I598" s="390">
        <v>1</v>
      </c>
      <c r="J598" s="390">
        <v>333.31</v>
      </c>
      <c r="K598" s="403">
        <v>1</v>
      </c>
      <c r="L598" s="390">
        <v>1</v>
      </c>
      <c r="M598" s="391">
        <v>333.31</v>
      </c>
    </row>
    <row r="599" spans="1:13" ht="14.4" customHeight="1" x14ac:dyDescent="0.3">
      <c r="A599" s="386" t="s">
        <v>1691</v>
      </c>
      <c r="B599" s="387" t="s">
        <v>1563</v>
      </c>
      <c r="C599" s="387" t="s">
        <v>1087</v>
      </c>
      <c r="D599" s="387" t="s">
        <v>1029</v>
      </c>
      <c r="E599" s="387" t="s">
        <v>1088</v>
      </c>
      <c r="F599" s="390"/>
      <c r="G599" s="390"/>
      <c r="H599" s="403">
        <v>0</v>
      </c>
      <c r="I599" s="390">
        <v>9</v>
      </c>
      <c r="J599" s="390">
        <v>4220.6399999999994</v>
      </c>
      <c r="K599" s="403">
        <v>1</v>
      </c>
      <c r="L599" s="390">
        <v>9</v>
      </c>
      <c r="M599" s="391">
        <v>4220.6399999999994</v>
      </c>
    </row>
    <row r="600" spans="1:13" ht="14.4" customHeight="1" x14ac:dyDescent="0.3">
      <c r="A600" s="386" t="s">
        <v>1691</v>
      </c>
      <c r="B600" s="387" t="s">
        <v>1563</v>
      </c>
      <c r="C600" s="387" t="s">
        <v>1090</v>
      </c>
      <c r="D600" s="387" t="s">
        <v>1029</v>
      </c>
      <c r="E600" s="387" t="s">
        <v>1091</v>
      </c>
      <c r="F600" s="390"/>
      <c r="G600" s="390"/>
      <c r="H600" s="403">
        <v>0</v>
      </c>
      <c r="I600" s="390">
        <v>41</v>
      </c>
      <c r="J600" s="390">
        <v>25636.89</v>
      </c>
      <c r="K600" s="403">
        <v>1</v>
      </c>
      <c r="L600" s="390">
        <v>41</v>
      </c>
      <c r="M600" s="391">
        <v>25636.89</v>
      </c>
    </row>
    <row r="601" spans="1:13" ht="14.4" customHeight="1" x14ac:dyDescent="0.3">
      <c r="A601" s="386" t="s">
        <v>1691</v>
      </c>
      <c r="B601" s="387" t="s">
        <v>1563</v>
      </c>
      <c r="C601" s="387" t="s">
        <v>1028</v>
      </c>
      <c r="D601" s="387" t="s">
        <v>1029</v>
      </c>
      <c r="E601" s="387" t="s">
        <v>1030</v>
      </c>
      <c r="F601" s="390"/>
      <c r="G601" s="390"/>
      <c r="H601" s="403">
        <v>0</v>
      </c>
      <c r="I601" s="390">
        <v>15</v>
      </c>
      <c r="J601" s="390">
        <v>14068.95</v>
      </c>
      <c r="K601" s="403">
        <v>1</v>
      </c>
      <c r="L601" s="390">
        <v>15</v>
      </c>
      <c r="M601" s="391">
        <v>14068.95</v>
      </c>
    </row>
    <row r="602" spans="1:13" ht="14.4" customHeight="1" x14ac:dyDescent="0.3">
      <c r="A602" s="386" t="s">
        <v>1691</v>
      </c>
      <c r="B602" s="387" t="s">
        <v>1577</v>
      </c>
      <c r="C602" s="387" t="s">
        <v>1999</v>
      </c>
      <c r="D602" s="387" t="s">
        <v>2000</v>
      </c>
      <c r="E602" s="387" t="s">
        <v>1579</v>
      </c>
      <c r="F602" s="390">
        <v>9</v>
      </c>
      <c r="G602" s="390">
        <v>2999.79</v>
      </c>
      <c r="H602" s="403">
        <v>1</v>
      </c>
      <c r="I602" s="390"/>
      <c r="J602" s="390"/>
      <c r="K602" s="403">
        <v>0</v>
      </c>
      <c r="L602" s="390">
        <v>9</v>
      </c>
      <c r="M602" s="391">
        <v>2999.79</v>
      </c>
    </row>
    <row r="603" spans="1:13" ht="14.4" customHeight="1" x14ac:dyDescent="0.3">
      <c r="A603" s="386" t="s">
        <v>1691</v>
      </c>
      <c r="B603" s="387" t="s">
        <v>1577</v>
      </c>
      <c r="C603" s="387" t="s">
        <v>1146</v>
      </c>
      <c r="D603" s="387" t="s">
        <v>1578</v>
      </c>
      <c r="E603" s="387" t="s">
        <v>1579</v>
      </c>
      <c r="F603" s="390"/>
      <c r="G603" s="390"/>
      <c r="H603" s="403">
        <v>0</v>
      </c>
      <c r="I603" s="390">
        <v>33</v>
      </c>
      <c r="J603" s="390">
        <v>10999.23</v>
      </c>
      <c r="K603" s="403">
        <v>1</v>
      </c>
      <c r="L603" s="390">
        <v>33</v>
      </c>
      <c r="M603" s="391">
        <v>10999.23</v>
      </c>
    </row>
    <row r="604" spans="1:13" ht="14.4" customHeight="1" x14ac:dyDescent="0.3">
      <c r="A604" s="386" t="s">
        <v>1691</v>
      </c>
      <c r="B604" s="387" t="s">
        <v>1577</v>
      </c>
      <c r="C604" s="387" t="s">
        <v>1979</v>
      </c>
      <c r="D604" s="387" t="s">
        <v>1980</v>
      </c>
      <c r="E604" s="387" t="s">
        <v>1981</v>
      </c>
      <c r="F604" s="390"/>
      <c r="G604" s="390"/>
      <c r="H604" s="403">
        <v>0</v>
      </c>
      <c r="I604" s="390">
        <v>1</v>
      </c>
      <c r="J604" s="390">
        <v>333.31</v>
      </c>
      <c r="K604" s="403">
        <v>1</v>
      </c>
      <c r="L604" s="390">
        <v>1</v>
      </c>
      <c r="M604" s="391">
        <v>333.31</v>
      </c>
    </row>
    <row r="605" spans="1:13" ht="14.4" customHeight="1" x14ac:dyDescent="0.3">
      <c r="A605" s="386" t="s">
        <v>1691</v>
      </c>
      <c r="B605" s="387" t="s">
        <v>1577</v>
      </c>
      <c r="C605" s="387" t="s">
        <v>1982</v>
      </c>
      <c r="D605" s="387" t="s">
        <v>1983</v>
      </c>
      <c r="E605" s="387" t="s">
        <v>1984</v>
      </c>
      <c r="F605" s="390"/>
      <c r="G605" s="390"/>
      <c r="H605" s="403">
        <v>0</v>
      </c>
      <c r="I605" s="390">
        <v>2</v>
      </c>
      <c r="J605" s="390">
        <v>666.62</v>
      </c>
      <c r="K605" s="403">
        <v>1</v>
      </c>
      <c r="L605" s="390">
        <v>2</v>
      </c>
      <c r="M605" s="391">
        <v>666.62</v>
      </c>
    </row>
    <row r="606" spans="1:13" ht="14.4" customHeight="1" x14ac:dyDescent="0.3">
      <c r="A606" s="386" t="s">
        <v>1691</v>
      </c>
      <c r="B606" s="387" t="s">
        <v>1577</v>
      </c>
      <c r="C606" s="387" t="s">
        <v>2006</v>
      </c>
      <c r="D606" s="387" t="s">
        <v>2007</v>
      </c>
      <c r="E606" s="387" t="s">
        <v>2008</v>
      </c>
      <c r="F606" s="390">
        <v>1</v>
      </c>
      <c r="G606" s="390">
        <v>333.31</v>
      </c>
      <c r="H606" s="403">
        <v>1</v>
      </c>
      <c r="I606" s="390"/>
      <c r="J606" s="390"/>
      <c r="K606" s="403">
        <v>0</v>
      </c>
      <c r="L606" s="390">
        <v>1</v>
      </c>
      <c r="M606" s="391">
        <v>333.31</v>
      </c>
    </row>
    <row r="607" spans="1:13" ht="14.4" customHeight="1" x14ac:dyDescent="0.3">
      <c r="A607" s="386" t="s">
        <v>1691</v>
      </c>
      <c r="B607" s="387" t="s">
        <v>1577</v>
      </c>
      <c r="C607" s="387" t="s">
        <v>2009</v>
      </c>
      <c r="D607" s="387" t="s">
        <v>2007</v>
      </c>
      <c r="E607" s="387" t="s">
        <v>1984</v>
      </c>
      <c r="F607" s="390">
        <v>1</v>
      </c>
      <c r="G607" s="390">
        <v>333.31</v>
      </c>
      <c r="H607" s="403">
        <v>1</v>
      </c>
      <c r="I607" s="390"/>
      <c r="J607" s="390"/>
      <c r="K607" s="403">
        <v>0</v>
      </c>
      <c r="L607" s="390">
        <v>1</v>
      </c>
      <c r="M607" s="391">
        <v>333.31</v>
      </c>
    </row>
    <row r="608" spans="1:13" ht="14.4" customHeight="1" x14ac:dyDescent="0.3">
      <c r="A608" s="386" t="s">
        <v>1691</v>
      </c>
      <c r="B608" s="387" t="s">
        <v>1577</v>
      </c>
      <c r="C608" s="387" t="s">
        <v>2431</v>
      </c>
      <c r="D608" s="387" t="s">
        <v>2000</v>
      </c>
      <c r="E608" s="387" t="s">
        <v>2432</v>
      </c>
      <c r="F608" s="390">
        <v>2</v>
      </c>
      <c r="G608" s="390">
        <v>666.62</v>
      </c>
      <c r="H608" s="403">
        <v>1</v>
      </c>
      <c r="I608" s="390"/>
      <c r="J608" s="390"/>
      <c r="K608" s="403">
        <v>0</v>
      </c>
      <c r="L608" s="390">
        <v>2</v>
      </c>
      <c r="M608" s="391">
        <v>666.62</v>
      </c>
    </row>
    <row r="609" spans="1:13" ht="14.4" customHeight="1" x14ac:dyDescent="0.3">
      <c r="A609" s="386" t="s">
        <v>1691</v>
      </c>
      <c r="B609" s="387" t="s">
        <v>1961</v>
      </c>
      <c r="C609" s="387" t="s">
        <v>1962</v>
      </c>
      <c r="D609" s="387" t="s">
        <v>1963</v>
      </c>
      <c r="E609" s="387" t="s">
        <v>1964</v>
      </c>
      <c r="F609" s="390"/>
      <c r="G609" s="390"/>
      <c r="H609" s="403">
        <v>0</v>
      </c>
      <c r="I609" s="390">
        <v>2</v>
      </c>
      <c r="J609" s="390">
        <v>308.02</v>
      </c>
      <c r="K609" s="403">
        <v>1</v>
      </c>
      <c r="L609" s="390">
        <v>2</v>
      </c>
      <c r="M609" s="391">
        <v>308.02</v>
      </c>
    </row>
    <row r="610" spans="1:13" ht="14.4" customHeight="1" x14ac:dyDescent="0.3">
      <c r="A610" s="386" t="s">
        <v>1691</v>
      </c>
      <c r="B610" s="387" t="s">
        <v>1989</v>
      </c>
      <c r="C610" s="387" t="s">
        <v>2018</v>
      </c>
      <c r="D610" s="387" t="s">
        <v>1991</v>
      </c>
      <c r="E610" s="387" t="s">
        <v>2019</v>
      </c>
      <c r="F610" s="390"/>
      <c r="G610" s="390"/>
      <c r="H610" s="403">
        <v>0</v>
      </c>
      <c r="I610" s="390">
        <v>1</v>
      </c>
      <c r="J610" s="390">
        <v>48.31</v>
      </c>
      <c r="K610" s="403">
        <v>1</v>
      </c>
      <c r="L610" s="390">
        <v>1</v>
      </c>
      <c r="M610" s="391">
        <v>48.31</v>
      </c>
    </row>
    <row r="611" spans="1:13" ht="14.4" customHeight="1" x14ac:dyDescent="0.3">
      <c r="A611" s="386" t="s">
        <v>1691</v>
      </c>
      <c r="B611" s="387" t="s">
        <v>1989</v>
      </c>
      <c r="C611" s="387" t="s">
        <v>1990</v>
      </c>
      <c r="D611" s="387" t="s">
        <v>1991</v>
      </c>
      <c r="E611" s="387" t="s">
        <v>1992</v>
      </c>
      <c r="F611" s="390"/>
      <c r="G611" s="390"/>
      <c r="H611" s="403">
        <v>0</v>
      </c>
      <c r="I611" s="390">
        <v>19</v>
      </c>
      <c r="J611" s="390">
        <v>1835.9699999999998</v>
      </c>
      <c r="K611" s="403">
        <v>1</v>
      </c>
      <c r="L611" s="390">
        <v>19</v>
      </c>
      <c r="M611" s="391">
        <v>1835.9699999999998</v>
      </c>
    </row>
    <row r="612" spans="1:13" ht="14.4" customHeight="1" x14ac:dyDescent="0.3">
      <c r="A612" s="386" t="s">
        <v>1691</v>
      </c>
      <c r="B612" s="387" t="s">
        <v>1989</v>
      </c>
      <c r="C612" s="387" t="s">
        <v>1993</v>
      </c>
      <c r="D612" s="387" t="s">
        <v>1991</v>
      </c>
      <c r="E612" s="387" t="s">
        <v>1994</v>
      </c>
      <c r="F612" s="390"/>
      <c r="G612" s="390"/>
      <c r="H612" s="403">
        <v>0</v>
      </c>
      <c r="I612" s="390">
        <v>12</v>
      </c>
      <c r="J612" s="390">
        <v>2319.12</v>
      </c>
      <c r="K612" s="403">
        <v>1</v>
      </c>
      <c r="L612" s="390">
        <v>12</v>
      </c>
      <c r="M612" s="391">
        <v>2319.12</v>
      </c>
    </row>
    <row r="613" spans="1:13" ht="14.4" customHeight="1" x14ac:dyDescent="0.3">
      <c r="A613" s="386" t="s">
        <v>1691</v>
      </c>
      <c r="B613" s="387" t="s">
        <v>1989</v>
      </c>
      <c r="C613" s="387" t="s">
        <v>2433</v>
      </c>
      <c r="D613" s="387" t="s">
        <v>2023</v>
      </c>
      <c r="E613" s="387" t="s">
        <v>2434</v>
      </c>
      <c r="F613" s="390">
        <v>1</v>
      </c>
      <c r="G613" s="390">
        <v>0</v>
      </c>
      <c r="H613" s="403"/>
      <c r="I613" s="390"/>
      <c r="J613" s="390"/>
      <c r="K613" s="403"/>
      <c r="L613" s="390">
        <v>1</v>
      </c>
      <c r="M613" s="391">
        <v>0</v>
      </c>
    </row>
    <row r="614" spans="1:13" ht="14.4" customHeight="1" x14ac:dyDescent="0.3">
      <c r="A614" s="386" t="s">
        <v>1691</v>
      </c>
      <c r="B614" s="387" t="s">
        <v>1989</v>
      </c>
      <c r="C614" s="387" t="s">
        <v>2022</v>
      </c>
      <c r="D614" s="387" t="s">
        <v>2023</v>
      </c>
      <c r="E614" s="387" t="s">
        <v>2024</v>
      </c>
      <c r="F614" s="390">
        <v>4</v>
      </c>
      <c r="G614" s="390">
        <v>386.52</v>
      </c>
      <c r="H614" s="403">
        <v>1</v>
      </c>
      <c r="I614" s="390"/>
      <c r="J614" s="390"/>
      <c r="K614" s="403">
        <v>0</v>
      </c>
      <c r="L614" s="390">
        <v>4</v>
      </c>
      <c r="M614" s="391">
        <v>386.52</v>
      </c>
    </row>
    <row r="615" spans="1:13" ht="14.4" customHeight="1" x14ac:dyDescent="0.3">
      <c r="A615" s="386" t="s">
        <v>1691</v>
      </c>
      <c r="B615" s="387" t="s">
        <v>1587</v>
      </c>
      <c r="C615" s="387" t="s">
        <v>2029</v>
      </c>
      <c r="D615" s="387" t="s">
        <v>2030</v>
      </c>
      <c r="E615" s="387" t="s">
        <v>1588</v>
      </c>
      <c r="F615" s="390">
        <v>1</v>
      </c>
      <c r="G615" s="390">
        <v>98.23</v>
      </c>
      <c r="H615" s="403">
        <v>1</v>
      </c>
      <c r="I615" s="390"/>
      <c r="J615" s="390"/>
      <c r="K615" s="403">
        <v>0</v>
      </c>
      <c r="L615" s="390">
        <v>1</v>
      </c>
      <c r="M615" s="391">
        <v>98.23</v>
      </c>
    </row>
    <row r="616" spans="1:13" ht="14.4" customHeight="1" x14ac:dyDescent="0.3">
      <c r="A616" s="386" t="s">
        <v>1691</v>
      </c>
      <c r="B616" s="387" t="s">
        <v>1587</v>
      </c>
      <c r="C616" s="387" t="s">
        <v>2052</v>
      </c>
      <c r="D616" s="387" t="s">
        <v>2053</v>
      </c>
      <c r="E616" s="387" t="s">
        <v>2054</v>
      </c>
      <c r="F616" s="390"/>
      <c r="G616" s="390"/>
      <c r="H616" s="403">
        <v>0</v>
      </c>
      <c r="I616" s="390">
        <v>1</v>
      </c>
      <c r="J616" s="390">
        <v>32.74</v>
      </c>
      <c r="K616" s="403">
        <v>1</v>
      </c>
      <c r="L616" s="390">
        <v>1</v>
      </c>
      <c r="M616" s="391">
        <v>32.74</v>
      </c>
    </row>
    <row r="617" spans="1:13" ht="14.4" customHeight="1" x14ac:dyDescent="0.3">
      <c r="A617" s="386" t="s">
        <v>1692</v>
      </c>
      <c r="B617" s="387" t="s">
        <v>1563</v>
      </c>
      <c r="C617" s="387" t="s">
        <v>1090</v>
      </c>
      <c r="D617" s="387" t="s">
        <v>1029</v>
      </c>
      <c r="E617" s="387" t="s">
        <v>1091</v>
      </c>
      <c r="F617" s="390"/>
      <c r="G617" s="390"/>
      <c r="H617" s="403">
        <v>0</v>
      </c>
      <c r="I617" s="390">
        <v>59</v>
      </c>
      <c r="J617" s="390">
        <v>36892.11</v>
      </c>
      <c r="K617" s="403">
        <v>1</v>
      </c>
      <c r="L617" s="390">
        <v>59</v>
      </c>
      <c r="M617" s="391">
        <v>36892.11</v>
      </c>
    </row>
    <row r="618" spans="1:13" ht="14.4" customHeight="1" x14ac:dyDescent="0.3">
      <c r="A618" s="386" t="s">
        <v>1692</v>
      </c>
      <c r="B618" s="387" t="s">
        <v>1563</v>
      </c>
      <c r="C618" s="387" t="s">
        <v>1028</v>
      </c>
      <c r="D618" s="387" t="s">
        <v>1029</v>
      </c>
      <c r="E618" s="387" t="s">
        <v>1030</v>
      </c>
      <c r="F618" s="390"/>
      <c r="G618" s="390"/>
      <c r="H618" s="403">
        <v>0</v>
      </c>
      <c r="I618" s="390">
        <v>2</v>
      </c>
      <c r="J618" s="390">
        <v>1875.86</v>
      </c>
      <c r="K618" s="403">
        <v>1</v>
      </c>
      <c r="L618" s="390">
        <v>2</v>
      </c>
      <c r="M618" s="391">
        <v>1875.86</v>
      </c>
    </row>
    <row r="619" spans="1:13" ht="14.4" customHeight="1" x14ac:dyDescent="0.3">
      <c r="A619" s="386" t="s">
        <v>1692</v>
      </c>
      <c r="B619" s="387" t="s">
        <v>1563</v>
      </c>
      <c r="C619" s="387" t="s">
        <v>2435</v>
      </c>
      <c r="D619" s="387" t="s">
        <v>1029</v>
      </c>
      <c r="E619" s="387" t="s">
        <v>2436</v>
      </c>
      <c r="F619" s="390">
        <v>2</v>
      </c>
      <c r="G619" s="390">
        <v>0</v>
      </c>
      <c r="H619" s="403"/>
      <c r="I619" s="390"/>
      <c r="J619" s="390"/>
      <c r="K619" s="403"/>
      <c r="L619" s="390">
        <v>2</v>
      </c>
      <c r="M619" s="391">
        <v>0</v>
      </c>
    </row>
    <row r="620" spans="1:13" ht="14.4" customHeight="1" x14ac:dyDescent="0.3">
      <c r="A620" s="386" t="s">
        <v>1692</v>
      </c>
      <c r="B620" s="387" t="s">
        <v>1577</v>
      </c>
      <c r="C620" s="387" t="s">
        <v>1999</v>
      </c>
      <c r="D620" s="387" t="s">
        <v>2000</v>
      </c>
      <c r="E620" s="387" t="s">
        <v>1579</v>
      </c>
      <c r="F620" s="390">
        <v>2</v>
      </c>
      <c r="G620" s="390">
        <v>666.62</v>
      </c>
      <c r="H620" s="403">
        <v>1</v>
      </c>
      <c r="I620" s="390"/>
      <c r="J620" s="390"/>
      <c r="K620" s="403">
        <v>0</v>
      </c>
      <c r="L620" s="390">
        <v>2</v>
      </c>
      <c r="M620" s="391">
        <v>666.62</v>
      </c>
    </row>
    <row r="621" spans="1:13" ht="14.4" customHeight="1" x14ac:dyDescent="0.3">
      <c r="A621" s="386" t="s">
        <v>1692</v>
      </c>
      <c r="B621" s="387" t="s">
        <v>1577</v>
      </c>
      <c r="C621" s="387" t="s">
        <v>2099</v>
      </c>
      <c r="D621" s="387" t="s">
        <v>1578</v>
      </c>
      <c r="E621" s="387" t="s">
        <v>2100</v>
      </c>
      <c r="F621" s="390">
        <v>7</v>
      </c>
      <c r="G621" s="390">
        <v>0</v>
      </c>
      <c r="H621" s="403"/>
      <c r="I621" s="390"/>
      <c r="J621" s="390"/>
      <c r="K621" s="403"/>
      <c r="L621" s="390">
        <v>7</v>
      </c>
      <c r="M621" s="391">
        <v>0</v>
      </c>
    </row>
    <row r="622" spans="1:13" ht="14.4" customHeight="1" x14ac:dyDescent="0.3">
      <c r="A622" s="386" t="s">
        <v>1692</v>
      </c>
      <c r="B622" s="387" t="s">
        <v>1577</v>
      </c>
      <c r="C622" s="387" t="s">
        <v>1146</v>
      </c>
      <c r="D622" s="387" t="s">
        <v>1578</v>
      </c>
      <c r="E622" s="387" t="s">
        <v>1579</v>
      </c>
      <c r="F622" s="390"/>
      <c r="G622" s="390"/>
      <c r="H622" s="403">
        <v>0</v>
      </c>
      <c r="I622" s="390">
        <v>14</v>
      </c>
      <c r="J622" s="390">
        <v>4666.34</v>
      </c>
      <c r="K622" s="403">
        <v>1</v>
      </c>
      <c r="L622" s="390">
        <v>14</v>
      </c>
      <c r="M622" s="391">
        <v>4666.34</v>
      </c>
    </row>
    <row r="623" spans="1:13" ht="14.4" customHeight="1" x14ac:dyDescent="0.3">
      <c r="A623" s="386" t="s">
        <v>1692</v>
      </c>
      <c r="B623" s="387" t="s">
        <v>1577</v>
      </c>
      <c r="C623" s="387" t="s">
        <v>2003</v>
      </c>
      <c r="D623" s="387" t="s">
        <v>2004</v>
      </c>
      <c r="E623" s="387" t="s">
        <v>2005</v>
      </c>
      <c r="F623" s="390"/>
      <c r="G623" s="390"/>
      <c r="H623" s="403">
        <v>0</v>
      </c>
      <c r="I623" s="390">
        <v>1</v>
      </c>
      <c r="J623" s="390">
        <v>79.36</v>
      </c>
      <c r="K623" s="403">
        <v>1</v>
      </c>
      <c r="L623" s="390">
        <v>1</v>
      </c>
      <c r="M623" s="391">
        <v>79.36</v>
      </c>
    </row>
    <row r="624" spans="1:13" ht="14.4" customHeight="1" x14ac:dyDescent="0.3">
      <c r="A624" s="386" t="s">
        <v>1692</v>
      </c>
      <c r="B624" s="387" t="s">
        <v>1577</v>
      </c>
      <c r="C624" s="387" t="s">
        <v>1982</v>
      </c>
      <c r="D624" s="387" t="s">
        <v>1983</v>
      </c>
      <c r="E624" s="387" t="s">
        <v>1984</v>
      </c>
      <c r="F624" s="390"/>
      <c r="G624" s="390"/>
      <c r="H624" s="403">
        <v>0</v>
      </c>
      <c r="I624" s="390">
        <v>1</v>
      </c>
      <c r="J624" s="390">
        <v>333.31</v>
      </c>
      <c r="K624" s="403">
        <v>1</v>
      </c>
      <c r="L624" s="390">
        <v>1</v>
      </c>
      <c r="M624" s="391">
        <v>333.31</v>
      </c>
    </row>
    <row r="625" spans="1:13" ht="14.4" customHeight="1" x14ac:dyDescent="0.3">
      <c r="A625" s="386" t="s">
        <v>1692</v>
      </c>
      <c r="B625" s="387" t="s">
        <v>1961</v>
      </c>
      <c r="C625" s="387" t="s">
        <v>1962</v>
      </c>
      <c r="D625" s="387" t="s">
        <v>1963</v>
      </c>
      <c r="E625" s="387" t="s">
        <v>1964</v>
      </c>
      <c r="F625" s="390"/>
      <c r="G625" s="390"/>
      <c r="H625" s="403">
        <v>0</v>
      </c>
      <c r="I625" s="390">
        <v>1</v>
      </c>
      <c r="J625" s="390">
        <v>154.01</v>
      </c>
      <c r="K625" s="403">
        <v>1</v>
      </c>
      <c r="L625" s="390">
        <v>1</v>
      </c>
      <c r="M625" s="391">
        <v>154.01</v>
      </c>
    </row>
    <row r="626" spans="1:13" ht="14.4" customHeight="1" x14ac:dyDescent="0.3">
      <c r="A626" s="386" t="s">
        <v>1692</v>
      </c>
      <c r="B626" s="387" t="s">
        <v>1961</v>
      </c>
      <c r="C626" s="387" t="s">
        <v>2437</v>
      </c>
      <c r="D626" s="387" t="s">
        <v>1963</v>
      </c>
      <c r="E626" s="387" t="s">
        <v>1964</v>
      </c>
      <c r="F626" s="390"/>
      <c r="G626" s="390"/>
      <c r="H626" s="403">
        <v>0</v>
      </c>
      <c r="I626" s="390">
        <v>1</v>
      </c>
      <c r="J626" s="390">
        <v>143.18</v>
      </c>
      <c r="K626" s="403">
        <v>1</v>
      </c>
      <c r="L626" s="390">
        <v>1</v>
      </c>
      <c r="M626" s="391">
        <v>143.18</v>
      </c>
    </row>
    <row r="627" spans="1:13" ht="14.4" customHeight="1" x14ac:dyDescent="0.3">
      <c r="A627" s="386" t="s">
        <v>1692</v>
      </c>
      <c r="B627" s="387" t="s">
        <v>1838</v>
      </c>
      <c r="C627" s="387" t="s">
        <v>2339</v>
      </c>
      <c r="D627" s="387" t="s">
        <v>2340</v>
      </c>
      <c r="E627" s="387" t="s">
        <v>1583</v>
      </c>
      <c r="F627" s="390">
        <v>1</v>
      </c>
      <c r="G627" s="390">
        <v>69.86</v>
      </c>
      <c r="H627" s="403">
        <v>1</v>
      </c>
      <c r="I627" s="390"/>
      <c r="J627" s="390"/>
      <c r="K627" s="403">
        <v>0</v>
      </c>
      <c r="L627" s="390">
        <v>1</v>
      </c>
      <c r="M627" s="391">
        <v>69.86</v>
      </c>
    </row>
    <row r="628" spans="1:13" ht="14.4" customHeight="1" x14ac:dyDescent="0.3">
      <c r="A628" s="386" t="s">
        <v>1692</v>
      </c>
      <c r="B628" s="387" t="s">
        <v>1989</v>
      </c>
      <c r="C628" s="387" t="s">
        <v>2018</v>
      </c>
      <c r="D628" s="387" t="s">
        <v>1991</v>
      </c>
      <c r="E628" s="387" t="s">
        <v>2019</v>
      </c>
      <c r="F628" s="390"/>
      <c r="G628" s="390"/>
      <c r="H628" s="403">
        <v>0</v>
      </c>
      <c r="I628" s="390">
        <v>8</v>
      </c>
      <c r="J628" s="390">
        <v>386.48</v>
      </c>
      <c r="K628" s="403">
        <v>1</v>
      </c>
      <c r="L628" s="390">
        <v>8</v>
      </c>
      <c r="M628" s="391">
        <v>386.48</v>
      </c>
    </row>
    <row r="629" spans="1:13" ht="14.4" customHeight="1" x14ac:dyDescent="0.3">
      <c r="A629" s="386" t="s">
        <v>1692</v>
      </c>
      <c r="B629" s="387" t="s">
        <v>1989</v>
      </c>
      <c r="C629" s="387" t="s">
        <v>1990</v>
      </c>
      <c r="D629" s="387" t="s">
        <v>1991</v>
      </c>
      <c r="E629" s="387" t="s">
        <v>1992</v>
      </c>
      <c r="F629" s="390"/>
      <c r="G629" s="390"/>
      <c r="H629" s="403">
        <v>0</v>
      </c>
      <c r="I629" s="390">
        <v>2</v>
      </c>
      <c r="J629" s="390">
        <v>193.26</v>
      </c>
      <c r="K629" s="403">
        <v>1</v>
      </c>
      <c r="L629" s="390">
        <v>2</v>
      </c>
      <c r="M629" s="391">
        <v>193.26</v>
      </c>
    </row>
    <row r="630" spans="1:13" ht="14.4" customHeight="1" x14ac:dyDescent="0.3">
      <c r="A630" s="386" t="s">
        <v>1692</v>
      </c>
      <c r="B630" s="387" t="s">
        <v>1989</v>
      </c>
      <c r="C630" s="387" t="s">
        <v>2433</v>
      </c>
      <c r="D630" s="387" t="s">
        <v>2023</v>
      </c>
      <c r="E630" s="387" t="s">
        <v>2434</v>
      </c>
      <c r="F630" s="390">
        <v>1</v>
      </c>
      <c r="G630" s="390">
        <v>0</v>
      </c>
      <c r="H630" s="403"/>
      <c r="I630" s="390"/>
      <c r="J630" s="390"/>
      <c r="K630" s="403"/>
      <c r="L630" s="390">
        <v>1</v>
      </c>
      <c r="M630" s="391">
        <v>0</v>
      </c>
    </row>
    <row r="631" spans="1:13" ht="14.4" customHeight="1" x14ac:dyDescent="0.3">
      <c r="A631" s="386" t="s">
        <v>1692</v>
      </c>
      <c r="B631" s="387" t="s">
        <v>1989</v>
      </c>
      <c r="C631" s="387" t="s">
        <v>2112</v>
      </c>
      <c r="D631" s="387" t="s">
        <v>2023</v>
      </c>
      <c r="E631" s="387" t="s">
        <v>2113</v>
      </c>
      <c r="F631" s="390">
        <v>4</v>
      </c>
      <c r="G631" s="390">
        <v>0</v>
      </c>
      <c r="H631" s="403"/>
      <c r="I631" s="390"/>
      <c r="J631" s="390"/>
      <c r="K631" s="403"/>
      <c r="L631" s="390">
        <v>4</v>
      </c>
      <c r="M631" s="391">
        <v>0</v>
      </c>
    </row>
    <row r="632" spans="1:13" ht="14.4" customHeight="1" x14ac:dyDescent="0.3">
      <c r="A632" s="386" t="s">
        <v>1692</v>
      </c>
      <c r="B632" s="387" t="s">
        <v>1989</v>
      </c>
      <c r="C632" s="387" t="s">
        <v>2022</v>
      </c>
      <c r="D632" s="387" t="s">
        <v>2023</v>
      </c>
      <c r="E632" s="387" t="s">
        <v>2024</v>
      </c>
      <c r="F632" s="390">
        <v>16</v>
      </c>
      <c r="G632" s="390">
        <v>1546.08</v>
      </c>
      <c r="H632" s="403">
        <v>1</v>
      </c>
      <c r="I632" s="390"/>
      <c r="J632" s="390"/>
      <c r="K632" s="403">
        <v>0</v>
      </c>
      <c r="L632" s="390">
        <v>16</v>
      </c>
      <c r="M632" s="391">
        <v>1546.08</v>
      </c>
    </row>
    <row r="633" spans="1:13" ht="14.4" customHeight="1" x14ac:dyDescent="0.3">
      <c r="A633" s="386" t="s">
        <v>1692</v>
      </c>
      <c r="B633" s="387" t="s">
        <v>1587</v>
      </c>
      <c r="C633" s="387" t="s">
        <v>2117</v>
      </c>
      <c r="D633" s="387" t="s">
        <v>2030</v>
      </c>
      <c r="E633" s="387" t="s">
        <v>1940</v>
      </c>
      <c r="F633" s="390">
        <v>5</v>
      </c>
      <c r="G633" s="390">
        <v>198.74</v>
      </c>
      <c r="H633" s="403">
        <v>1</v>
      </c>
      <c r="I633" s="390"/>
      <c r="J633" s="390"/>
      <c r="K633" s="403">
        <v>0</v>
      </c>
      <c r="L633" s="390">
        <v>5</v>
      </c>
      <c r="M633" s="391">
        <v>198.74</v>
      </c>
    </row>
    <row r="634" spans="1:13" ht="14.4" customHeight="1" x14ac:dyDescent="0.3">
      <c r="A634" s="386" t="s">
        <v>1692</v>
      </c>
      <c r="B634" s="387" t="s">
        <v>1587</v>
      </c>
      <c r="C634" s="387" t="s">
        <v>2029</v>
      </c>
      <c r="D634" s="387" t="s">
        <v>2030</v>
      </c>
      <c r="E634" s="387" t="s">
        <v>1588</v>
      </c>
      <c r="F634" s="390">
        <v>2</v>
      </c>
      <c r="G634" s="390">
        <v>222.74</v>
      </c>
      <c r="H634" s="403">
        <v>1</v>
      </c>
      <c r="I634" s="390"/>
      <c r="J634" s="390"/>
      <c r="K634" s="403">
        <v>0</v>
      </c>
      <c r="L634" s="390">
        <v>2</v>
      </c>
      <c r="M634" s="391">
        <v>222.74</v>
      </c>
    </row>
    <row r="635" spans="1:13" ht="14.4" customHeight="1" x14ac:dyDescent="0.3">
      <c r="A635" s="386" t="s">
        <v>1692</v>
      </c>
      <c r="B635" s="387" t="s">
        <v>1587</v>
      </c>
      <c r="C635" s="387" t="s">
        <v>2438</v>
      </c>
      <c r="D635" s="387" t="s">
        <v>2050</v>
      </c>
      <c r="E635" s="387" t="s">
        <v>2439</v>
      </c>
      <c r="F635" s="390">
        <v>1</v>
      </c>
      <c r="G635" s="390">
        <v>0</v>
      </c>
      <c r="H635" s="403"/>
      <c r="I635" s="390"/>
      <c r="J635" s="390"/>
      <c r="K635" s="403"/>
      <c r="L635" s="390">
        <v>1</v>
      </c>
      <c r="M635" s="391">
        <v>0</v>
      </c>
    </row>
    <row r="636" spans="1:13" ht="14.4" customHeight="1" x14ac:dyDescent="0.3">
      <c r="A636" s="386" t="s">
        <v>1692</v>
      </c>
      <c r="B636" s="387" t="s">
        <v>1587</v>
      </c>
      <c r="C636" s="387" t="s">
        <v>1939</v>
      </c>
      <c r="D636" s="387" t="s">
        <v>1059</v>
      </c>
      <c r="E636" s="387" t="s">
        <v>1940</v>
      </c>
      <c r="F636" s="390"/>
      <c r="G636" s="390"/>
      <c r="H636" s="403">
        <v>0</v>
      </c>
      <c r="I636" s="390">
        <v>10</v>
      </c>
      <c r="J636" s="390">
        <v>388.72</v>
      </c>
      <c r="K636" s="403">
        <v>1</v>
      </c>
      <c r="L636" s="390">
        <v>10</v>
      </c>
      <c r="M636" s="391">
        <v>388.72</v>
      </c>
    </row>
    <row r="637" spans="1:13" ht="14.4" customHeight="1" x14ac:dyDescent="0.3">
      <c r="A637" s="386" t="s">
        <v>1692</v>
      </c>
      <c r="B637" s="387" t="s">
        <v>1587</v>
      </c>
      <c r="C637" s="387" t="s">
        <v>1058</v>
      </c>
      <c r="D637" s="387" t="s">
        <v>1059</v>
      </c>
      <c r="E637" s="387" t="s">
        <v>1588</v>
      </c>
      <c r="F637" s="390"/>
      <c r="G637" s="390"/>
      <c r="H637" s="403">
        <v>0</v>
      </c>
      <c r="I637" s="390">
        <v>1</v>
      </c>
      <c r="J637" s="390">
        <v>98.23</v>
      </c>
      <c r="K637" s="403">
        <v>1</v>
      </c>
      <c r="L637" s="390">
        <v>1</v>
      </c>
      <c r="M637" s="391">
        <v>98.23</v>
      </c>
    </row>
    <row r="638" spans="1:13" ht="14.4" customHeight="1" x14ac:dyDescent="0.3">
      <c r="A638" s="386" t="s">
        <v>1693</v>
      </c>
      <c r="B638" s="387" t="s">
        <v>1558</v>
      </c>
      <c r="C638" s="387" t="s">
        <v>2440</v>
      </c>
      <c r="D638" s="387" t="s">
        <v>2441</v>
      </c>
      <c r="E638" s="387" t="s">
        <v>2442</v>
      </c>
      <c r="F638" s="390"/>
      <c r="G638" s="390"/>
      <c r="H638" s="403"/>
      <c r="I638" s="390">
        <v>1</v>
      </c>
      <c r="J638" s="390">
        <v>0</v>
      </c>
      <c r="K638" s="403"/>
      <c r="L638" s="390">
        <v>1</v>
      </c>
      <c r="M638" s="391">
        <v>0</v>
      </c>
    </row>
    <row r="639" spans="1:13" ht="14.4" customHeight="1" x14ac:dyDescent="0.3">
      <c r="A639" s="386" t="s">
        <v>1693</v>
      </c>
      <c r="B639" s="387" t="s">
        <v>1968</v>
      </c>
      <c r="C639" s="387" t="s">
        <v>1972</v>
      </c>
      <c r="D639" s="387" t="s">
        <v>1973</v>
      </c>
      <c r="E639" s="387" t="s">
        <v>1974</v>
      </c>
      <c r="F639" s="390"/>
      <c r="G639" s="390"/>
      <c r="H639" s="403">
        <v>0</v>
      </c>
      <c r="I639" s="390">
        <v>1</v>
      </c>
      <c r="J639" s="390">
        <v>763.3</v>
      </c>
      <c r="K639" s="403">
        <v>1</v>
      </c>
      <c r="L639" s="390">
        <v>1</v>
      </c>
      <c r="M639" s="391">
        <v>763.3</v>
      </c>
    </row>
    <row r="640" spans="1:13" ht="14.4" customHeight="1" x14ac:dyDescent="0.3">
      <c r="A640" s="386" t="s">
        <v>1693</v>
      </c>
      <c r="B640" s="387" t="s">
        <v>1975</v>
      </c>
      <c r="C640" s="387" t="s">
        <v>1976</v>
      </c>
      <c r="D640" s="387" t="s">
        <v>1977</v>
      </c>
      <c r="E640" s="387" t="s">
        <v>1978</v>
      </c>
      <c r="F640" s="390"/>
      <c r="G640" s="390"/>
      <c r="H640" s="403">
        <v>0</v>
      </c>
      <c r="I640" s="390">
        <v>4</v>
      </c>
      <c r="J640" s="390">
        <v>166.2</v>
      </c>
      <c r="K640" s="403">
        <v>1</v>
      </c>
      <c r="L640" s="390">
        <v>4</v>
      </c>
      <c r="M640" s="391">
        <v>166.2</v>
      </c>
    </row>
    <row r="641" spans="1:13" ht="14.4" customHeight="1" x14ac:dyDescent="0.3">
      <c r="A641" s="386" t="s">
        <v>1693</v>
      </c>
      <c r="B641" s="387" t="s">
        <v>1577</v>
      </c>
      <c r="C641" s="387" t="s">
        <v>2003</v>
      </c>
      <c r="D641" s="387" t="s">
        <v>2004</v>
      </c>
      <c r="E641" s="387" t="s">
        <v>2005</v>
      </c>
      <c r="F641" s="390"/>
      <c r="G641" s="390"/>
      <c r="H641" s="403">
        <v>0</v>
      </c>
      <c r="I641" s="390">
        <v>1</v>
      </c>
      <c r="J641" s="390">
        <v>79.36</v>
      </c>
      <c r="K641" s="403">
        <v>1</v>
      </c>
      <c r="L641" s="390">
        <v>1</v>
      </c>
      <c r="M641" s="391">
        <v>79.36</v>
      </c>
    </row>
    <row r="642" spans="1:13" ht="14.4" customHeight="1" x14ac:dyDescent="0.3">
      <c r="A642" s="386" t="s">
        <v>1693</v>
      </c>
      <c r="B642" s="387" t="s">
        <v>1577</v>
      </c>
      <c r="C642" s="387" t="s">
        <v>1979</v>
      </c>
      <c r="D642" s="387" t="s">
        <v>1980</v>
      </c>
      <c r="E642" s="387" t="s">
        <v>1981</v>
      </c>
      <c r="F642" s="390"/>
      <c r="G642" s="390"/>
      <c r="H642" s="403">
        <v>0</v>
      </c>
      <c r="I642" s="390">
        <v>2</v>
      </c>
      <c r="J642" s="390">
        <v>666.62</v>
      </c>
      <c r="K642" s="403">
        <v>1</v>
      </c>
      <c r="L642" s="390">
        <v>2</v>
      </c>
      <c r="M642" s="391">
        <v>666.62</v>
      </c>
    </row>
    <row r="643" spans="1:13" ht="14.4" customHeight="1" x14ac:dyDescent="0.3">
      <c r="A643" s="386" t="s">
        <v>1693</v>
      </c>
      <c r="B643" s="387" t="s">
        <v>1577</v>
      </c>
      <c r="C643" s="387" t="s">
        <v>1982</v>
      </c>
      <c r="D643" s="387" t="s">
        <v>1983</v>
      </c>
      <c r="E643" s="387" t="s">
        <v>1984</v>
      </c>
      <c r="F643" s="390"/>
      <c r="G643" s="390"/>
      <c r="H643" s="403">
        <v>0</v>
      </c>
      <c r="I643" s="390">
        <v>7</v>
      </c>
      <c r="J643" s="390">
        <v>2333.17</v>
      </c>
      <c r="K643" s="403">
        <v>1</v>
      </c>
      <c r="L643" s="390">
        <v>7</v>
      </c>
      <c r="M643" s="391">
        <v>2333.17</v>
      </c>
    </row>
    <row r="644" spans="1:13" ht="14.4" customHeight="1" x14ac:dyDescent="0.3">
      <c r="A644" s="386" t="s">
        <v>1693</v>
      </c>
      <c r="B644" s="387" t="s">
        <v>1582</v>
      </c>
      <c r="C644" s="387" t="s">
        <v>1986</v>
      </c>
      <c r="D644" s="387" t="s">
        <v>1987</v>
      </c>
      <c r="E644" s="387" t="s">
        <v>1988</v>
      </c>
      <c r="F644" s="390"/>
      <c r="G644" s="390"/>
      <c r="H644" s="403">
        <v>0</v>
      </c>
      <c r="I644" s="390">
        <v>2</v>
      </c>
      <c r="J644" s="390">
        <v>276.32</v>
      </c>
      <c r="K644" s="403">
        <v>1</v>
      </c>
      <c r="L644" s="390">
        <v>2</v>
      </c>
      <c r="M644" s="391">
        <v>276.32</v>
      </c>
    </row>
    <row r="645" spans="1:13" ht="14.4" customHeight="1" x14ac:dyDescent="0.3">
      <c r="A645" s="386" t="s">
        <v>1693</v>
      </c>
      <c r="B645" s="387" t="s">
        <v>1582</v>
      </c>
      <c r="C645" s="387" t="s">
        <v>1154</v>
      </c>
      <c r="D645" s="387" t="s">
        <v>1155</v>
      </c>
      <c r="E645" s="387" t="s">
        <v>1583</v>
      </c>
      <c r="F645" s="390"/>
      <c r="G645" s="390"/>
      <c r="H645" s="403">
        <v>0</v>
      </c>
      <c r="I645" s="390">
        <v>4</v>
      </c>
      <c r="J645" s="390">
        <v>736.88</v>
      </c>
      <c r="K645" s="403">
        <v>1</v>
      </c>
      <c r="L645" s="390">
        <v>4</v>
      </c>
      <c r="M645" s="391">
        <v>736.88</v>
      </c>
    </row>
    <row r="646" spans="1:13" ht="14.4" customHeight="1" x14ac:dyDescent="0.3">
      <c r="A646" s="386" t="s">
        <v>1693</v>
      </c>
      <c r="B646" s="387" t="s">
        <v>1834</v>
      </c>
      <c r="C646" s="387" t="s">
        <v>1835</v>
      </c>
      <c r="D646" s="387" t="s">
        <v>1836</v>
      </c>
      <c r="E646" s="387" t="s">
        <v>1837</v>
      </c>
      <c r="F646" s="390"/>
      <c r="G646" s="390"/>
      <c r="H646" s="403">
        <v>0</v>
      </c>
      <c r="I646" s="390">
        <v>22</v>
      </c>
      <c r="J646" s="390">
        <v>1536.9199999999998</v>
      </c>
      <c r="K646" s="403">
        <v>1</v>
      </c>
      <c r="L646" s="390">
        <v>22</v>
      </c>
      <c r="M646" s="391">
        <v>1536.9199999999998</v>
      </c>
    </row>
    <row r="647" spans="1:13" ht="14.4" customHeight="1" x14ac:dyDescent="0.3">
      <c r="A647" s="386" t="s">
        <v>1693</v>
      </c>
      <c r="B647" s="387" t="s">
        <v>1838</v>
      </c>
      <c r="C647" s="387" t="s">
        <v>1839</v>
      </c>
      <c r="D647" s="387" t="s">
        <v>1840</v>
      </c>
      <c r="E647" s="387" t="s">
        <v>1583</v>
      </c>
      <c r="F647" s="390"/>
      <c r="G647" s="390"/>
      <c r="H647" s="403">
        <v>0</v>
      </c>
      <c r="I647" s="390">
        <v>4</v>
      </c>
      <c r="J647" s="390">
        <v>279.44</v>
      </c>
      <c r="K647" s="403">
        <v>1</v>
      </c>
      <c r="L647" s="390">
        <v>4</v>
      </c>
      <c r="M647" s="391">
        <v>279.44</v>
      </c>
    </row>
    <row r="648" spans="1:13" ht="14.4" customHeight="1" x14ac:dyDescent="0.3">
      <c r="A648" s="386" t="s">
        <v>1693</v>
      </c>
      <c r="B648" s="387" t="s">
        <v>1587</v>
      </c>
      <c r="C648" s="387" t="s">
        <v>2052</v>
      </c>
      <c r="D648" s="387" t="s">
        <v>2053</v>
      </c>
      <c r="E648" s="387" t="s">
        <v>2054</v>
      </c>
      <c r="F648" s="390"/>
      <c r="G648" s="390"/>
      <c r="H648" s="403">
        <v>0</v>
      </c>
      <c r="I648" s="390">
        <v>1</v>
      </c>
      <c r="J648" s="390">
        <v>49.12</v>
      </c>
      <c r="K648" s="403">
        <v>1</v>
      </c>
      <c r="L648" s="390">
        <v>1</v>
      </c>
      <c r="M648" s="391">
        <v>49.12</v>
      </c>
    </row>
    <row r="649" spans="1:13" ht="14.4" customHeight="1" x14ac:dyDescent="0.3">
      <c r="A649" s="386" t="s">
        <v>1694</v>
      </c>
      <c r="B649" s="387" t="s">
        <v>1968</v>
      </c>
      <c r="C649" s="387" t="s">
        <v>2195</v>
      </c>
      <c r="D649" s="387" t="s">
        <v>1973</v>
      </c>
      <c r="E649" s="387" t="s">
        <v>2196</v>
      </c>
      <c r="F649" s="390"/>
      <c r="G649" s="390"/>
      <c r="H649" s="403">
        <v>0</v>
      </c>
      <c r="I649" s="390">
        <v>4</v>
      </c>
      <c r="J649" s="390">
        <v>927.44</v>
      </c>
      <c r="K649" s="403">
        <v>1</v>
      </c>
      <c r="L649" s="390">
        <v>4</v>
      </c>
      <c r="M649" s="391">
        <v>927.44</v>
      </c>
    </row>
    <row r="650" spans="1:13" ht="14.4" customHeight="1" x14ac:dyDescent="0.3">
      <c r="A650" s="386" t="s">
        <v>1694</v>
      </c>
      <c r="B650" s="387" t="s">
        <v>1968</v>
      </c>
      <c r="C650" s="387" t="s">
        <v>1972</v>
      </c>
      <c r="D650" s="387" t="s">
        <v>1973</v>
      </c>
      <c r="E650" s="387" t="s">
        <v>1974</v>
      </c>
      <c r="F650" s="390"/>
      <c r="G650" s="390"/>
      <c r="H650" s="403">
        <v>0</v>
      </c>
      <c r="I650" s="390">
        <v>1</v>
      </c>
      <c r="J650" s="390">
        <v>763.3</v>
      </c>
      <c r="K650" s="403">
        <v>1</v>
      </c>
      <c r="L650" s="390">
        <v>1</v>
      </c>
      <c r="M650" s="391">
        <v>763.3</v>
      </c>
    </row>
    <row r="651" spans="1:13" ht="14.4" customHeight="1" x14ac:dyDescent="0.3">
      <c r="A651" s="386" t="s">
        <v>1694</v>
      </c>
      <c r="B651" s="387" t="s">
        <v>1975</v>
      </c>
      <c r="C651" s="387" t="s">
        <v>1976</v>
      </c>
      <c r="D651" s="387" t="s">
        <v>1977</v>
      </c>
      <c r="E651" s="387" t="s">
        <v>1978</v>
      </c>
      <c r="F651" s="390"/>
      <c r="G651" s="390"/>
      <c r="H651" s="403">
        <v>0</v>
      </c>
      <c r="I651" s="390">
        <v>25</v>
      </c>
      <c r="J651" s="390">
        <v>1038.75</v>
      </c>
      <c r="K651" s="403">
        <v>1</v>
      </c>
      <c r="L651" s="390">
        <v>25</v>
      </c>
      <c r="M651" s="391">
        <v>1038.75</v>
      </c>
    </row>
    <row r="652" spans="1:13" ht="14.4" customHeight="1" x14ac:dyDescent="0.3">
      <c r="A652" s="386" t="s">
        <v>1694</v>
      </c>
      <c r="B652" s="387" t="s">
        <v>1577</v>
      </c>
      <c r="C652" s="387" t="s">
        <v>1146</v>
      </c>
      <c r="D652" s="387" t="s">
        <v>1578</v>
      </c>
      <c r="E652" s="387" t="s">
        <v>1579</v>
      </c>
      <c r="F652" s="390"/>
      <c r="G652" s="390"/>
      <c r="H652" s="403">
        <v>0</v>
      </c>
      <c r="I652" s="390">
        <v>21</v>
      </c>
      <c r="J652" s="390">
        <v>6999.51</v>
      </c>
      <c r="K652" s="403">
        <v>1</v>
      </c>
      <c r="L652" s="390">
        <v>21</v>
      </c>
      <c r="M652" s="391">
        <v>6999.51</v>
      </c>
    </row>
    <row r="653" spans="1:13" ht="14.4" customHeight="1" x14ac:dyDescent="0.3">
      <c r="A653" s="386" t="s">
        <v>1694</v>
      </c>
      <c r="B653" s="387" t="s">
        <v>1577</v>
      </c>
      <c r="C653" s="387" t="s">
        <v>1982</v>
      </c>
      <c r="D653" s="387" t="s">
        <v>1983</v>
      </c>
      <c r="E653" s="387" t="s">
        <v>1984</v>
      </c>
      <c r="F653" s="390"/>
      <c r="G653" s="390"/>
      <c r="H653" s="403">
        <v>0</v>
      </c>
      <c r="I653" s="390">
        <v>7</v>
      </c>
      <c r="J653" s="390">
        <v>2333.17</v>
      </c>
      <c r="K653" s="403">
        <v>1</v>
      </c>
      <c r="L653" s="390">
        <v>7</v>
      </c>
      <c r="M653" s="391">
        <v>2333.17</v>
      </c>
    </row>
    <row r="654" spans="1:13" ht="14.4" customHeight="1" x14ac:dyDescent="0.3">
      <c r="A654" s="386" t="s">
        <v>1694</v>
      </c>
      <c r="B654" s="387" t="s">
        <v>1582</v>
      </c>
      <c r="C654" s="387" t="s">
        <v>1986</v>
      </c>
      <c r="D654" s="387" t="s">
        <v>1987</v>
      </c>
      <c r="E654" s="387" t="s">
        <v>1988</v>
      </c>
      <c r="F654" s="390"/>
      <c r="G654" s="390"/>
      <c r="H654" s="403">
        <v>0</v>
      </c>
      <c r="I654" s="390">
        <v>9</v>
      </c>
      <c r="J654" s="390">
        <v>1243.44</v>
      </c>
      <c r="K654" s="403">
        <v>1</v>
      </c>
      <c r="L654" s="390">
        <v>9</v>
      </c>
      <c r="M654" s="391">
        <v>1243.44</v>
      </c>
    </row>
    <row r="655" spans="1:13" ht="14.4" customHeight="1" x14ac:dyDescent="0.3">
      <c r="A655" s="386" t="s">
        <v>1694</v>
      </c>
      <c r="B655" s="387" t="s">
        <v>1582</v>
      </c>
      <c r="C655" s="387" t="s">
        <v>1154</v>
      </c>
      <c r="D655" s="387" t="s">
        <v>1155</v>
      </c>
      <c r="E655" s="387" t="s">
        <v>1583</v>
      </c>
      <c r="F655" s="390"/>
      <c r="G655" s="390"/>
      <c r="H655" s="403">
        <v>0</v>
      </c>
      <c r="I655" s="390">
        <v>6</v>
      </c>
      <c r="J655" s="390">
        <v>1105.32</v>
      </c>
      <c r="K655" s="403">
        <v>1</v>
      </c>
      <c r="L655" s="390">
        <v>6</v>
      </c>
      <c r="M655" s="391">
        <v>1105.32</v>
      </c>
    </row>
    <row r="656" spans="1:13" ht="14.4" customHeight="1" x14ac:dyDescent="0.3">
      <c r="A656" s="386" t="s">
        <v>1694</v>
      </c>
      <c r="B656" s="387" t="s">
        <v>1582</v>
      </c>
      <c r="C656" s="387" t="s">
        <v>2177</v>
      </c>
      <c r="D656" s="387" t="s">
        <v>2178</v>
      </c>
      <c r="E656" s="387" t="s">
        <v>2179</v>
      </c>
      <c r="F656" s="390"/>
      <c r="G656" s="390"/>
      <c r="H656" s="403">
        <v>0</v>
      </c>
      <c r="I656" s="390">
        <v>1</v>
      </c>
      <c r="J656" s="390">
        <v>103.71</v>
      </c>
      <c r="K656" s="403">
        <v>1</v>
      </c>
      <c r="L656" s="390">
        <v>1</v>
      </c>
      <c r="M656" s="391">
        <v>103.71</v>
      </c>
    </row>
    <row r="657" spans="1:13" ht="14.4" customHeight="1" x14ac:dyDescent="0.3">
      <c r="A657" s="386" t="s">
        <v>1694</v>
      </c>
      <c r="B657" s="387" t="s">
        <v>1834</v>
      </c>
      <c r="C657" s="387" t="s">
        <v>1835</v>
      </c>
      <c r="D657" s="387" t="s">
        <v>1836</v>
      </c>
      <c r="E657" s="387" t="s">
        <v>1837</v>
      </c>
      <c r="F657" s="390"/>
      <c r="G657" s="390"/>
      <c r="H657" s="403">
        <v>0</v>
      </c>
      <c r="I657" s="390">
        <v>23</v>
      </c>
      <c r="J657" s="390">
        <v>1606.78</v>
      </c>
      <c r="K657" s="403">
        <v>1</v>
      </c>
      <c r="L657" s="390">
        <v>23</v>
      </c>
      <c r="M657" s="391">
        <v>1606.78</v>
      </c>
    </row>
    <row r="658" spans="1:13" ht="14.4" customHeight="1" x14ac:dyDescent="0.3">
      <c r="A658" s="386" t="s">
        <v>1694</v>
      </c>
      <c r="B658" s="387" t="s">
        <v>1838</v>
      </c>
      <c r="C658" s="387" t="s">
        <v>2337</v>
      </c>
      <c r="D658" s="387" t="s">
        <v>2338</v>
      </c>
      <c r="E658" s="387" t="s">
        <v>1988</v>
      </c>
      <c r="F658" s="390"/>
      <c r="G658" s="390"/>
      <c r="H658" s="403">
        <v>0</v>
      </c>
      <c r="I658" s="390">
        <v>4</v>
      </c>
      <c r="J658" s="390">
        <v>209.6</v>
      </c>
      <c r="K658" s="403">
        <v>1</v>
      </c>
      <c r="L658" s="390">
        <v>4</v>
      </c>
      <c r="M658" s="391">
        <v>209.6</v>
      </c>
    </row>
    <row r="659" spans="1:13" ht="14.4" customHeight="1" x14ac:dyDescent="0.3">
      <c r="A659" s="386" t="s">
        <v>1694</v>
      </c>
      <c r="B659" s="387" t="s">
        <v>1838</v>
      </c>
      <c r="C659" s="387" t="s">
        <v>1839</v>
      </c>
      <c r="D659" s="387" t="s">
        <v>1840</v>
      </c>
      <c r="E659" s="387" t="s">
        <v>1583</v>
      </c>
      <c r="F659" s="390"/>
      <c r="G659" s="390"/>
      <c r="H659" s="403">
        <v>0</v>
      </c>
      <c r="I659" s="390">
        <v>27</v>
      </c>
      <c r="J659" s="390">
        <v>1886.22</v>
      </c>
      <c r="K659" s="403">
        <v>1</v>
      </c>
      <c r="L659" s="390">
        <v>27</v>
      </c>
      <c r="M659" s="391">
        <v>1886.22</v>
      </c>
    </row>
    <row r="660" spans="1:13" ht="14.4" customHeight="1" x14ac:dyDescent="0.3">
      <c r="A660" s="386" t="s">
        <v>1694</v>
      </c>
      <c r="B660" s="387" t="s">
        <v>1989</v>
      </c>
      <c r="C660" s="387" t="s">
        <v>1990</v>
      </c>
      <c r="D660" s="387" t="s">
        <v>1991</v>
      </c>
      <c r="E660" s="387" t="s">
        <v>1992</v>
      </c>
      <c r="F660" s="390"/>
      <c r="G660" s="390"/>
      <c r="H660" s="403">
        <v>0</v>
      </c>
      <c r="I660" s="390">
        <v>1</v>
      </c>
      <c r="J660" s="390">
        <v>96.63</v>
      </c>
      <c r="K660" s="403">
        <v>1</v>
      </c>
      <c r="L660" s="390">
        <v>1</v>
      </c>
      <c r="M660" s="391">
        <v>96.63</v>
      </c>
    </row>
    <row r="661" spans="1:13" ht="14.4" customHeight="1" x14ac:dyDescent="0.3">
      <c r="A661" s="386" t="s">
        <v>1695</v>
      </c>
      <c r="B661" s="387" t="s">
        <v>1558</v>
      </c>
      <c r="C661" s="387" t="s">
        <v>2443</v>
      </c>
      <c r="D661" s="387" t="s">
        <v>2444</v>
      </c>
      <c r="E661" s="387" t="s">
        <v>2445</v>
      </c>
      <c r="F661" s="390">
        <v>1</v>
      </c>
      <c r="G661" s="390">
        <v>680.29</v>
      </c>
      <c r="H661" s="403">
        <v>1</v>
      </c>
      <c r="I661" s="390"/>
      <c r="J661" s="390"/>
      <c r="K661" s="403">
        <v>0</v>
      </c>
      <c r="L661" s="390">
        <v>1</v>
      </c>
      <c r="M661" s="391">
        <v>680.29</v>
      </c>
    </row>
    <row r="662" spans="1:13" ht="14.4" customHeight="1" x14ac:dyDescent="0.3">
      <c r="A662" s="386" t="s">
        <v>1695</v>
      </c>
      <c r="B662" s="387" t="s">
        <v>1558</v>
      </c>
      <c r="C662" s="387" t="s">
        <v>2446</v>
      </c>
      <c r="D662" s="387" t="s">
        <v>2447</v>
      </c>
      <c r="E662" s="387" t="s">
        <v>598</v>
      </c>
      <c r="F662" s="390"/>
      <c r="G662" s="390"/>
      <c r="H662" s="403">
        <v>0</v>
      </c>
      <c r="I662" s="390">
        <v>5</v>
      </c>
      <c r="J662" s="390">
        <v>952.4</v>
      </c>
      <c r="K662" s="403">
        <v>1</v>
      </c>
      <c r="L662" s="390">
        <v>5</v>
      </c>
      <c r="M662" s="391">
        <v>952.4</v>
      </c>
    </row>
    <row r="663" spans="1:13" ht="14.4" customHeight="1" x14ac:dyDescent="0.3">
      <c r="A663" s="386" t="s">
        <v>1695</v>
      </c>
      <c r="B663" s="387" t="s">
        <v>1558</v>
      </c>
      <c r="C663" s="387" t="s">
        <v>596</v>
      </c>
      <c r="D663" s="387" t="s">
        <v>597</v>
      </c>
      <c r="E663" s="387" t="s">
        <v>598</v>
      </c>
      <c r="F663" s="390"/>
      <c r="G663" s="390"/>
      <c r="H663" s="403">
        <v>0</v>
      </c>
      <c r="I663" s="390">
        <v>7</v>
      </c>
      <c r="J663" s="390">
        <v>1333.36</v>
      </c>
      <c r="K663" s="403">
        <v>1</v>
      </c>
      <c r="L663" s="390">
        <v>7</v>
      </c>
      <c r="M663" s="391">
        <v>1333.36</v>
      </c>
    </row>
    <row r="664" spans="1:13" ht="14.4" customHeight="1" x14ac:dyDescent="0.3">
      <c r="A664" s="386" t="s">
        <v>1695</v>
      </c>
      <c r="B664" s="387" t="s">
        <v>1558</v>
      </c>
      <c r="C664" s="387" t="s">
        <v>600</v>
      </c>
      <c r="D664" s="387" t="s">
        <v>597</v>
      </c>
      <c r="E664" s="387" t="s">
        <v>601</v>
      </c>
      <c r="F664" s="390"/>
      <c r="G664" s="390"/>
      <c r="H664" s="403">
        <v>0</v>
      </c>
      <c r="I664" s="390">
        <v>1</v>
      </c>
      <c r="J664" s="390">
        <v>612.26</v>
      </c>
      <c r="K664" s="403">
        <v>1</v>
      </c>
      <c r="L664" s="390">
        <v>1</v>
      </c>
      <c r="M664" s="391">
        <v>612.26</v>
      </c>
    </row>
    <row r="665" spans="1:13" ht="14.4" customHeight="1" x14ac:dyDescent="0.3">
      <c r="A665" s="386" t="s">
        <v>1695</v>
      </c>
      <c r="B665" s="387" t="s">
        <v>1561</v>
      </c>
      <c r="C665" s="387" t="s">
        <v>2356</v>
      </c>
      <c r="D665" s="387" t="s">
        <v>2357</v>
      </c>
      <c r="E665" s="387" t="s">
        <v>2358</v>
      </c>
      <c r="F665" s="390">
        <v>1</v>
      </c>
      <c r="G665" s="390">
        <v>349.88</v>
      </c>
      <c r="H665" s="403">
        <v>1</v>
      </c>
      <c r="I665" s="390"/>
      <c r="J665" s="390"/>
      <c r="K665" s="403">
        <v>0</v>
      </c>
      <c r="L665" s="390">
        <v>1</v>
      </c>
      <c r="M665" s="391">
        <v>349.88</v>
      </c>
    </row>
    <row r="666" spans="1:13" ht="14.4" customHeight="1" x14ac:dyDescent="0.3">
      <c r="A666" s="386" t="s">
        <v>1695</v>
      </c>
      <c r="B666" s="387" t="s">
        <v>1561</v>
      </c>
      <c r="C666" s="387" t="s">
        <v>1955</v>
      </c>
      <c r="D666" s="387" t="s">
        <v>1603</v>
      </c>
      <c r="E666" s="387" t="s">
        <v>1956</v>
      </c>
      <c r="F666" s="390"/>
      <c r="G666" s="390"/>
      <c r="H666" s="403">
        <v>0</v>
      </c>
      <c r="I666" s="390">
        <v>1</v>
      </c>
      <c r="J666" s="390">
        <v>123.72</v>
      </c>
      <c r="K666" s="403">
        <v>1</v>
      </c>
      <c r="L666" s="390">
        <v>1</v>
      </c>
      <c r="M666" s="391">
        <v>123.72</v>
      </c>
    </row>
    <row r="667" spans="1:13" ht="14.4" customHeight="1" x14ac:dyDescent="0.3">
      <c r="A667" s="386" t="s">
        <v>1695</v>
      </c>
      <c r="B667" s="387" t="s">
        <v>2359</v>
      </c>
      <c r="C667" s="387" t="s">
        <v>2363</v>
      </c>
      <c r="D667" s="387" t="s">
        <v>2361</v>
      </c>
      <c r="E667" s="387" t="s">
        <v>2364</v>
      </c>
      <c r="F667" s="390"/>
      <c r="G667" s="390"/>
      <c r="H667" s="403">
        <v>0</v>
      </c>
      <c r="I667" s="390">
        <v>34</v>
      </c>
      <c r="J667" s="390">
        <v>10980.08</v>
      </c>
      <c r="K667" s="403">
        <v>1</v>
      </c>
      <c r="L667" s="390">
        <v>34</v>
      </c>
      <c r="M667" s="391">
        <v>10980.08</v>
      </c>
    </row>
    <row r="668" spans="1:13" ht="14.4" customHeight="1" x14ac:dyDescent="0.3">
      <c r="A668" s="386" t="s">
        <v>1695</v>
      </c>
      <c r="B668" s="387" t="s">
        <v>1562</v>
      </c>
      <c r="C668" s="387" t="s">
        <v>1064</v>
      </c>
      <c r="D668" s="387" t="s">
        <v>1065</v>
      </c>
      <c r="E668" s="387" t="s">
        <v>503</v>
      </c>
      <c r="F668" s="390"/>
      <c r="G668" s="390"/>
      <c r="H668" s="403">
        <v>0</v>
      </c>
      <c r="I668" s="390">
        <v>1</v>
      </c>
      <c r="J668" s="390">
        <v>56.01</v>
      </c>
      <c r="K668" s="403">
        <v>1</v>
      </c>
      <c r="L668" s="390">
        <v>1</v>
      </c>
      <c r="M668" s="391">
        <v>56.01</v>
      </c>
    </row>
    <row r="669" spans="1:13" ht="14.4" customHeight="1" x14ac:dyDescent="0.3">
      <c r="A669" s="386" t="s">
        <v>1695</v>
      </c>
      <c r="B669" s="387" t="s">
        <v>1562</v>
      </c>
      <c r="C669" s="387" t="s">
        <v>1957</v>
      </c>
      <c r="D669" s="387" t="s">
        <v>1065</v>
      </c>
      <c r="E669" s="387" t="s">
        <v>1958</v>
      </c>
      <c r="F669" s="390"/>
      <c r="G669" s="390"/>
      <c r="H669" s="403">
        <v>0</v>
      </c>
      <c r="I669" s="390">
        <v>1</v>
      </c>
      <c r="J669" s="390">
        <v>140.03</v>
      </c>
      <c r="K669" s="403">
        <v>1</v>
      </c>
      <c r="L669" s="390">
        <v>1</v>
      </c>
      <c r="M669" s="391">
        <v>140.03</v>
      </c>
    </row>
    <row r="670" spans="1:13" ht="14.4" customHeight="1" x14ac:dyDescent="0.3">
      <c r="A670" s="386" t="s">
        <v>1695</v>
      </c>
      <c r="B670" s="387" t="s">
        <v>1562</v>
      </c>
      <c r="C670" s="387" t="s">
        <v>2219</v>
      </c>
      <c r="D670" s="387" t="s">
        <v>2220</v>
      </c>
      <c r="E670" s="387" t="s">
        <v>2221</v>
      </c>
      <c r="F670" s="390">
        <v>3</v>
      </c>
      <c r="G670" s="390">
        <v>420.09000000000003</v>
      </c>
      <c r="H670" s="403">
        <v>1</v>
      </c>
      <c r="I670" s="390"/>
      <c r="J670" s="390"/>
      <c r="K670" s="403">
        <v>0</v>
      </c>
      <c r="L670" s="390">
        <v>3</v>
      </c>
      <c r="M670" s="391">
        <v>420.09000000000003</v>
      </c>
    </row>
    <row r="671" spans="1:13" ht="14.4" customHeight="1" x14ac:dyDescent="0.3">
      <c r="A671" s="386" t="s">
        <v>1695</v>
      </c>
      <c r="B671" s="387" t="s">
        <v>1562</v>
      </c>
      <c r="C671" s="387" t="s">
        <v>2365</v>
      </c>
      <c r="D671" s="387" t="s">
        <v>2220</v>
      </c>
      <c r="E671" s="387" t="s">
        <v>2366</v>
      </c>
      <c r="F671" s="390">
        <v>1</v>
      </c>
      <c r="G671" s="390">
        <v>140.03</v>
      </c>
      <c r="H671" s="403">
        <v>1</v>
      </c>
      <c r="I671" s="390"/>
      <c r="J671" s="390"/>
      <c r="K671" s="403">
        <v>0</v>
      </c>
      <c r="L671" s="390">
        <v>1</v>
      </c>
      <c r="M671" s="391">
        <v>140.03</v>
      </c>
    </row>
    <row r="672" spans="1:13" ht="14.4" customHeight="1" x14ac:dyDescent="0.3">
      <c r="A672" s="386" t="s">
        <v>1695</v>
      </c>
      <c r="B672" s="387" t="s">
        <v>2448</v>
      </c>
      <c r="C672" s="387" t="s">
        <v>2449</v>
      </c>
      <c r="D672" s="387" t="s">
        <v>2450</v>
      </c>
      <c r="E672" s="387" t="s">
        <v>2451</v>
      </c>
      <c r="F672" s="390"/>
      <c r="G672" s="390"/>
      <c r="H672" s="403">
        <v>0</v>
      </c>
      <c r="I672" s="390">
        <v>3</v>
      </c>
      <c r="J672" s="390">
        <v>1249.3799999999999</v>
      </c>
      <c r="K672" s="403">
        <v>1</v>
      </c>
      <c r="L672" s="390">
        <v>3</v>
      </c>
      <c r="M672" s="391">
        <v>1249.3799999999999</v>
      </c>
    </row>
    <row r="673" spans="1:13" ht="14.4" customHeight="1" x14ac:dyDescent="0.3">
      <c r="A673" s="386" t="s">
        <v>1695</v>
      </c>
      <c r="B673" s="387" t="s">
        <v>2448</v>
      </c>
      <c r="C673" s="387" t="s">
        <v>2452</v>
      </c>
      <c r="D673" s="387" t="s">
        <v>2450</v>
      </c>
      <c r="E673" s="387" t="s">
        <v>2453</v>
      </c>
      <c r="F673" s="390">
        <v>2</v>
      </c>
      <c r="G673" s="390">
        <v>0</v>
      </c>
      <c r="H673" s="403"/>
      <c r="I673" s="390"/>
      <c r="J673" s="390"/>
      <c r="K673" s="403"/>
      <c r="L673" s="390">
        <v>2</v>
      </c>
      <c r="M673" s="391">
        <v>0</v>
      </c>
    </row>
    <row r="674" spans="1:13" ht="14.4" customHeight="1" x14ac:dyDescent="0.3">
      <c r="A674" s="386" t="s">
        <v>1695</v>
      </c>
      <c r="B674" s="387" t="s">
        <v>1858</v>
      </c>
      <c r="C674" s="387" t="s">
        <v>1859</v>
      </c>
      <c r="D674" s="387" t="s">
        <v>1860</v>
      </c>
      <c r="E674" s="387" t="s">
        <v>1861</v>
      </c>
      <c r="F674" s="390"/>
      <c r="G674" s="390"/>
      <c r="H674" s="403">
        <v>0</v>
      </c>
      <c r="I674" s="390">
        <v>1</v>
      </c>
      <c r="J674" s="390">
        <v>156.25</v>
      </c>
      <c r="K674" s="403">
        <v>1</v>
      </c>
      <c r="L674" s="390">
        <v>1</v>
      </c>
      <c r="M674" s="391">
        <v>156.25</v>
      </c>
    </row>
    <row r="675" spans="1:13" ht="14.4" customHeight="1" x14ac:dyDescent="0.3">
      <c r="A675" s="386" t="s">
        <v>1695</v>
      </c>
      <c r="B675" s="387" t="s">
        <v>1858</v>
      </c>
      <c r="C675" s="387" t="s">
        <v>1862</v>
      </c>
      <c r="D675" s="387" t="s">
        <v>1863</v>
      </c>
      <c r="E675" s="387" t="s">
        <v>1484</v>
      </c>
      <c r="F675" s="390"/>
      <c r="G675" s="390"/>
      <c r="H675" s="403">
        <v>0</v>
      </c>
      <c r="I675" s="390">
        <v>2</v>
      </c>
      <c r="J675" s="390">
        <v>386.28</v>
      </c>
      <c r="K675" s="403">
        <v>1</v>
      </c>
      <c r="L675" s="390">
        <v>2</v>
      </c>
      <c r="M675" s="391">
        <v>386.28</v>
      </c>
    </row>
    <row r="676" spans="1:13" ht="14.4" customHeight="1" x14ac:dyDescent="0.3">
      <c r="A676" s="386" t="s">
        <v>1695</v>
      </c>
      <c r="B676" s="387" t="s">
        <v>1563</v>
      </c>
      <c r="C676" s="387" t="s">
        <v>1867</v>
      </c>
      <c r="D676" s="387" t="s">
        <v>1865</v>
      </c>
      <c r="E676" s="387" t="s">
        <v>1030</v>
      </c>
      <c r="F676" s="390"/>
      <c r="G676" s="390"/>
      <c r="H676" s="403">
        <v>0</v>
      </c>
      <c r="I676" s="390">
        <v>21</v>
      </c>
      <c r="J676" s="390">
        <v>36743.49</v>
      </c>
      <c r="K676" s="403">
        <v>1</v>
      </c>
      <c r="L676" s="390">
        <v>21</v>
      </c>
      <c r="M676" s="391">
        <v>36743.49</v>
      </c>
    </row>
    <row r="677" spans="1:13" ht="14.4" customHeight="1" x14ac:dyDescent="0.3">
      <c r="A677" s="386" t="s">
        <v>1695</v>
      </c>
      <c r="B677" s="387" t="s">
        <v>1563</v>
      </c>
      <c r="C677" s="387" t="s">
        <v>1870</v>
      </c>
      <c r="D677" s="387" t="s">
        <v>1865</v>
      </c>
      <c r="E677" s="387" t="s">
        <v>1033</v>
      </c>
      <c r="F677" s="390"/>
      <c r="G677" s="390"/>
      <c r="H677" s="403">
        <v>0</v>
      </c>
      <c r="I677" s="390">
        <v>1</v>
      </c>
      <c r="J677" s="390">
        <v>2332.92</v>
      </c>
      <c r="K677" s="403">
        <v>1</v>
      </c>
      <c r="L677" s="390">
        <v>1</v>
      </c>
      <c r="M677" s="391">
        <v>2332.92</v>
      </c>
    </row>
    <row r="678" spans="1:13" ht="14.4" customHeight="1" x14ac:dyDescent="0.3">
      <c r="A678" s="386" t="s">
        <v>1695</v>
      </c>
      <c r="B678" s="387" t="s">
        <v>1565</v>
      </c>
      <c r="C678" s="387" t="s">
        <v>2454</v>
      </c>
      <c r="D678" s="387" t="s">
        <v>1680</v>
      </c>
      <c r="E678" s="387"/>
      <c r="F678" s="390">
        <v>1</v>
      </c>
      <c r="G678" s="390">
        <v>1492.58</v>
      </c>
      <c r="H678" s="403">
        <v>1</v>
      </c>
      <c r="I678" s="390"/>
      <c r="J678" s="390"/>
      <c r="K678" s="403">
        <v>0</v>
      </c>
      <c r="L678" s="390">
        <v>1</v>
      </c>
      <c r="M678" s="391">
        <v>1492.58</v>
      </c>
    </row>
    <row r="679" spans="1:13" ht="14.4" customHeight="1" x14ac:dyDescent="0.3">
      <c r="A679" s="386" t="s">
        <v>1695</v>
      </c>
      <c r="B679" s="387" t="s">
        <v>2228</v>
      </c>
      <c r="C679" s="387" t="s">
        <v>2455</v>
      </c>
      <c r="D679" s="387" t="s">
        <v>2456</v>
      </c>
      <c r="E679" s="387" t="s">
        <v>2457</v>
      </c>
      <c r="F679" s="390">
        <v>2</v>
      </c>
      <c r="G679" s="390">
        <v>600.15</v>
      </c>
      <c r="H679" s="403">
        <v>1</v>
      </c>
      <c r="I679" s="390"/>
      <c r="J679" s="390"/>
      <c r="K679" s="403">
        <v>0</v>
      </c>
      <c r="L679" s="390">
        <v>2</v>
      </c>
      <c r="M679" s="391">
        <v>600.15</v>
      </c>
    </row>
    <row r="680" spans="1:13" ht="14.4" customHeight="1" x14ac:dyDescent="0.3">
      <c r="A680" s="386" t="s">
        <v>1695</v>
      </c>
      <c r="B680" s="387" t="s">
        <v>2228</v>
      </c>
      <c r="C680" s="387" t="s">
        <v>2458</v>
      </c>
      <c r="D680" s="387" t="s">
        <v>2459</v>
      </c>
      <c r="E680" s="387" t="s">
        <v>2460</v>
      </c>
      <c r="F680" s="390">
        <v>2</v>
      </c>
      <c r="G680" s="390">
        <v>852.2</v>
      </c>
      <c r="H680" s="403">
        <v>1</v>
      </c>
      <c r="I680" s="390"/>
      <c r="J680" s="390"/>
      <c r="K680" s="403">
        <v>0</v>
      </c>
      <c r="L680" s="390">
        <v>2</v>
      </c>
      <c r="M680" s="391">
        <v>852.2</v>
      </c>
    </row>
    <row r="681" spans="1:13" ht="14.4" customHeight="1" x14ac:dyDescent="0.3">
      <c r="A681" s="386" t="s">
        <v>1695</v>
      </c>
      <c r="B681" s="387" t="s">
        <v>2228</v>
      </c>
      <c r="C681" s="387" t="s">
        <v>2461</v>
      </c>
      <c r="D681" s="387" t="s">
        <v>2462</v>
      </c>
      <c r="E681" s="387" t="s">
        <v>2463</v>
      </c>
      <c r="F681" s="390">
        <v>1</v>
      </c>
      <c r="G681" s="390">
        <v>480.18</v>
      </c>
      <c r="H681" s="403">
        <v>1</v>
      </c>
      <c r="I681" s="390"/>
      <c r="J681" s="390"/>
      <c r="K681" s="403">
        <v>0</v>
      </c>
      <c r="L681" s="390">
        <v>1</v>
      </c>
      <c r="M681" s="391">
        <v>480.18</v>
      </c>
    </row>
    <row r="682" spans="1:13" ht="14.4" customHeight="1" x14ac:dyDescent="0.3">
      <c r="A682" s="386" t="s">
        <v>1695</v>
      </c>
      <c r="B682" s="387" t="s">
        <v>1879</v>
      </c>
      <c r="C682" s="387" t="s">
        <v>2234</v>
      </c>
      <c r="D682" s="387" t="s">
        <v>2235</v>
      </c>
      <c r="E682" s="387" t="s">
        <v>2236</v>
      </c>
      <c r="F682" s="390">
        <v>1</v>
      </c>
      <c r="G682" s="390">
        <v>33.729999999999997</v>
      </c>
      <c r="H682" s="403">
        <v>1</v>
      </c>
      <c r="I682" s="390"/>
      <c r="J682" s="390"/>
      <c r="K682" s="403">
        <v>0</v>
      </c>
      <c r="L682" s="390">
        <v>1</v>
      </c>
      <c r="M682" s="391">
        <v>33.729999999999997</v>
      </c>
    </row>
    <row r="683" spans="1:13" ht="14.4" customHeight="1" x14ac:dyDescent="0.3">
      <c r="A683" s="386" t="s">
        <v>1695</v>
      </c>
      <c r="B683" s="387" t="s">
        <v>1889</v>
      </c>
      <c r="C683" s="387" t="s">
        <v>2464</v>
      </c>
      <c r="D683" s="387" t="s">
        <v>2465</v>
      </c>
      <c r="E683" s="387" t="s">
        <v>2466</v>
      </c>
      <c r="F683" s="390">
        <v>1</v>
      </c>
      <c r="G683" s="390">
        <v>0</v>
      </c>
      <c r="H683" s="403"/>
      <c r="I683" s="390"/>
      <c r="J683" s="390"/>
      <c r="K683" s="403"/>
      <c r="L683" s="390">
        <v>1</v>
      </c>
      <c r="M683" s="391">
        <v>0</v>
      </c>
    </row>
    <row r="684" spans="1:13" ht="14.4" customHeight="1" x14ac:dyDescent="0.3">
      <c r="A684" s="386" t="s">
        <v>1695</v>
      </c>
      <c r="B684" s="387" t="s">
        <v>1889</v>
      </c>
      <c r="C684" s="387" t="s">
        <v>1890</v>
      </c>
      <c r="D684" s="387" t="s">
        <v>1891</v>
      </c>
      <c r="E684" s="387" t="s">
        <v>804</v>
      </c>
      <c r="F684" s="390"/>
      <c r="G684" s="390"/>
      <c r="H684" s="403">
        <v>0</v>
      </c>
      <c r="I684" s="390">
        <v>1</v>
      </c>
      <c r="J684" s="390">
        <v>44.89</v>
      </c>
      <c r="K684" s="403">
        <v>1</v>
      </c>
      <c r="L684" s="390">
        <v>1</v>
      </c>
      <c r="M684" s="391">
        <v>44.89</v>
      </c>
    </row>
    <row r="685" spans="1:13" ht="14.4" customHeight="1" x14ac:dyDescent="0.3">
      <c r="A685" s="386" t="s">
        <v>1695</v>
      </c>
      <c r="B685" s="387" t="s">
        <v>2467</v>
      </c>
      <c r="C685" s="387" t="s">
        <v>2468</v>
      </c>
      <c r="D685" s="387" t="s">
        <v>2469</v>
      </c>
      <c r="E685" s="387" t="s">
        <v>2470</v>
      </c>
      <c r="F685" s="390"/>
      <c r="G685" s="390"/>
      <c r="H685" s="403">
        <v>0</v>
      </c>
      <c r="I685" s="390">
        <v>7</v>
      </c>
      <c r="J685" s="390">
        <v>584.92000000000007</v>
      </c>
      <c r="K685" s="403">
        <v>1</v>
      </c>
      <c r="L685" s="390">
        <v>7</v>
      </c>
      <c r="M685" s="391">
        <v>584.92000000000007</v>
      </c>
    </row>
    <row r="686" spans="1:13" ht="14.4" customHeight="1" x14ac:dyDescent="0.3">
      <c r="A686" s="386" t="s">
        <v>1695</v>
      </c>
      <c r="B686" s="387" t="s">
        <v>1605</v>
      </c>
      <c r="C686" s="387" t="s">
        <v>2123</v>
      </c>
      <c r="D686" s="387" t="s">
        <v>1893</v>
      </c>
      <c r="E686" s="387" t="s">
        <v>2124</v>
      </c>
      <c r="F686" s="390"/>
      <c r="G686" s="390"/>
      <c r="H686" s="403">
        <v>0</v>
      </c>
      <c r="I686" s="390">
        <v>1</v>
      </c>
      <c r="J686" s="390">
        <v>81.209999999999994</v>
      </c>
      <c r="K686" s="403">
        <v>1</v>
      </c>
      <c r="L686" s="390">
        <v>1</v>
      </c>
      <c r="M686" s="391">
        <v>81.209999999999994</v>
      </c>
    </row>
    <row r="687" spans="1:13" ht="14.4" customHeight="1" x14ac:dyDescent="0.3">
      <c r="A687" s="386" t="s">
        <v>1695</v>
      </c>
      <c r="B687" s="387" t="s">
        <v>1605</v>
      </c>
      <c r="C687" s="387" t="s">
        <v>1483</v>
      </c>
      <c r="D687" s="387" t="s">
        <v>1227</v>
      </c>
      <c r="E687" s="387" t="s">
        <v>1484</v>
      </c>
      <c r="F687" s="390"/>
      <c r="G687" s="390"/>
      <c r="H687" s="403">
        <v>0</v>
      </c>
      <c r="I687" s="390">
        <v>1</v>
      </c>
      <c r="J687" s="390">
        <v>203.07</v>
      </c>
      <c r="K687" s="403">
        <v>1</v>
      </c>
      <c r="L687" s="390">
        <v>1</v>
      </c>
      <c r="M687" s="391">
        <v>203.07</v>
      </c>
    </row>
    <row r="688" spans="1:13" ht="14.4" customHeight="1" x14ac:dyDescent="0.3">
      <c r="A688" s="386" t="s">
        <v>1695</v>
      </c>
      <c r="B688" s="387" t="s">
        <v>1605</v>
      </c>
      <c r="C688" s="387" t="s">
        <v>2471</v>
      </c>
      <c r="D688" s="387" t="s">
        <v>2472</v>
      </c>
      <c r="E688" s="387" t="s">
        <v>2206</v>
      </c>
      <c r="F688" s="390">
        <v>1</v>
      </c>
      <c r="G688" s="390">
        <v>243.72</v>
      </c>
      <c r="H688" s="403">
        <v>1</v>
      </c>
      <c r="I688" s="390"/>
      <c r="J688" s="390"/>
      <c r="K688" s="403">
        <v>0</v>
      </c>
      <c r="L688" s="390">
        <v>1</v>
      </c>
      <c r="M688" s="391">
        <v>243.72</v>
      </c>
    </row>
    <row r="689" spans="1:13" ht="14.4" customHeight="1" x14ac:dyDescent="0.3">
      <c r="A689" s="386" t="s">
        <v>1695</v>
      </c>
      <c r="B689" s="387" t="s">
        <v>1613</v>
      </c>
      <c r="C689" s="387" t="s">
        <v>2473</v>
      </c>
      <c r="D689" s="387" t="s">
        <v>2474</v>
      </c>
      <c r="E689" s="387" t="s">
        <v>2475</v>
      </c>
      <c r="F689" s="390">
        <v>2</v>
      </c>
      <c r="G689" s="390">
        <v>1051.76</v>
      </c>
      <c r="H689" s="403">
        <v>1</v>
      </c>
      <c r="I689" s="390"/>
      <c r="J689" s="390"/>
      <c r="K689" s="403">
        <v>0</v>
      </c>
      <c r="L689" s="390">
        <v>2</v>
      </c>
      <c r="M689" s="391">
        <v>1051.76</v>
      </c>
    </row>
    <row r="690" spans="1:13" ht="14.4" customHeight="1" x14ac:dyDescent="0.3">
      <c r="A690" s="386" t="s">
        <v>1695</v>
      </c>
      <c r="B690" s="387" t="s">
        <v>1898</v>
      </c>
      <c r="C690" s="387" t="s">
        <v>2246</v>
      </c>
      <c r="D690" s="387" t="s">
        <v>2247</v>
      </c>
      <c r="E690" s="387" t="s">
        <v>2248</v>
      </c>
      <c r="F690" s="390"/>
      <c r="G690" s="390"/>
      <c r="H690" s="403">
        <v>0</v>
      </c>
      <c r="I690" s="390">
        <v>6</v>
      </c>
      <c r="J690" s="390">
        <v>2023.0200000000002</v>
      </c>
      <c r="K690" s="403">
        <v>1</v>
      </c>
      <c r="L690" s="390">
        <v>6</v>
      </c>
      <c r="M690" s="391">
        <v>2023.0200000000002</v>
      </c>
    </row>
    <row r="691" spans="1:13" ht="14.4" customHeight="1" x14ac:dyDescent="0.3">
      <c r="A691" s="386" t="s">
        <v>1695</v>
      </c>
      <c r="B691" s="387" t="s">
        <v>1902</v>
      </c>
      <c r="C691" s="387" t="s">
        <v>2258</v>
      </c>
      <c r="D691" s="387" t="s">
        <v>1904</v>
      </c>
      <c r="E691" s="387" t="s">
        <v>2226</v>
      </c>
      <c r="F691" s="390"/>
      <c r="G691" s="390"/>
      <c r="H691" s="403">
        <v>0</v>
      </c>
      <c r="I691" s="390">
        <v>1</v>
      </c>
      <c r="J691" s="390">
        <v>112.36</v>
      </c>
      <c r="K691" s="403">
        <v>1</v>
      </c>
      <c r="L691" s="390">
        <v>1</v>
      </c>
      <c r="M691" s="391">
        <v>112.36</v>
      </c>
    </row>
    <row r="692" spans="1:13" ht="14.4" customHeight="1" x14ac:dyDescent="0.3">
      <c r="A692" s="386" t="s">
        <v>1695</v>
      </c>
      <c r="B692" s="387" t="s">
        <v>1617</v>
      </c>
      <c r="C692" s="387" t="s">
        <v>2476</v>
      </c>
      <c r="D692" s="387" t="s">
        <v>2176</v>
      </c>
      <c r="E692" s="387" t="s">
        <v>2262</v>
      </c>
      <c r="F692" s="390">
        <v>1</v>
      </c>
      <c r="G692" s="390">
        <v>0</v>
      </c>
      <c r="H692" s="403"/>
      <c r="I692" s="390"/>
      <c r="J692" s="390"/>
      <c r="K692" s="403"/>
      <c r="L692" s="390">
        <v>1</v>
      </c>
      <c r="M692" s="391">
        <v>0</v>
      </c>
    </row>
    <row r="693" spans="1:13" ht="14.4" customHeight="1" x14ac:dyDescent="0.3">
      <c r="A693" s="386" t="s">
        <v>1695</v>
      </c>
      <c r="B693" s="387" t="s">
        <v>2259</v>
      </c>
      <c r="C693" s="387" t="s">
        <v>2477</v>
      </c>
      <c r="D693" s="387" t="s">
        <v>2478</v>
      </c>
      <c r="E693" s="387" t="s">
        <v>2262</v>
      </c>
      <c r="F693" s="390"/>
      <c r="G693" s="390"/>
      <c r="H693" s="403">
        <v>0</v>
      </c>
      <c r="I693" s="390">
        <v>1</v>
      </c>
      <c r="J693" s="390">
        <v>301.05</v>
      </c>
      <c r="K693" s="403">
        <v>1</v>
      </c>
      <c r="L693" s="390">
        <v>1</v>
      </c>
      <c r="M693" s="391">
        <v>301.05</v>
      </c>
    </row>
    <row r="694" spans="1:13" ht="14.4" customHeight="1" x14ac:dyDescent="0.3">
      <c r="A694" s="386" t="s">
        <v>1695</v>
      </c>
      <c r="B694" s="387" t="s">
        <v>2479</v>
      </c>
      <c r="C694" s="387" t="s">
        <v>2480</v>
      </c>
      <c r="D694" s="387" t="s">
        <v>2481</v>
      </c>
      <c r="E694" s="387" t="s">
        <v>2482</v>
      </c>
      <c r="F694" s="390">
        <v>1</v>
      </c>
      <c r="G694" s="390">
        <v>542.1</v>
      </c>
      <c r="H694" s="403">
        <v>1</v>
      </c>
      <c r="I694" s="390"/>
      <c r="J694" s="390"/>
      <c r="K694" s="403">
        <v>0</v>
      </c>
      <c r="L694" s="390">
        <v>1</v>
      </c>
      <c r="M694" s="391">
        <v>542.1</v>
      </c>
    </row>
    <row r="695" spans="1:13" ht="14.4" customHeight="1" x14ac:dyDescent="0.3">
      <c r="A695" s="386" t="s">
        <v>1695</v>
      </c>
      <c r="B695" s="387" t="s">
        <v>2479</v>
      </c>
      <c r="C695" s="387" t="s">
        <v>2483</v>
      </c>
      <c r="D695" s="387" t="s">
        <v>2481</v>
      </c>
      <c r="E695" s="387" t="s">
        <v>2484</v>
      </c>
      <c r="F695" s="390">
        <v>1</v>
      </c>
      <c r="G695" s="390">
        <v>0</v>
      </c>
      <c r="H695" s="403"/>
      <c r="I695" s="390"/>
      <c r="J695" s="390"/>
      <c r="K695" s="403"/>
      <c r="L695" s="390">
        <v>1</v>
      </c>
      <c r="M695" s="391">
        <v>0</v>
      </c>
    </row>
    <row r="696" spans="1:13" ht="14.4" customHeight="1" x14ac:dyDescent="0.3">
      <c r="A696" s="386" t="s">
        <v>1695</v>
      </c>
      <c r="B696" s="387" t="s">
        <v>2479</v>
      </c>
      <c r="C696" s="387" t="s">
        <v>2485</v>
      </c>
      <c r="D696" s="387" t="s">
        <v>2486</v>
      </c>
      <c r="E696" s="387" t="s">
        <v>2482</v>
      </c>
      <c r="F696" s="390"/>
      <c r="G696" s="390"/>
      <c r="H696" s="403">
        <v>0</v>
      </c>
      <c r="I696" s="390">
        <v>1</v>
      </c>
      <c r="J696" s="390">
        <v>486.39</v>
      </c>
      <c r="K696" s="403">
        <v>1</v>
      </c>
      <c r="L696" s="390">
        <v>1</v>
      </c>
      <c r="M696" s="391">
        <v>486.39</v>
      </c>
    </row>
    <row r="697" spans="1:13" ht="14.4" customHeight="1" x14ac:dyDescent="0.3">
      <c r="A697" s="386" t="s">
        <v>1695</v>
      </c>
      <c r="B697" s="387" t="s">
        <v>1569</v>
      </c>
      <c r="C697" s="387" t="s">
        <v>2487</v>
      </c>
      <c r="D697" s="387" t="s">
        <v>2488</v>
      </c>
      <c r="E697" s="387" t="s">
        <v>2489</v>
      </c>
      <c r="F697" s="390">
        <v>1</v>
      </c>
      <c r="G697" s="390">
        <v>0</v>
      </c>
      <c r="H697" s="403"/>
      <c r="I697" s="390"/>
      <c r="J697" s="390"/>
      <c r="K697" s="403"/>
      <c r="L697" s="390">
        <v>1</v>
      </c>
      <c r="M697" s="391">
        <v>0</v>
      </c>
    </row>
    <row r="698" spans="1:13" ht="14.4" customHeight="1" x14ac:dyDescent="0.3">
      <c r="A698" s="386" t="s">
        <v>1695</v>
      </c>
      <c r="B698" s="387" t="s">
        <v>1569</v>
      </c>
      <c r="C698" s="387" t="s">
        <v>2265</v>
      </c>
      <c r="D698" s="387" t="s">
        <v>1910</v>
      </c>
      <c r="E698" s="387" t="s">
        <v>2266</v>
      </c>
      <c r="F698" s="390">
        <v>1</v>
      </c>
      <c r="G698" s="390">
        <v>100.63</v>
      </c>
      <c r="H698" s="403">
        <v>1</v>
      </c>
      <c r="I698" s="390"/>
      <c r="J698" s="390"/>
      <c r="K698" s="403">
        <v>0</v>
      </c>
      <c r="L698" s="390">
        <v>1</v>
      </c>
      <c r="M698" s="391">
        <v>100.63</v>
      </c>
    </row>
    <row r="699" spans="1:13" ht="14.4" customHeight="1" x14ac:dyDescent="0.3">
      <c r="A699" s="386" t="s">
        <v>1695</v>
      </c>
      <c r="B699" s="387" t="s">
        <v>1912</v>
      </c>
      <c r="C699" s="387" t="s">
        <v>1915</v>
      </c>
      <c r="D699" s="387" t="s">
        <v>1914</v>
      </c>
      <c r="E699" s="387" t="s">
        <v>1401</v>
      </c>
      <c r="F699" s="390"/>
      <c r="G699" s="390"/>
      <c r="H699" s="403">
        <v>0</v>
      </c>
      <c r="I699" s="390">
        <v>1</v>
      </c>
      <c r="J699" s="390">
        <v>250.62</v>
      </c>
      <c r="K699" s="403">
        <v>1</v>
      </c>
      <c r="L699" s="390">
        <v>1</v>
      </c>
      <c r="M699" s="391">
        <v>250.62</v>
      </c>
    </row>
    <row r="700" spans="1:13" ht="14.4" customHeight="1" x14ac:dyDescent="0.3">
      <c r="A700" s="386" t="s">
        <v>1695</v>
      </c>
      <c r="B700" s="387" t="s">
        <v>2039</v>
      </c>
      <c r="C700" s="387" t="s">
        <v>2040</v>
      </c>
      <c r="D700" s="387" t="s">
        <v>2041</v>
      </c>
      <c r="E700" s="387" t="s">
        <v>2042</v>
      </c>
      <c r="F700" s="390"/>
      <c r="G700" s="390"/>
      <c r="H700" s="403">
        <v>0</v>
      </c>
      <c r="I700" s="390">
        <v>2</v>
      </c>
      <c r="J700" s="390">
        <v>1670.73</v>
      </c>
      <c r="K700" s="403">
        <v>1</v>
      </c>
      <c r="L700" s="390">
        <v>2</v>
      </c>
      <c r="M700" s="391">
        <v>1670.73</v>
      </c>
    </row>
    <row r="701" spans="1:13" ht="14.4" customHeight="1" x14ac:dyDescent="0.3">
      <c r="A701" s="386" t="s">
        <v>1695</v>
      </c>
      <c r="B701" s="387" t="s">
        <v>2043</v>
      </c>
      <c r="C701" s="387" t="s">
        <v>2268</v>
      </c>
      <c r="D701" s="387" t="s">
        <v>2269</v>
      </c>
      <c r="E701" s="387" t="s">
        <v>2270</v>
      </c>
      <c r="F701" s="390"/>
      <c r="G701" s="390"/>
      <c r="H701" s="403">
        <v>0</v>
      </c>
      <c r="I701" s="390">
        <v>4</v>
      </c>
      <c r="J701" s="390">
        <v>3859.3599999999997</v>
      </c>
      <c r="K701" s="403">
        <v>1</v>
      </c>
      <c r="L701" s="390">
        <v>4</v>
      </c>
      <c r="M701" s="391">
        <v>3859.3599999999997</v>
      </c>
    </row>
    <row r="702" spans="1:13" ht="14.4" customHeight="1" x14ac:dyDescent="0.3">
      <c r="A702" s="386" t="s">
        <v>1695</v>
      </c>
      <c r="B702" s="387" t="s">
        <v>2043</v>
      </c>
      <c r="C702" s="387" t="s">
        <v>2490</v>
      </c>
      <c r="D702" s="387" t="s">
        <v>2491</v>
      </c>
      <c r="E702" s="387" t="s">
        <v>2042</v>
      </c>
      <c r="F702" s="390">
        <v>8</v>
      </c>
      <c r="G702" s="390">
        <v>0</v>
      </c>
      <c r="H702" s="403"/>
      <c r="I702" s="390"/>
      <c r="J702" s="390"/>
      <c r="K702" s="403"/>
      <c r="L702" s="390">
        <v>8</v>
      </c>
      <c r="M702" s="391">
        <v>0</v>
      </c>
    </row>
    <row r="703" spans="1:13" ht="14.4" customHeight="1" x14ac:dyDescent="0.3">
      <c r="A703" s="386" t="s">
        <v>1695</v>
      </c>
      <c r="B703" s="387" t="s">
        <v>2043</v>
      </c>
      <c r="C703" s="387" t="s">
        <v>2492</v>
      </c>
      <c r="D703" s="387" t="s">
        <v>2491</v>
      </c>
      <c r="E703" s="387" t="s">
        <v>1888</v>
      </c>
      <c r="F703" s="390">
        <v>1</v>
      </c>
      <c r="G703" s="390">
        <v>0</v>
      </c>
      <c r="H703" s="403"/>
      <c r="I703" s="390"/>
      <c r="J703" s="390"/>
      <c r="K703" s="403"/>
      <c r="L703" s="390">
        <v>1</v>
      </c>
      <c r="M703" s="391">
        <v>0</v>
      </c>
    </row>
    <row r="704" spans="1:13" ht="14.4" customHeight="1" x14ac:dyDescent="0.3">
      <c r="A704" s="386" t="s">
        <v>1695</v>
      </c>
      <c r="B704" s="387" t="s">
        <v>2043</v>
      </c>
      <c r="C704" s="387" t="s">
        <v>2493</v>
      </c>
      <c r="D704" s="387" t="s">
        <v>2494</v>
      </c>
      <c r="E704" s="387" t="s">
        <v>2495</v>
      </c>
      <c r="F704" s="390">
        <v>1</v>
      </c>
      <c r="G704" s="390">
        <v>796.04</v>
      </c>
      <c r="H704" s="403">
        <v>1</v>
      </c>
      <c r="I704" s="390"/>
      <c r="J704" s="390"/>
      <c r="K704" s="403">
        <v>0</v>
      </c>
      <c r="L704" s="390">
        <v>1</v>
      </c>
      <c r="M704" s="391">
        <v>796.04</v>
      </c>
    </row>
    <row r="705" spans="1:13" ht="14.4" customHeight="1" x14ac:dyDescent="0.3">
      <c r="A705" s="386" t="s">
        <v>1695</v>
      </c>
      <c r="B705" s="387" t="s">
        <v>2043</v>
      </c>
      <c r="C705" s="387" t="s">
        <v>2496</v>
      </c>
      <c r="D705" s="387" t="s">
        <v>2491</v>
      </c>
      <c r="E705" s="387" t="s">
        <v>2042</v>
      </c>
      <c r="F705" s="390">
        <v>1</v>
      </c>
      <c r="G705" s="390">
        <v>672.94</v>
      </c>
      <c r="H705" s="403">
        <v>1</v>
      </c>
      <c r="I705" s="390"/>
      <c r="J705" s="390"/>
      <c r="K705" s="403">
        <v>0</v>
      </c>
      <c r="L705" s="390">
        <v>1</v>
      </c>
      <c r="M705" s="391">
        <v>672.94</v>
      </c>
    </row>
    <row r="706" spans="1:13" ht="14.4" customHeight="1" x14ac:dyDescent="0.3">
      <c r="A706" s="386" t="s">
        <v>1695</v>
      </c>
      <c r="B706" s="387" t="s">
        <v>1919</v>
      </c>
      <c r="C706" s="387" t="s">
        <v>2497</v>
      </c>
      <c r="D706" s="387" t="s">
        <v>2498</v>
      </c>
      <c r="E706" s="387" t="s">
        <v>2499</v>
      </c>
      <c r="F706" s="390"/>
      <c r="G706" s="390"/>
      <c r="H706" s="403">
        <v>0</v>
      </c>
      <c r="I706" s="390">
        <v>1</v>
      </c>
      <c r="J706" s="390">
        <v>108.46</v>
      </c>
      <c r="K706" s="403">
        <v>1</v>
      </c>
      <c r="L706" s="390">
        <v>1</v>
      </c>
      <c r="M706" s="391">
        <v>108.46</v>
      </c>
    </row>
    <row r="707" spans="1:13" ht="14.4" customHeight="1" x14ac:dyDescent="0.3">
      <c r="A707" s="386" t="s">
        <v>1695</v>
      </c>
      <c r="B707" s="387" t="s">
        <v>1919</v>
      </c>
      <c r="C707" s="387" t="s">
        <v>2500</v>
      </c>
      <c r="D707" s="387" t="s">
        <v>2501</v>
      </c>
      <c r="E707" s="387" t="s">
        <v>2502</v>
      </c>
      <c r="F707" s="390">
        <v>2</v>
      </c>
      <c r="G707" s="390">
        <v>173.52</v>
      </c>
      <c r="H707" s="403">
        <v>1</v>
      </c>
      <c r="I707" s="390"/>
      <c r="J707" s="390"/>
      <c r="K707" s="403">
        <v>0</v>
      </c>
      <c r="L707" s="390">
        <v>2</v>
      </c>
      <c r="M707" s="391">
        <v>173.52</v>
      </c>
    </row>
    <row r="708" spans="1:13" ht="14.4" customHeight="1" x14ac:dyDescent="0.3">
      <c r="A708" s="386" t="s">
        <v>1695</v>
      </c>
      <c r="B708" s="387" t="s">
        <v>1975</v>
      </c>
      <c r="C708" s="387" t="s">
        <v>2503</v>
      </c>
      <c r="D708" s="387" t="s">
        <v>2504</v>
      </c>
      <c r="E708" s="387" t="s">
        <v>2136</v>
      </c>
      <c r="F708" s="390">
        <v>3</v>
      </c>
      <c r="G708" s="390">
        <v>498.54</v>
      </c>
      <c r="H708" s="403">
        <v>1</v>
      </c>
      <c r="I708" s="390"/>
      <c r="J708" s="390"/>
      <c r="K708" s="403">
        <v>0</v>
      </c>
      <c r="L708" s="390">
        <v>3</v>
      </c>
      <c r="M708" s="391">
        <v>498.54</v>
      </c>
    </row>
    <row r="709" spans="1:13" ht="14.4" customHeight="1" x14ac:dyDescent="0.3">
      <c r="A709" s="386" t="s">
        <v>1695</v>
      </c>
      <c r="B709" s="387" t="s">
        <v>1975</v>
      </c>
      <c r="C709" s="387" t="s">
        <v>2134</v>
      </c>
      <c r="D709" s="387" t="s">
        <v>2135</v>
      </c>
      <c r="E709" s="387" t="s">
        <v>2136</v>
      </c>
      <c r="F709" s="390">
        <v>1</v>
      </c>
      <c r="G709" s="390">
        <v>0</v>
      </c>
      <c r="H709" s="403"/>
      <c r="I709" s="390"/>
      <c r="J709" s="390"/>
      <c r="K709" s="403"/>
      <c r="L709" s="390">
        <v>1</v>
      </c>
      <c r="M709" s="391">
        <v>0</v>
      </c>
    </row>
    <row r="710" spans="1:13" ht="14.4" customHeight="1" x14ac:dyDescent="0.3">
      <c r="A710" s="386" t="s">
        <v>1695</v>
      </c>
      <c r="B710" s="387" t="s">
        <v>1577</v>
      </c>
      <c r="C710" s="387" t="s">
        <v>2099</v>
      </c>
      <c r="D710" s="387" t="s">
        <v>1578</v>
      </c>
      <c r="E710" s="387" t="s">
        <v>2100</v>
      </c>
      <c r="F710" s="390">
        <v>3</v>
      </c>
      <c r="G710" s="390">
        <v>0</v>
      </c>
      <c r="H710" s="403"/>
      <c r="I710" s="390"/>
      <c r="J710" s="390"/>
      <c r="K710" s="403"/>
      <c r="L710" s="390">
        <v>3</v>
      </c>
      <c r="M710" s="391">
        <v>0</v>
      </c>
    </row>
    <row r="711" spans="1:13" ht="14.4" customHeight="1" x14ac:dyDescent="0.3">
      <c r="A711" s="386" t="s">
        <v>1695</v>
      </c>
      <c r="B711" s="387" t="s">
        <v>1577</v>
      </c>
      <c r="C711" s="387" t="s">
        <v>1146</v>
      </c>
      <c r="D711" s="387" t="s">
        <v>1578</v>
      </c>
      <c r="E711" s="387" t="s">
        <v>1579</v>
      </c>
      <c r="F711" s="390"/>
      <c r="G711" s="390"/>
      <c r="H711" s="403">
        <v>0</v>
      </c>
      <c r="I711" s="390">
        <v>22</v>
      </c>
      <c r="J711" s="390">
        <v>7332.8200000000006</v>
      </c>
      <c r="K711" s="403">
        <v>1</v>
      </c>
      <c r="L711" s="390">
        <v>22</v>
      </c>
      <c r="M711" s="391">
        <v>7332.8200000000006</v>
      </c>
    </row>
    <row r="712" spans="1:13" ht="14.4" customHeight="1" x14ac:dyDescent="0.3">
      <c r="A712" s="386" t="s">
        <v>1695</v>
      </c>
      <c r="B712" s="387" t="s">
        <v>1577</v>
      </c>
      <c r="C712" s="387" t="s">
        <v>1979</v>
      </c>
      <c r="D712" s="387" t="s">
        <v>1980</v>
      </c>
      <c r="E712" s="387" t="s">
        <v>1981</v>
      </c>
      <c r="F712" s="390"/>
      <c r="G712" s="390"/>
      <c r="H712" s="403">
        <v>0</v>
      </c>
      <c r="I712" s="390">
        <v>1</v>
      </c>
      <c r="J712" s="390">
        <v>333.31</v>
      </c>
      <c r="K712" s="403">
        <v>1</v>
      </c>
      <c r="L712" s="390">
        <v>1</v>
      </c>
      <c r="M712" s="391">
        <v>333.31</v>
      </c>
    </row>
    <row r="713" spans="1:13" ht="14.4" customHeight="1" x14ac:dyDescent="0.3">
      <c r="A713" s="386" t="s">
        <v>1695</v>
      </c>
      <c r="B713" s="387" t="s">
        <v>1577</v>
      </c>
      <c r="C713" s="387" t="s">
        <v>1982</v>
      </c>
      <c r="D713" s="387" t="s">
        <v>1983</v>
      </c>
      <c r="E713" s="387" t="s">
        <v>1984</v>
      </c>
      <c r="F713" s="390"/>
      <c r="G713" s="390"/>
      <c r="H713" s="403">
        <v>0</v>
      </c>
      <c r="I713" s="390">
        <v>2</v>
      </c>
      <c r="J713" s="390">
        <v>666.62</v>
      </c>
      <c r="K713" s="403">
        <v>1</v>
      </c>
      <c r="L713" s="390">
        <v>2</v>
      </c>
      <c r="M713" s="391">
        <v>666.62</v>
      </c>
    </row>
    <row r="714" spans="1:13" ht="14.4" customHeight="1" x14ac:dyDescent="0.3">
      <c r="A714" s="386" t="s">
        <v>1695</v>
      </c>
      <c r="B714" s="387" t="s">
        <v>1584</v>
      </c>
      <c r="C714" s="387" t="s">
        <v>2505</v>
      </c>
      <c r="D714" s="387" t="s">
        <v>1163</v>
      </c>
      <c r="E714" s="387" t="s">
        <v>2506</v>
      </c>
      <c r="F714" s="390">
        <v>3</v>
      </c>
      <c r="G714" s="390">
        <v>0</v>
      </c>
      <c r="H714" s="403"/>
      <c r="I714" s="390"/>
      <c r="J714" s="390"/>
      <c r="K714" s="403"/>
      <c r="L714" s="390">
        <v>3</v>
      </c>
      <c r="M714" s="391">
        <v>0</v>
      </c>
    </row>
    <row r="715" spans="1:13" ht="14.4" customHeight="1" x14ac:dyDescent="0.3">
      <c r="A715" s="386" t="s">
        <v>1695</v>
      </c>
      <c r="B715" s="387" t="s">
        <v>1584</v>
      </c>
      <c r="C715" s="387" t="s">
        <v>2507</v>
      </c>
      <c r="D715" s="387" t="s">
        <v>1163</v>
      </c>
      <c r="E715" s="387" t="s">
        <v>2508</v>
      </c>
      <c r="F715" s="390">
        <v>1</v>
      </c>
      <c r="G715" s="390">
        <v>0</v>
      </c>
      <c r="H715" s="403"/>
      <c r="I715" s="390"/>
      <c r="J715" s="390"/>
      <c r="K715" s="403"/>
      <c r="L715" s="390">
        <v>1</v>
      </c>
      <c r="M715" s="391">
        <v>0</v>
      </c>
    </row>
    <row r="716" spans="1:13" ht="14.4" customHeight="1" x14ac:dyDescent="0.3">
      <c r="A716" s="386" t="s">
        <v>1695</v>
      </c>
      <c r="B716" s="387" t="s">
        <v>1584</v>
      </c>
      <c r="C716" s="387" t="s">
        <v>1162</v>
      </c>
      <c r="D716" s="387" t="s">
        <v>1163</v>
      </c>
      <c r="E716" s="387" t="s">
        <v>1585</v>
      </c>
      <c r="F716" s="390"/>
      <c r="G716" s="390"/>
      <c r="H716" s="403">
        <v>0</v>
      </c>
      <c r="I716" s="390">
        <v>20</v>
      </c>
      <c r="J716" s="390">
        <v>6874.75</v>
      </c>
      <c r="K716" s="403">
        <v>1</v>
      </c>
      <c r="L716" s="390">
        <v>20</v>
      </c>
      <c r="M716" s="391">
        <v>6874.75</v>
      </c>
    </row>
    <row r="717" spans="1:13" ht="14.4" customHeight="1" x14ac:dyDescent="0.3">
      <c r="A717" s="386" t="s">
        <v>1695</v>
      </c>
      <c r="B717" s="387" t="s">
        <v>1584</v>
      </c>
      <c r="C717" s="387" t="s">
        <v>1923</v>
      </c>
      <c r="D717" s="387" t="s">
        <v>1163</v>
      </c>
      <c r="E717" s="387" t="s">
        <v>1924</v>
      </c>
      <c r="F717" s="390"/>
      <c r="G717" s="390"/>
      <c r="H717" s="403">
        <v>0</v>
      </c>
      <c r="I717" s="390">
        <v>2</v>
      </c>
      <c r="J717" s="390">
        <v>287.56</v>
      </c>
      <c r="K717" s="403">
        <v>1</v>
      </c>
      <c r="L717" s="390">
        <v>2</v>
      </c>
      <c r="M717" s="391">
        <v>287.56</v>
      </c>
    </row>
    <row r="718" spans="1:13" ht="14.4" customHeight="1" x14ac:dyDescent="0.3">
      <c r="A718" s="386" t="s">
        <v>1695</v>
      </c>
      <c r="B718" s="387" t="s">
        <v>1584</v>
      </c>
      <c r="C718" s="387" t="s">
        <v>1201</v>
      </c>
      <c r="D718" s="387" t="s">
        <v>1202</v>
      </c>
      <c r="E718" s="387" t="s">
        <v>1606</v>
      </c>
      <c r="F718" s="390"/>
      <c r="G718" s="390"/>
      <c r="H718" s="403">
        <v>0</v>
      </c>
      <c r="I718" s="390">
        <v>10</v>
      </c>
      <c r="J718" s="390">
        <v>2866.7200000000003</v>
      </c>
      <c r="K718" s="403">
        <v>1</v>
      </c>
      <c r="L718" s="390">
        <v>10</v>
      </c>
      <c r="M718" s="391">
        <v>2866.7200000000003</v>
      </c>
    </row>
    <row r="719" spans="1:13" ht="14.4" customHeight="1" x14ac:dyDescent="0.3">
      <c r="A719" s="386" t="s">
        <v>1695</v>
      </c>
      <c r="B719" s="387" t="s">
        <v>1584</v>
      </c>
      <c r="C719" s="387" t="s">
        <v>2509</v>
      </c>
      <c r="D719" s="387" t="s">
        <v>2285</v>
      </c>
      <c r="E719" s="387" t="s">
        <v>2510</v>
      </c>
      <c r="F719" s="390"/>
      <c r="G719" s="390"/>
      <c r="H719" s="403">
        <v>0</v>
      </c>
      <c r="I719" s="390">
        <v>2</v>
      </c>
      <c r="J719" s="390">
        <v>137.66</v>
      </c>
      <c r="K719" s="403">
        <v>1</v>
      </c>
      <c r="L719" s="390">
        <v>2</v>
      </c>
      <c r="M719" s="391">
        <v>137.66</v>
      </c>
    </row>
    <row r="720" spans="1:13" ht="14.4" customHeight="1" x14ac:dyDescent="0.3">
      <c r="A720" s="386" t="s">
        <v>1695</v>
      </c>
      <c r="B720" s="387" t="s">
        <v>1586</v>
      </c>
      <c r="C720" s="387" t="s">
        <v>2511</v>
      </c>
      <c r="D720" s="387" t="s">
        <v>2512</v>
      </c>
      <c r="E720" s="387" t="s">
        <v>1168</v>
      </c>
      <c r="F720" s="390">
        <v>2</v>
      </c>
      <c r="G720" s="390">
        <v>444.5</v>
      </c>
      <c r="H720" s="403">
        <v>1</v>
      </c>
      <c r="I720" s="390"/>
      <c r="J720" s="390"/>
      <c r="K720" s="403">
        <v>0</v>
      </c>
      <c r="L720" s="390">
        <v>2</v>
      </c>
      <c r="M720" s="391">
        <v>444.5</v>
      </c>
    </row>
    <row r="721" spans="1:13" ht="14.4" customHeight="1" x14ac:dyDescent="0.3">
      <c r="A721" s="386" t="s">
        <v>1695</v>
      </c>
      <c r="B721" s="387" t="s">
        <v>1586</v>
      </c>
      <c r="C721" s="387" t="s">
        <v>1166</v>
      </c>
      <c r="D721" s="387" t="s">
        <v>1167</v>
      </c>
      <c r="E721" s="387" t="s">
        <v>1168</v>
      </c>
      <c r="F721" s="390"/>
      <c r="G721" s="390"/>
      <c r="H721" s="403">
        <v>0</v>
      </c>
      <c r="I721" s="390">
        <v>1</v>
      </c>
      <c r="J721" s="390">
        <v>222.25</v>
      </c>
      <c r="K721" s="403">
        <v>1</v>
      </c>
      <c r="L721" s="390">
        <v>1</v>
      </c>
      <c r="M721" s="391">
        <v>222.25</v>
      </c>
    </row>
    <row r="722" spans="1:13" ht="14.4" customHeight="1" x14ac:dyDescent="0.3">
      <c r="A722" s="386" t="s">
        <v>1695</v>
      </c>
      <c r="B722" s="387" t="s">
        <v>1961</v>
      </c>
      <c r="C722" s="387" t="s">
        <v>2513</v>
      </c>
      <c r="D722" s="387" t="s">
        <v>1966</v>
      </c>
      <c r="E722" s="387" t="s">
        <v>1967</v>
      </c>
      <c r="F722" s="390"/>
      <c r="G722" s="390"/>
      <c r="H722" s="403">
        <v>0</v>
      </c>
      <c r="I722" s="390">
        <v>1</v>
      </c>
      <c r="J722" s="390">
        <v>107.38</v>
      </c>
      <c r="K722" s="403">
        <v>1</v>
      </c>
      <c r="L722" s="390">
        <v>1</v>
      </c>
      <c r="M722" s="391">
        <v>107.38</v>
      </c>
    </row>
    <row r="723" spans="1:13" ht="14.4" customHeight="1" x14ac:dyDescent="0.3">
      <c r="A723" s="386" t="s">
        <v>1695</v>
      </c>
      <c r="B723" s="387" t="s">
        <v>1838</v>
      </c>
      <c r="C723" s="387" t="s">
        <v>1839</v>
      </c>
      <c r="D723" s="387" t="s">
        <v>1840</v>
      </c>
      <c r="E723" s="387" t="s">
        <v>1583</v>
      </c>
      <c r="F723" s="390"/>
      <c r="G723" s="390"/>
      <c r="H723" s="403">
        <v>0</v>
      </c>
      <c r="I723" s="390">
        <v>1</v>
      </c>
      <c r="J723" s="390">
        <v>69.86</v>
      </c>
      <c r="K723" s="403">
        <v>1</v>
      </c>
      <c r="L723" s="390">
        <v>1</v>
      </c>
      <c r="M723" s="391">
        <v>69.86</v>
      </c>
    </row>
    <row r="724" spans="1:13" ht="14.4" customHeight="1" x14ac:dyDescent="0.3">
      <c r="A724" s="386" t="s">
        <v>1695</v>
      </c>
      <c r="B724" s="387" t="s">
        <v>2106</v>
      </c>
      <c r="C724" s="387" t="s">
        <v>2514</v>
      </c>
      <c r="D724" s="387" t="s">
        <v>2515</v>
      </c>
      <c r="E724" s="387" t="s">
        <v>2516</v>
      </c>
      <c r="F724" s="390">
        <v>1</v>
      </c>
      <c r="G724" s="390">
        <v>322.08999999999997</v>
      </c>
      <c r="H724" s="403">
        <v>1</v>
      </c>
      <c r="I724" s="390"/>
      <c r="J724" s="390"/>
      <c r="K724" s="403">
        <v>0</v>
      </c>
      <c r="L724" s="390">
        <v>1</v>
      </c>
      <c r="M724" s="391">
        <v>322.08999999999997</v>
      </c>
    </row>
    <row r="725" spans="1:13" ht="14.4" customHeight="1" x14ac:dyDescent="0.3">
      <c r="A725" s="386" t="s">
        <v>1695</v>
      </c>
      <c r="B725" s="387" t="s">
        <v>1989</v>
      </c>
      <c r="C725" s="387" t="s">
        <v>1990</v>
      </c>
      <c r="D725" s="387" t="s">
        <v>1991</v>
      </c>
      <c r="E725" s="387" t="s">
        <v>1992</v>
      </c>
      <c r="F725" s="390"/>
      <c r="G725" s="390"/>
      <c r="H725" s="403">
        <v>0</v>
      </c>
      <c r="I725" s="390">
        <v>5</v>
      </c>
      <c r="J725" s="390">
        <v>483.15</v>
      </c>
      <c r="K725" s="403">
        <v>1</v>
      </c>
      <c r="L725" s="390">
        <v>5</v>
      </c>
      <c r="M725" s="391">
        <v>483.15</v>
      </c>
    </row>
    <row r="726" spans="1:13" ht="14.4" customHeight="1" x14ac:dyDescent="0.3">
      <c r="A726" s="386" t="s">
        <v>1695</v>
      </c>
      <c r="B726" s="387" t="s">
        <v>1989</v>
      </c>
      <c r="C726" s="387" t="s">
        <v>1993</v>
      </c>
      <c r="D726" s="387" t="s">
        <v>1991</v>
      </c>
      <c r="E726" s="387" t="s">
        <v>1994</v>
      </c>
      <c r="F726" s="390"/>
      <c r="G726" s="390"/>
      <c r="H726" s="403">
        <v>0</v>
      </c>
      <c r="I726" s="390">
        <v>4</v>
      </c>
      <c r="J726" s="390">
        <v>773.04</v>
      </c>
      <c r="K726" s="403">
        <v>1</v>
      </c>
      <c r="L726" s="390">
        <v>4</v>
      </c>
      <c r="M726" s="391">
        <v>773.04</v>
      </c>
    </row>
    <row r="727" spans="1:13" ht="14.4" customHeight="1" x14ac:dyDescent="0.3">
      <c r="A727" s="386" t="s">
        <v>1695</v>
      </c>
      <c r="B727" s="387" t="s">
        <v>1989</v>
      </c>
      <c r="C727" s="387" t="s">
        <v>2022</v>
      </c>
      <c r="D727" s="387" t="s">
        <v>2023</v>
      </c>
      <c r="E727" s="387" t="s">
        <v>2024</v>
      </c>
      <c r="F727" s="390">
        <v>6</v>
      </c>
      <c r="G727" s="390">
        <v>579.78</v>
      </c>
      <c r="H727" s="403">
        <v>1</v>
      </c>
      <c r="I727" s="390"/>
      <c r="J727" s="390"/>
      <c r="K727" s="403">
        <v>0</v>
      </c>
      <c r="L727" s="390">
        <v>6</v>
      </c>
      <c r="M727" s="391">
        <v>579.78</v>
      </c>
    </row>
    <row r="728" spans="1:13" ht="14.4" customHeight="1" x14ac:dyDescent="0.3">
      <c r="A728" s="386" t="s">
        <v>1695</v>
      </c>
      <c r="B728" s="387" t="s">
        <v>1928</v>
      </c>
      <c r="C728" s="387" t="s">
        <v>2289</v>
      </c>
      <c r="D728" s="387" t="s">
        <v>2290</v>
      </c>
      <c r="E728" s="387" t="s">
        <v>1102</v>
      </c>
      <c r="F728" s="390"/>
      <c r="G728" s="390"/>
      <c r="H728" s="403">
        <v>0</v>
      </c>
      <c r="I728" s="390">
        <v>2</v>
      </c>
      <c r="J728" s="390">
        <v>190.5</v>
      </c>
      <c r="K728" s="403">
        <v>1</v>
      </c>
      <c r="L728" s="390">
        <v>2</v>
      </c>
      <c r="M728" s="391">
        <v>190.5</v>
      </c>
    </row>
    <row r="729" spans="1:13" ht="14.4" customHeight="1" x14ac:dyDescent="0.3">
      <c r="A729" s="386" t="s">
        <v>1695</v>
      </c>
      <c r="B729" s="387" t="s">
        <v>1928</v>
      </c>
      <c r="C729" s="387" t="s">
        <v>2517</v>
      </c>
      <c r="D729" s="387" t="s">
        <v>1930</v>
      </c>
      <c r="E729" s="387" t="s">
        <v>2388</v>
      </c>
      <c r="F729" s="390">
        <v>2</v>
      </c>
      <c r="G729" s="390">
        <v>89.6</v>
      </c>
      <c r="H729" s="403">
        <v>1</v>
      </c>
      <c r="I729" s="390"/>
      <c r="J729" s="390"/>
      <c r="K729" s="403">
        <v>0</v>
      </c>
      <c r="L729" s="390">
        <v>2</v>
      </c>
      <c r="M729" s="391">
        <v>89.6</v>
      </c>
    </row>
    <row r="730" spans="1:13" ht="14.4" customHeight="1" x14ac:dyDescent="0.3">
      <c r="A730" s="386" t="s">
        <v>1695</v>
      </c>
      <c r="B730" s="387" t="s">
        <v>1941</v>
      </c>
      <c r="C730" s="387" t="s">
        <v>1942</v>
      </c>
      <c r="D730" s="387" t="s">
        <v>1943</v>
      </c>
      <c r="E730" s="387" t="s">
        <v>1944</v>
      </c>
      <c r="F730" s="390"/>
      <c r="G730" s="390"/>
      <c r="H730" s="403">
        <v>0</v>
      </c>
      <c r="I730" s="390">
        <v>1</v>
      </c>
      <c r="J730" s="390">
        <v>104.19</v>
      </c>
      <c r="K730" s="403">
        <v>1</v>
      </c>
      <c r="L730" s="390">
        <v>1</v>
      </c>
      <c r="M730" s="391">
        <v>104.19</v>
      </c>
    </row>
    <row r="731" spans="1:13" ht="14.4" customHeight="1" x14ac:dyDescent="0.3">
      <c r="A731" s="386" t="s">
        <v>1695</v>
      </c>
      <c r="B731" s="387" t="s">
        <v>2068</v>
      </c>
      <c r="C731" s="387" t="s">
        <v>2072</v>
      </c>
      <c r="D731" s="387" t="s">
        <v>2070</v>
      </c>
      <c r="E731" s="387" t="s">
        <v>2013</v>
      </c>
      <c r="F731" s="390"/>
      <c r="G731" s="390"/>
      <c r="H731" s="403">
        <v>0</v>
      </c>
      <c r="I731" s="390">
        <v>3</v>
      </c>
      <c r="J731" s="390">
        <v>2661.1499999999996</v>
      </c>
      <c r="K731" s="403">
        <v>1</v>
      </c>
      <c r="L731" s="390">
        <v>3</v>
      </c>
      <c r="M731" s="391">
        <v>2661.1499999999996</v>
      </c>
    </row>
    <row r="732" spans="1:13" ht="14.4" customHeight="1" x14ac:dyDescent="0.3">
      <c r="A732" s="386" t="s">
        <v>1695</v>
      </c>
      <c r="B732" s="387" t="s">
        <v>2073</v>
      </c>
      <c r="C732" s="387" t="s">
        <v>2074</v>
      </c>
      <c r="D732" s="387" t="s">
        <v>2075</v>
      </c>
      <c r="E732" s="387" t="s">
        <v>2076</v>
      </c>
      <c r="F732" s="390"/>
      <c r="G732" s="390"/>
      <c r="H732" s="403">
        <v>0</v>
      </c>
      <c r="I732" s="390">
        <v>3</v>
      </c>
      <c r="J732" s="390">
        <v>4033.9800000000005</v>
      </c>
      <c r="K732" s="403">
        <v>1</v>
      </c>
      <c r="L732" s="390">
        <v>3</v>
      </c>
      <c r="M732" s="391">
        <v>4033.9800000000005</v>
      </c>
    </row>
    <row r="733" spans="1:13" ht="14.4" customHeight="1" x14ac:dyDescent="0.3">
      <c r="A733" s="386" t="s">
        <v>1695</v>
      </c>
      <c r="B733" s="387" t="s">
        <v>1591</v>
      </c>
      <c r="C733" s="387" t="s">
        <v>2518</v>
      </c>
      <c r="D733" s="387" t="s">
        <v>2519</v>
      </c>
      <c r="E733" s="387" t="s">
        <v>2157</v>
      </c>
      <c r="F733" s="390">
        <v>3</v>
      </c>
      <c r="G733" s="390">
        <v>32.19</v>
      </c>
      <c r="H733" s="403">
        <v>1</v>
      </c>
      <c r="I733" s="390"/>
      <c r="J733" s="390"/>
      <c r="K733" s="403">
        <v>0</v>
      </c>
      <c r="L733" s="390">
        <v>3</v>
      </c>
      <c r="M733" s="391">
        <v>32.19</v>
      </c>
    </row>
    <row r="734" spans="1:13" ht="14.4" customHeight="1" x14ac:dyDescent="0.3">
      <c r="A734" s="386" t="s">
        <v>1695</v>
      </c>
      <c r="B734" s="387" t="s">
        <v>1591</v>
      </c>
      <c r="C734" s="387" t="s">
        <v>2520</v>
      </c>
      <c r="D734" s="387" t="s">
        <v>2521</v>
      </c>
      <c r="E734" s="387" t="s">
        <v>2157</v>
      </c>
      <c r="F734" s="390">
        <v>3</v>
      </c>
      <c r="G734" s="390">
        <v>32.19</v>
      </c>
      <c r="H734" s="403">
        <v>1</v>
      </c>
      <c r="I734" s="390"/>
      <c r="J734" s="390"/>
      <c r="K734" s="403">
        <v>0</v>
      </c>
      <c r="L734" s="390">
        <v>3</v>
      </c>
      <c r="M734" s="391">
        <v>32.19</v>
      </c>
    </row>
    <row r="735" spans="1:13" ht="14.4" customHeight="1" x14ac:dyDescent="0.3">
      <c r="A735" s="386" t="s">
        <v>1695</v>
      </c>
      <c r="B735" s="387" t="s">
        <v>2080</v>
      </c>
      <c r="C735" s="387" t="s">
        <v>2522</v>
      </c>
      <c r="D735" s="387" t="s">
        <v>2523</v>
      </c>
      <c r="E735" s="387" t="s">
        <v>1888</v>
      </c>
      <c r="F735" s="390">
        <v>1</v>
      </c>
      <c r="G735" s="390">
        <v>0</v>
      </c>
      <c r="H735" s="403"/>
      <c r="I735" s="390"/>
      <c r="J735" s="390"/>
      <c r="K735" s="403"/>
      <c r="L735" s="390">
        <v>1</v>
      </c>
      <c r="M735" s="391">
        <v>0</v>
      </c>
    </row>
    <row r="736" spans="1:13" ht="14.4" customHeight="1" x14ac:dyDescent="0.3">
      <c r="A736" s="386" t="s">
        <v>1695</v>
      </c>
      <c r="B736" s="387" t="s">
        <v>2080</v>
      </c>
      <c r="C736" s="387" t="s">
        <v>2524</v>
      </c>
      <c r="D736" s="387" t="s">
        <v>2525</v>
      </c>
      <c r="E736" s="387" t="s">
        <v>2526</v>
      </c>
      <c r="F736" s="390">
        <v>1</v>
      </c>
      <c r="G736" s="390">
        <v>529.62</v>
      </c>
      <c r="H736" s="403">
        <v>1</v>
      </c>
      <c r="I736" s="390"/>
      <c r="J736" s="390"/>
      <c r="K736" s="403">
        <v>0</v>
      </c>
      <c r="L736" s="390">
        <v>1</v>
      </c>
      <c r="M736" s="391">
        <v>529.62</v>
      </c>
    </row>
    <row r="737" spans="1:13" ht="14.4" customHeight="1" x14ac:dyDescent="0.3">
      <c r="A737" s="386" t="s">
        <v>1695</v>
      </c>
      <c r="B737" s="387" t="s">
        <v>1948</v>
      </c>
      <c r="C737" s="387" t="s">
        <v>2527</v>
      </c>
      <c r="D737" s="387" t="s">
        <v>2528</v>
      </c>
      <c r="E737" s="387" t="s">
        <v>2529</v>
      </c>
      <c r="F737" s="390">
        <v>1</v>
      </c>
      <c r="G737" s="390">
        <v>0</v>
      </c>
      <c r="H737" s="403"/>
      <c r="I737" s="390"/>
      <c r="J737" s="390"/>
      <c r="K737" s="403"/>
      <c r="L737" s="390">
        <v>1</v>
      </c>
      <c r="M737" s="391">
        <v>0</v>
      </c>
    </row>
    <row r="738" spans="1:13" ht="14.4" customHeight="1" x14ac:dyDescent="0.3">
      <c r="A738" s="386" t="s">
        <v>1695</v>
      </c>
      <c r="B738" s="387" t="s">
        <v>1611</v>
      </c>
      <c r="C738" s="387" t="s">
        <v>2530</v>
      </c>
      <c r="D738" s="387" t="s">
        <v>2531</v>
      </c>
      <c r="E738" s="387" t="s">
        <v>2532</v>
      </c>
      <c r="F738" s="390">
        <v>1</v>
      </c>
      <c r="G738" s="390">
        <v>135.65</v>
      </c>
      <c r="H738" s="403">
        <v>1</v>
      </c>
      <c r="I738" s="390"/>
      <c r="J738" s="390"/>
      <c r="K738" s="403">
        <v>0</v>
      </c>
      <c r="L738" s="390">
        <v>1</v>
      </c>
      <c r="M738" s="391">
        <v>135.65</v>
      </c>
    </row>
    <row r="739" spans="1:13" ht="14.4" customHeight="1" x14ac:dyDescent="0.3">
      <c r="A739" s="386" t="s">
        <v>1695</v>
      </c>
      <c r="B739" s="387" t="s">
        <v>1596</v>
      </c>
      <c r="C739" s="387" t="s">
        <v>1079</v>
      </c>
      <c r="D739" s="387" t="s">
        <v>1080</v>
      </c>
      <c r="E739" s="387" t="s">
        <v>1597</v>
      </c>
      <c r="F739" s="390"/>
      <c r="G739" s="390"/>
      <c r="H739" s="403">
        <v>0</v>
      </c>
      <c r="I739" s="390">
        <v>3</v>
      </c>
      <c r="J739" s="390">
        <v>284.39999999999998</v>
      </c>
      <c r="K739" s="403">
        <v>1</v>
      </c>
      <c r="L739" s="390">
        <v>3</v>
      </c>
      <c r="M739" s="391">
        <v>284.39999999999998</v>
      </c>
    </row>
    <row r="740" spans="1:13" ht="14.4" customHeight="1" x14ac:dyDescent="0.3">
      <c r="A740" s="386" t="s">
        <v>1695</v>
      </c>
      <c r="B740" s="387" t="s">
        <v>1841</v>
      </c>
      <c r="C740" s="387" t="s">
        <v>2533</v>
      </c>
      <c r="D740" s="387" t="s">
        <v>2534</v>
      </c>
      <c r="E740" s="387" t="s">
        <v>2046</v>
      </c>
      <c r="F740" s="390">
        <v>1</v>
      </c>
      <c r="G740" s="390">
        <v>413.22</v>
      </c>
      <c r="H740" s="403">
        <v>1</v>
      </c>
      <c r="I740" s="390"/>
      <c r="J740" s="390"/>
      <c r="K740" s="403">
        <v>0</v>
      </c>
      <c r="L740" s="390">
        <v>1</v>
      </c>
      <c r="M740" s="391">
        <v>413.22</v>
      </c>
    </row>
    <row r="741" spans="1:13" ht="14.4" customHeight="1" x14ac:dyDescent="0.3">
      <c r="A741" s="386" t="s">
        <v>1695</v>
      </c>
      <c r="B741" s="387" t="s">
        <v>1600</v>
      </c>
      <c r="C741" s="387" t="s">
        <v>1601</v>
      </c>
      <c r="D741" s="387" t="s">
        <v>1094</v>
      </c>
      <c r="E741" s="387" t="s">
        <v>804</v>
      </c>
      <c r="F741" s="390"/>
      <c r="G741" s="390"/>
      <c r="H741" s="403">
        <v>0</v>
      </c>
      <c r="I741" s="390">
        <v>1</v>
      </c>
      <c r="J741" s="390">
        <v>137.74</v>
      </c>
      <c r="K741" s="403">
        <v>1</v>
      </c>
      <c r="L741" s="390">
        <v>1</v>
      </c>
      <c r="M741" s="391">
        <v>137.74</v>
      </c>
    </row>
    <row r="742" spans="1:13" ht="14.4" customHeight="1" x14ac:dyDescent="0.3">
      <c r="A742" s="386" t="s">
        <v>1695</v>
      </c>
      <c r="B742" s="387" t="s">
        <v>1600</v>
      </c>
      <c r="C742" s="387" t="s">
        <v>2535</v>
      </c>
      <c r="D742" s="387" t="s">
        <v>498</v>
      </c>
      <c r="E742" s="387" t="s">
        <v>2536</v>
      </c>
      <c r="F742" s="390">
        <v>1</v>
      </c>
      <c r="G742" s="390">
        <v>0</v>
      </c>
      <c r="H742" s="403"/>
      <c r="I742" s="390"/>
      <c r="J742" s="390"/>
      <c r="K742" s="403"/>
      <c r="L742" s="390">
        <v>1</v>
      </c>
      <c r="M742" s="391">
        <v>0</v>
      </c>
    </row>
    <row r="743" spans="1:13" ht="14.4" customHeight="1" x14ac:dyDescent="0.3">
      <c r="A743" s="386" t="s">
        <v>1695</v>
      </c>
      <c r="B743" s="387" t="s">
        <v>1600</v>
      </c>
      <c r="C743" s="387" t="s">
        <v>497</v>
      </c>
      <c r="D743" s="387" t="s">
        <v>498</v>
      </c>
      <c r="E743" s="387" t="s">
        <v>499</v>
      </c>
      <c r="F743" s="390">
        <v>1</v>
      </c>
      <c r="G743" s="390">
        <v>413.22</v>
      </c>
      <c r="H743" s="403">
        <v>1</v>
      </c>
      <c r="I743" s="390"/>
      <c r="J743" s="390"/>
      <c r="K743" s="403">
        <v>0</v>
      </c>
      <c r="L743" s="390">
        <v>1</v>
      </c>
      <c r="M743" s="391">
        <v>413.22</v>
      </c>
    </row>
    <row r="744" spans="1:13" ht="14.4" customHeight="1" x14ac:dyDescent="0.3">
      <c r="A744" s="386" t="s">
        <v>1695</v>
      </c>
      <c r="B744" s="387" t="s">
        <v>1600</v>
      </c>
      <c r="C744" s="387" t="s">
        <v>2171</v>
      </c>
      <c r="D744" s="387" t="s">
        <v>2170</v>
      </c>
      <c r="E744" s="387" t="s">
        <v>804</v>
      </c>
      <c r="F744" s="390">
        <v>2</v>
      </c>
      <c r="G744" s="390">
        <v>0</v>
      </c>
      <c r="H744" s="403"/>
      <c r="I744" s="390"/>
      <c r="J744" s="390"/>
      <c r="K744" s="403"/>
      <c r="L744" s="390">
        <v>2</v>
      </c>
      <c r="M744" s="391">
        <v>0</v>
      </c>
    </row>
    <row r="745" spans="1:13" ht="14.4" customHeight="1" x14ac:dyDescent="0.3">
      <c r="A745" s="386" t="s">
        <v>1695</v>
      </c>
      <c r="B745" s="387" t="s">
        <v>1600</v>
      </c>
      <c r="C745" s="387" t="s">
        <v>2172</v>
      </c>
      <c r="D745" s="387" t="s">
        <v>2170</v>
      </c>
      <c r="E745" s="387" t="s">
        <v>2173</v>
      </c>
      <c r="F745" s="390">
        <v>1</v>
      </c>
      <c r="G745" s="390">
        <v>128.56</v>
      </c>
      <c r="H745" s="403">
        <v>1</v>
      </c>
      <c r="I745" s="390"/>
      <c r="J745" s="390"/>
      <c r="K745" s="403">
        <v>0</v>
      </c>
      <c r="L745" s="390">
        <v>1</v>
      </c>
      <c r="M745" s="391">
        <v>128.56</v>
      </c>
    </row>
    <row r="746" spans="1:13" ht="14.4" customHeight="1" x14ac:dyDescent="0.3">
      <c r="A746" s="386" t="s">
        <v>1695</v>
      </c>
      <c r="B746" s="387" t="s">
        <v>1600</v>
      </c>
      <c r="C746" s="387" t="s">
        <v>2212</v>
      </c>
      <c r="D746" s="387" t="s">
        <v>2170</v>
      </c>
      <c r="E746" s="387" t="s">
        <v>894</v>
      </c>
      <c r="F746" s="390">
        <v>4</v>
      </c>
      <c r="G746" s="390">
        <v>1652.88</v>
      </c>
      <c r="H746" s="403">
        <v>1</v>
      </c>
      <c r="I746" s="390"/>
      <c r="J746" s="390"/>
      <c r="K746" s="403">
        <v>0</v>
      </c>
      <c r="L746" s="390">
        <v>4</v>
      </c>
      <c r="M746" s="391">
        <v>1652.88</v>
      </c>
    </row>
    <row r="747" spans="1:13" ht="14.4" customHeight="1" x14ac:dyDescent="0.3">
      <c r="A747" s="386" t="s">
        <v>1695</v>
      </c>
      <c r="B747" s="387" t="s">
        <v>1600</v>
      </c>
      <c r="C747" s="387" t="s">
        <v>2537</v>
      </c>
      <c r="D747" s="387" t="s">
        <v>498</v>
      </c>
      <c r="E747" s="387" t="s">
        <v>2538</v>
      </c>
      <c r="F747" s="390">
        <v>1</v>
      </c>
      <c r="G747" s="390">
        <v>0</v>
      </c>
      <c r="H747" s="403"/>
      <c r="I747" s="390"/>
      <c r="J747" s="390"/>
      <c r="K747" s="403"/>
      <c r="L747" s="390">
        <v>1</v>
      </c>
      <c r="M747" s="391">
        <v>0</v>
      </c>
    </row>
    <row r="748" spans="1:13" ht="14.4" customHeight="1" x14ac:dyDescent="0.3">
      <c r="A748" s="386" t="s">
        <v>1696</v>
      </c>
      <c r="B748" s="387" t="s">
        <v>1558</v>
      </c>
      <c r="C748" s="387" t="s">
        <v>1832</v>
      </c>
      <c r="D748" s="387" t="s">
        <v>597</v>
      </c>
      <c r="E748" s="387" t="s">
        <v>1833</v>
      </c>
      <c r="F748" s="390"/>
      <c r="G748" s="390"/>
      <c r="H748" s="403">
        <v>0</v>
      </c>
      <c r="I748" s="390">
        <v>3</v>
      </c>
      <c r="J748" s="390">
        <v>285.71999999999997</v>
      </c>
      <c r="K748" s="403">
        <v>1</v>
      </c>
      <c r="L748" s="390">
        <v>3</v>
      </c>
      <c r="M748" s="391">
        <v>285.71999999999997</v>
      </c>
    </row>
    <row r="749" spans="1:13" ht="14.4" customHeight="1" x14ac:dyDescent="0.3">
      <c r="A749" s="386" t="s">
        <v>1696</v>
      </c>
      <c r="B749" s="387" t="s">
        <v>1558</v>
      </c>
      <c r="C749" s="387" t="s">
        <v>596</v>
      </c>
      <c r="D749" s="387" t="s">
        <v>597</v>
      </c>
      <c r="E749" s="387" t="s">
        <v>598</v>
      </c>
      <c r="F749" s="390"/>
      <c r="G749" s="390"/>
      <c r="H749" s="403">
        <v>0</v>
      </c>
      <c r="I749" s="390">
        <v>3</v>
      </c>
      <c r="J749" s="390">
        <v>571.43999999999994</v>
      </c>
      <c r="K749" s="403">
        <v>1</v>
      </c>
      <c r="L749" s="390">
        <v>3</v>
      </c>
      <c r="M749" s="391">
        <v>571.43999999999994</v>
      </c>
    </row>
    <row r="750" spans="1:13" ht="14.4" customHeight="1" x14ac:dyDescent="0.3">
      <c r="A750" s="386" t="s">
        <v>1696</v>
      </c>
      <c r="B750" s="387" t="s">
        <v>1561</v>
      </c>
      <c r="C750" s="387" t="s">
        <v>1955</v>
      </c>
      <c r="D750" s="387" t="s">
        <v>1603</v>
      </c>
      <c r="E750" s="387" t="s">
        <v>1956</v>
      </c>
      <c r="F750" s="390"/>
      <c r="G750" s="390"/>
      <c r="H750" s="403">
        <v>0</v>
      </c>
      <c r="I750" s="390">
        <v>1</v>
      </c>
      <c r="J750" s="390">
        <v>123.72</v>
      </c>
      <c r="K750" s="403">
        <v>1</v>
      </c>
      <c r="L750" s="390">
        <v>1</v>
      </c>
      <c r="M750" s="391">
        <v>123.72</v>
      </c>
    </row>
    <row r="751" spans="1:13" ht="14.4" customHeight="1" x14ac:dyDescent="0.3">
      <c r="A751" s="386" t="s">
        <v>1696</v>
      </c>
      <c r="B751" s="387" t="s">
        <v>2539</v>
      </c>
      <c r="C751" s="387" t="s">
        <v>2540</v>
      </c>
      <c r="D751" s="387" t="s">
        <v>2541</v>
      </c>
      <c r="E751" s="387" t="s">
        <v>2542</v>
      </c>
      <c r="F751" s="390"/>
      <c r="G751" s="390"/>
      <c r="H751" s="403"/>
      <c r="I751" s="390">
        <v>15</v>
      </c>
      <c r="J751" s="390">
        <v>0</v>
      </c>
      <c r="K751" s="403"/>
      <c r="L751" s="390">
        <v>15</v>
      </c>
      <c r="M751" s="391">
        <v>0</v>
      </c>
    </row>
    <row r="752" spans="1:13" ht="14.4" customHeight="1" x14ac:dyDescent="0.3">
      <c r="A752" s="386" t="s">
        <v>1696</v>
      </c>
      <c r="B752" s="387" t="s">
        <v>2543</v>
      </c>
      <c r="C752" s="387" t="s">
        <v>2544</v>
      </c>
      <c r="D752" s="387" t="s">
        <v>2545</v>
      </c>
      <c r="E752" s="387" t="s">
        <v>2546</v>
      </c>
      <c r="F752" s="390">
        <v>1</v>
      </c>
      <c r="G752" s="390">
        <v>886.91</v>
      </c>
      <c r="H752" s="403">
        <v>1</v>
      </c>
      <c r="I752" s="390"/>
      <c r="J752" s="390"/>
      <c r="K752" s="403">
        <v>0</v>
      </c>
      <c r="L752" s="390">
        <v>1</v>
      </c>
      <c r="M752" s="391">
        <v>886.91</v>
      </c>
    </row>
    <row r="753" spans="1:13" ht="14.4" customHeight="1" x14ac:dyDescent="0.3">
      <c r="A753" s="386" t="s">
        <v>1696</v>
      </c>
      <c r="B753" s="387" t="s">
        <v>1615</v>
      </c>
      <c r="C753" s="387" t="s">
        <v>2547</v>
      </c>
      <c r="D753" s="387" t="s">
        <v>2548</v>
      </c>
      <c r="E753" s="387" t="s">
        <v>1484</v>
      </c>
      <c r="F753" s="390"/>
      <c r="G753" s="390"/>
      <c r="H753" s="403">
        <v>0</v>
      </c>
      <c r="I753" s="390">
        <v>3</v>
      </c>
      <c r="J753" s="390">
        <v>242.31</v>
      </c>
      <c r="K753" s="403">
        <v>1</v>
      </c>
      <c r="L753" s="390">
        <v>3</v>
      </c>
      <c r="M753" s="391">
        <v>242.31</v>
      </c>
    </row>
    <row r="754" spans="1:13" ht="14.4" customHeight="1" x14ac:dyDescent="0.3">
      <c r="A754" s="386" t="s">
        <v>1696</v>
      </c>
      <c r="B754" s="387" t="s">
        <v>1570</v>
      </c>
      <c r="C754" s="387" t="s">
        <v>2393</v>
      </c>
      <c r="D754" s="387" t="s">
        <v>2394</v>
      </c>
      <c r="E754" s="387" t="s">
        <v>2395</v>
      </c>
      <c r="F754" s="390"/>
      <c r="G754" s="390"/>
      <c r="H754" s="403">
        <v>0</v>
      </c>
      <c r="I754" s="390">
        <v>1</v>
      </c>
      <c r="J754" s="390">
        <v>254.23</v>
      </c>
      <c r="K754" s="403">
        <v>1</v>
      </c>
      <c r="L754" s="390">
        <v>1</v>
      </c>
      <c r="M754" s="391">
        <v>254.23</v>
      </c>
    </row>
    <row r="755" spans="1:13" ht="14.4" customHeight="1" x14ac:dyDescent="0.3">
      <c r="A755" s="386" t="s">
        <v>1696</v>
      </c>
      <c r="B755" s="387" t="s">
        <v>1975</v>
      </c>
      <c r="C755" s="387" t="s">
        <v>1976</v>
      </c>
      <c r="D755" s="387" t="s">
        <v>1977</v>
      </c>
      <c r="E755" s="387" t="s">
        <v>1978</v>
      </c>
      <c r="F755" s="390"/>
      <c r="G755" s="390"/>
      <c r="H755" s="403">
        <v>0</v>
      </c>
      <c r="I755" s="390">
        <v>3</v>
      </c>
      <c r="J755" s="390">
        <v>124.64999999999999</v>
      </c>
      <c r="K755" s="403">
        <v>1</v>
      </c>
      <c r="L755" s="390">
        <v>3</v>
      </c>
      <c r="M755" s="391">
        <v>124.64999999999999</v>
      </c>
    </row>
    <row r="756" spans="1:13" ht="14.4" customHeight="1" x14ac:dyDescent="0.3">
      <c r="A756" s="386" t="s">
        <v>1696</v>
      </c>
      <c r="B756" s="387" t="s">
        <v>1975</v>
      </c>
      <c r="C756" s="387" t="s">
        <v>2549</v>
      </c>
      <c r="D756" s="387" t="s">
        <v>2550</v>
      </c>
      <c r="E756" s="387" t="s">
        <v>1978</v>
      </c>
      <c r="F756" s="390">
        <v>2</v>
      </c>
      <c r="G756" s="390">
        <v>83.1</v>
      </c>
      <c r="H756" s="403">
        <v>1</v>
      </c>
      <c r="I756" s="390"/>
      <c r="J756" s="390"/>
      <c r="K756" s="403">
        <v>0</v>
      </c>
      <c r="L756" s="390">
        <v>2</v>
      </c>
      <c r="M756" s="391">
        <v>83.1</v>
      </c>
    </row>
    <row r="757" spans="1:13" ht="14.4" customHeight="1" x14ac:dyDescent="0.3">
      <c r="A757" s="386" t="s">
        <v>1696</v>
      </c>
      <c r="B757" s="387" t="s">
        <v>1577</v>
      </c>
      <c r="C757" s="387" t="s">
        <v>1146</v>
      </c>
      <c r="D757" s="387" t="s">
        <v>1578</v>
      </c>
      <c r="E757" s="387" t="s">
        <v>1579</v>
      </c>
      <c r="F757" s="390"/>
      <c r="G757" s="390"/>
      <c r="H757" s="403">
        <v>0</v>
      </c>
      <c r="I757" s="390">
        <v>37</v>
      </c>
      <c r="J757" s="390">
        <v>12332.470000000001</v>
      </c>
      <c r="K757" s="403">
        <v>1</v>
      </c>
      <c r="L757" s="390">
        <v>37</v>
      </c>
      <c r="M757" s="391">
        <v>12332.470000000001</v>
      </c>
    </row>
    <row r="758" spans="1:13" ht="14.4" customHeight="1" x14ac:dyDescent="0.3">
      <c r="A758" s="386" t="s">
        <v>1696</v>
      </c>
      <c r="B758" s="387" t="s">
        <v>1577</v>
      </c>
      <c r="C758" s="387" t="s">
        <v>1982</v>
      </c>
      <c r="D758" s="387" t="s">
        <v>1983</v>
      </c>
      <c r="E758" s="387" t="s">
        <v>1984</v>
      </c>
      <c r="F758" s="390"/>
      <c r="G758" s="390"/>
      <c r="H758" s="403">
        <v>0</v>
      </c>
      <c r="I758" s="390">
        <v>8</v>
      </c>
      <c r="J758" s="390">
        <v>2666.48</v>
      </c>
      <c r="K758" s="403">
        <v>1</v>
      </c>
      <c r="L758" s="390">
        <v>8</v>
      </c>
      <c r="M758" s="391">
        <v>2666.48</v>
      </c>
    </row>
    <row r="759" spans="1:13" ht="14.4" customHeight="1" x14ac:dyDescent="0.3">
      <c r="A759" s="386" t="s">
        <v>1696</v>
      </c>
      <c r="B759" s="387" t="s">
        <v>1577</v>
      </c>
      <c r="C759" s="387" t="s">
        <v>2006</v>
      </c>
      <c r="D759" s="387" t="s">
        <v>2007</v>
      </c>
      <c r="E759" s="387" t="s">
        <v>2008</v>
      </c>
      <c r="F759" s="390">
        <v>1</v>
      </c>
      <c r="G759" s="390">
        <v>333.31</v>
      </c>
      <c r="H759" s="403">
        <v>1</v>
      </c>
      <c r="I759" s="390"/>
      <c r="J759" s="390"/>
      <c r="K759" s="403">
        <v>0</v>
      </c>
      <c r="L759" s="390">
        <v>1</v>
      </c>
      <c r="M759" s="391">
        <v>333.31</v>
      </c>
    </row>
    <row r="760" spans="1:13" ht="14.4" customHeight="1" x14ac:dyDescent="0.3">
      <c r="A760" s="386" t="s">
        <v>1696</v>
      </c>
      <c r="B760" s="387" t="s">
        <v>1577</v>
      </c>
      <c r="C760" s="387" t="s">
        <v>2009</v>
      </c>
      <c r="D760" s="387" t="s">
        <v>2007</v>
      </c>
      <c r="E760" s="387" t="s">
        <v>1984</v>
      </c>
      <c r="F760" s="390">
        <v>1</v>
      </c>
      <c r="G760" s="390">
        <v>333.31</v>
      </c>
      <c r="H760" s="403">
        <v>1</v>
      </c>
      <c r="I760" s="390"/>
      <c r="J760" s="390"/>
      <c r="K760" s="403">
        <v>0</v>
      </c>
      <c r="L760" s="390">
        <v>1</v>
      </c>
      <c r="M760" s="391">
        <v>333.31</v>
      </c>
    </row>
    <row r="761" spans="1:13" ht="14.4" customHeight="1" x14ac:dyDescent="0.3">
      <c r="A761" s="386" t="s">
        <v>1696</v>
      </c>
      <c r="B761" s="387" t="s">
        <v>1582</v>
      </c>
      <c r="C761" s="387" t="s">
        <v>1986</v>
      </c>
      <c r="D761" s="387" t="s">
        <v>1987</v>
      </c>
      <c r="E761" s="387" t="s">
        <v>1988</v>
      </c>
      <c r="F761" s="390"/>
      <c r="G761" s="390"/>
      <c r="H761" s="403">
        <v>0</v>
      </c>
      <c r="I761" s="390">
        <v>3</v>
      </c>
      <c r="J761" s="390">
        <v>414.48</v>
      </c>
      <c r="K761" s="403">
        <v>1</v>
      </c>
      <c r="L761" s="390">
        <v>3</v>
      </c>
      <c r="M761" s="391">
        <v>414.48</v>
      </c>
    </row>
    <row r="762" spans="1:13" ht="14.4" customHeight="1" x14ac:dyDescent="0.3">
      <c r="A762" s="386" t="s">
        <v>1696</v>
      </c>
      <c r="B762" s="387" t="s">
        <v>1834</v>
      </c>
      <c r="C762" s="387" t="s">
        <v>1835</v>
      </c>
      <c r="D762" s="387" t="s">
        <v>1836</v>
      </c>
      <c r="E762" s="387" t="s">
        <v>1837</v>
      </c>
      <c r="F762" s="390"/>
      <c r="G762" s="390"/>
      <c r="H762" s="403">
        <v>0</v>
      </c>
      <c r="I762" s="390">
        <v>2</v>
      </c>
      <c r="J762" s="390">
        <v>139.72</v>
      </c>
      <c r="K762" s="403">
        <v>1</v>
      </c>
      <c r="L762" s="390">
        <v>2</v>
      </c>
      <c r="M762" s="391">
        <v>139.72</v>
      </c>
    </row>
    <row r="763" spans="1:13" ht="14.4" customHeight="1" x14ac:dyDescent="0.3">
      <c r="A763" s="386" t="s">
        <v>1696</v>
      </c>
      <c r="B763" s="387" t="s">
        <v>1989</v>
      </c>
      <c r="C763" s="387" t="s">
        <v>2018</v>
      </c>
      <c r="D763" s="387" t="s">
        <v>1991</v>
      </c>
      <c r="E763" s="387" t="s">
        <v>2019</v>
      </c>
      <c r="F763" s="390"/>
      <c r="G763" s="390"/>
      <c r="H763" s="403">
        <v>0</v>
      </c>
      <c r="I763" s="390">
        <v>19</v>
      </c>
      <c r="J763" s="390">
        <v>917.8900000000001</v>
      </c>
      <c r="K763" s="403">
        <v>1</v>
      </c>
      <c r="L763" s="390">
        <v>19</v>
      </c>
      <c r="M763" s="391">
        <v>917.8900000000001</v>
      </c>
    </row>
    <row r="764" spans="1:13" ht="14.4" customHeight="1" x14ac:dyDescent="0.3">
      <c r="A764" s="386" t="s">
        <v>1696</v>
      </c>
      <c r="B764" s="387" t="s">
        <v>1989</v>
      </c>
      <c r="C764" s="387" t="s">
        <v>1990</v>
      </c>
      <c r="D764" s="387" t="s">
        <v>1991</v>
      </c>
      <c r="E764" s="387" t="s">
        <v>1992</v>
      </c>
      <c r="F764" s="390"/>
      <c r="G764" s="390"/>
      <c r="H764" s="403">
        <v>0</v>
      </c>
      <c r="I764" s="390">
        <v>26</v>
      </c>
      <c r="J764" s="390">
        <v>2512.38</v>
      </c>
      <c r="K764" s="403">
        <v>1</v>
      </c>
      <c r="L764" s="390">
        <v>26</v>
      </c>
      <c r="M764" s="391">
        <v>2512.38</v>
      </c>
    </row>
    <row r="765" spans="1:13" ht="14.4" customHeight="1" x14ac:dyDescent="0.3">
      <c r="A765" s="386" t="s">
        <v>1696</v>
      </c>
      <c r="B765" s="387" t="s">
        <v>1928</v>
      </c>
      <c r="C765" s="387" t="s">
        <v>2517</v>
      </c>
      <c r="D765" s="387" t="s">
        <v>1930</v>
      </c>
      <c r="E765" s="387" t="s">
        <v>2388</v>
      </c>
      <c r="F765" s="390">
        <v>1</v>
      </c>
      <c r="G765" s="390">
        <v>47.63</v>
      </c>
      <c r="H765" s="403">
        <v>1</v>
      </c>
      <c r="I765" s="390"/>
      <c r="J765" s="390"/>
      <c r="K765" s="403">
        <v>0</v>
      </c>
      <c r="L765" s="390">
        <v>1</v>
      </c>
      <c r="M765" s="391">
        <v>47.63</v>
      </c>
    </row>
    <row r="766" spans="1:13" ht="14.4" customHeight="1" x14ac:dyDescent="0.3">
      <c r="A766" s="386" t="s">
        <v>1696</v>
      </c>
      <c r="B766" s="387" t="s">
        <v>1587</v>
      </c>
      <c r="C766" s="387" t="s">
        <v>1931</v>
      </c>
      <c r="D766" s="387" t="s">
        <v>1932</v>
      </c>
      <c r="E766" s="387" t="s">
        <v>1933</v>
      </c>
      <c r="F766" s="390"/>
      <c r="G766" s="390"/>
      <c r="H766" s="403">
        <v>0</v>
      </c>
      <c r="I766" s="390">
        <v>5</v>
      </c>
      <c r="J766" s="390">
        <v>163.70000000000002</v>
      </c>
      <c r="K766" s="403">
        <v>1</v>
      </c>
      <c r="L766" s="390">
        <v>5</v>
      </c>
      <c r="M766" s="391">
        <v>163.70000000000002</v>
      </c>
    </row>
    <row r="767" spans="1:13" ht="14.4" customHeight="1" x14ac:dyDescent="0.3">
      <c r="A767" s="386" t="s">
        <v>1696</v>
      </c>
      <c r="B767" s="387" t="s">
        <v>1587</v>
      </c>
      <c r="C767" s="387" t="s">
        <v>1939</v>
      </c>
      <c r="D767" s="387" t="s">
        <v>1059</v>
      </c>
      <c r="E767" s="387" t="s">
        <v>1940</v>
      </c>
      <c r="F767" s="390"/>
      <c r="G767" s="390"/>
      <c r="H767" s="403">
        <v>0</v>
      </c>
      <c r="I767" s="390">
        <v>1</v>
      </c>
      <c r="J767" s="390">
        <v>32.74</v>
      </c>
      <c r="K767" s="403">
        <v>1</v>
      </c>
      <c r="L767" s="390">
        <v>1</v>
      </c>
      <c r="M767" s="391">
        <v>32.74</v>
      </c>
    </row>
    <row r="768" spans="1:13" ht="14.4" customHeight="1" x14ac:dyDescent="0.3">
      <c r="A768" s="386" t="s">
        <v>1696</v>
      </c>
      <c r="B768" s="387" t="s">
        <v>1587</v>
      </c>
      <c r="C768" s="387" t="s">
        <v>1058</v>
      </c>
      <c r="D768" s="387" t="s">
        <v>1059</v>
      </c>
      <c r="E768" s="387" t="s">
        <v>1588</v>
      </c>
      <c r="F768" s="390"/>
      <c r="G768" s="390"/>
      <c r="H768" s="403">
        <v>0</v>
      </c>
      <c r="I768" s="390">
        <v>1</v>
      </c>
      <c r="J768" s="390">
        <v>124.51</v>
      </c>
      <c r="K768" s="403">
        <v>1</v>
      </c>
      <c r="L768" s="390">
        <v>1</v>
      </c>
      <c r="M768" s="391">
        <v>124.51</v>
      </c>
    </row>
    <row r="769" spans="1:13" ht="14.4" customHeight="1" x14ac:dyDescent="0.3">
      <c r="A769" s="386" t="s">
        <v>1696</v>
      </c>
      <c r="B769" s="387" t="s">
        <v>1591</v>
      </c>
      <c r="C769" s="387" t="s">
        <v>2213</v>
      </c>
      <c r="D769" s="387" t="s">
        <v>2214</v>
      </c>
      <c r="E769" s="387" t="s">
        <v>2215</v>
      </c>
      <c r="F769" s="390"/>
      <c r="G769" s="390"/>
      <c r="H769" s="403">
        <v>0</v>
      </c>
      <c r="I769" s="390">
        <v>24</v>
      </c>
      <c r="J769" s="390">
        <v>390.4799999999999</v>
      </c>
      <c r="K769" s="403">
        <v>1</v>
      </c>
      <c r="L769" s="390">
        <v>24</v>
      </c>
      <c r="M769" s="391">
        <v>390.4799999999999</v>
      </c>
    </row>
    <row r="770" spans="1:13" ht="14.4" customHeight="1" x14ac:dyDescent="0.3">
      <c r="A770" s="386" t="s">
        <v>1696</v>
      </c>
      <c r="B770" s="387" t="s">
        <v>1591</v>
      </c>
      <c r="C770" s="387" t="s">
        <v>2295</v>
      </c>
      <c r="D770" s="387" t="s">
        <v>2296</v>
      </c>
      <c r="E770" s="387" t="s">
        <v>2297</v>
      </c>
      <c r="F770" s="390"/>
      <c r="G770" s="390"/>
      <c r="H770" s="403">
        <v>0</v>
      </c>
      <c r="I770" s="390">
        <v>1</v>
      </c>
      <c r="J770" s="390">
        <v>25.03</v>
      </c>
      <c r="K770" s="403">
        <v>1</v>
      </c>
      <c r="L770" s="390">
        <v>1</v>
      </c>
      <c r="M770" s="391">
        <v>25.03</v>
      </c>
    </row>
    <row r="771" spans="1:13" ht="14.4" customHeight="1" x14ac:dyDescent="0.3">
      <c r="A771" s="386" t="s">
        <v>1696</v>
      </c>
      <c r="B771" s="387" t="s">
        <v>1591</v>
      </c>
      <c r="C771" s="387" t="s">
        <v>1945</v>
      </c>
      <c r="D771" s="387" t="s">
        <v>1946</v>
      </c>
      <c r="E771" s="387" t="s">
        <v>1947</v>
      </c>
      <c r="F771" s="390"/>
      <c r="G771" s="390"/>
      <c r="H771" s="403">
        <v>0</v>
      </c>
      <c r="I771" s="390">
        <v>1</v>
      </c>
      <c r="J771" s="390">
        <v>17.690000000000001</v>
      </c>
      <c r="K771" s="403">
        <v>1</v>
      </c>
      <c r="L771" s="390">
        <v>1</v>
      </c>
      <c r="M771" s="391">
        <v>17.690000000000001</v>
      </c>
    </row>
    <row r="772" spans="1:13" ht="14.4" customHeight="1" x14ac:dyDescent="0.3">
      <c r="A772" s="386" t="s">
        <v>1696</v>
      </c>
      <c r="B772" s="387" t="s">
        <v>1611</v>
      </c>
      <c r="C772" s="387" t="s">
        <v>836</v>
      </c>
      <c r="D772" s="387" t="s">
        <v>1230</v>
      </c>
      <c r="E772" s="387" t="s">
        <v>1231</v>
      </c>
      <c r="F772" s="390"/>
      <c r="G772" s="390"/>
      <c r="H772" s="403">
        <v>0</v>
      </c>
      <c r="I772" s="390">
        <v>1</v>
      </c>
      <c r="J772" s="390">
        <v>137.6</v>
      </c>
      <c r="K772" s="403">
        <v>1</v>
      </c>
      <c r="L772" s="390">
        <v>1</v>
      </c>
      <c r="M772" s="391">
        <v>137.6</v>
      </c>
    </row>
    <row r="773" spans="1:13" ht="14.4" customHeight="1" x14ac:dyDescent="0.3">
      <c r="A773" s="386" t="s">
        <v>1696</v>
      </c>
      <c r="B773" s="387" t="s">
        <v>1596</v>
      </c>
      <c r="C773" s="387" t="s">
        <v>1079</v>
      </c>
      <c r="D773" s="387" t="s">
        <v>1080</v>
      </c>
      <c r="E773" s="387" t="s">
        <v>1597</v>
      </c>
      <c r="F773" s="390"/>
      <c r="G773" s="390"/>
      <c r="H773" s="403">
        <v>0</v>
      </c>
      <c r="I773" s="390">
        <v>1</v>
      </c>
      <c r="J773" s="390">
        <v>94.8</v>
      </c>
      <c r="K773" s="403">
        <v>1</v>
      </c>
      <c r="L773" s="390">
        <v>1</v>
      </c>
      <c r="M773" s="391">
        <v>94.8</v>
      </c>
    </row>
    <row r="774" spans="1:13" ht="14.4" customHeight="1" x14ac:dyDescent="0.3">
      <c r="A774" s="386" t="s">
        <v>1696</v>
      </c>
      <c r="B774" s="387" t="s">
        <v>1596</v>
      </c>
      <c r="C774" s="387" t="s">
        <v>1054</v>
      </c>
      <c r="D774" s="387" t="s">
        <v>1055</v>
      </c>
      <c r="E774" s="387" t="s">
        <v>1056</v>
      </c>
      <c r="F774" s="390"/>
      <c r="G774" s="390"/>
      <c r="H774" s="403">
        <v>0</v>
      </c>
      <c r="I774" s="390">
        <v>1</v>
      </c>
      <c r="J774" s="390">
        <v>30.33</v>
      </c>
      <c r="K774" s="403">
        <v>1</v>
      </c>
      <c r="L774" s="390">
        <v>1</v>
      </c>
      <c r="M774" s="391">
        <v>30.33</v>
      </c>
    </row>
    <row r="775" spans="1:13" ht="14.4" customHeight="1" x14ac:dyDescent="0.3">
      <c r="A775" s="386" t="s">
        <v>1696</v>
      </c>
      <c r="B775" s="387" t="s">
        <v>1841</v>
      </c>
      <c r="C775" s="387" t="s">
        <v>2551</v>
      </c>
      <c r="D775" s="387" t="s">
        <v>2534</v>
      </c>
      <c r="E775" s="387" t="s">
        <v>726</v>
      </c>
      <c r="F775" s="390">
        <v>1</v>
      </c>
      <c r="G775" s="390">
        <v>0</v>
      </c>
      <c r="H775" s="403"/>
      <c r="I775" s="390"/>
      <c r="J775" s="390"/>
      <c r="K775" s="403"/>
      <c r="L775" s="390">
        <v>1</v>
      </c>
      <c r="M775" s="391">
        <v>0</v>
      </c>
    </row>
    <row r="776" spans="1:13" ht="14.4" customHeight="1" x14ac:dyDescent="0.3">
      <c r="A776" s="386" t="s">
        <v>1696</v>
      </c>
      <c r="B776" s="387" t="s">
        <v>1600</v>
      </c>
      <c r="C776" s="387" t="s">
        <v>2165</v>
      </c>
      <c r="D776" s="387" t="s">
        <v>1094</v>
      </c>
      <c r="E776" s="387" t="s">
        <v>2166</v>
      </c>
      <c r="F776" s="390"/>
      <c r="G776" s="390"/>
      <c r="H776" s="403"/>
      <c r="I776" s="390">
        <v>6</v>
      </c>
      <c r="J776" s="390">
        <v>0</v>
      </c>
      <c r="K776" s="403"/>
      <c r="L776" s="390">
        <v>6</v>
      </c>
      <c r="M776" s="391">
        <v>0</v>
      </c>
    </row>
    <row r="777" spans="1:13" ht="14.4" customHeight="1" x14ac:dyDescent="0.3">
      <c r="A777" s="386" t="s">
        <v>1696</v>
      </c>
      <c r="B777" s="387" t="s">
        <v>1600</v>
      </c>
      <c r="C777" s="387" t="s">
        <v>1601</v>
      </c>
      <c r="D777" s="387" t="s">
        <v>1094</v>
      </c>
      <c r="E777" s="387" t="s">
        <v>804</v>
      </c>
      <c r="F777" s="390"/>
      <c r="G777" s="390"/>
      <c r="H777" s="403">
        <v>0</v>
      </c>
      <c r="I777" s="390">
        <v>9</v>
      </c>
      <c r="J777" s="390">
        <v>1239.6600000000001</v>
      </c>
      <c r="K777" s="403">
        <v>1</v>
      </c>
      <c r="L777" s="390">
        <v>9</v>
      </c>
      <c r="M777" s="391">
        <v>1239.6600000000001</v>
      </c>
    </row>
    <row r="778" spans="1:13" ht="14.4" customHeight="1" x14ac:dyDescent="0.3">
      <c r="A778" s="386" t="s">
        <v>1696</v>
      </c>
      <c r="B778" s="387" t="s">
        <v>1600</v>
      </c>
      <c r="C778" s="387" t="s">
        <v>2402</v>
      </c>
      <c r="D778" s="387" t="s">
        <v>498</v>
      </c>
      <c r="E778" s="387" t="s">
        <v>2403</v>
      </c>
      <c r="F778" s="390">
        <v>1</v>
      </c>
      <c r="G778" s="390">
        <v>128.56</v>
      </c>
      <c r="H778" s="403">
        <v>1</v>
      </c>
      <c r="I778" s="390"/>
      <c r="J778" s="390"/>
      <c r="K778" s="403">
        <v>0</v>
      </c>
      <c r="L778" s="390">
        <v>1</v>
      </c>
      <c r="M778" s="391">
        <v>128.56</v>
      </c>
    </row>
    <row r="779" spans="1:13" ht="14.4" customHeight="1" x14ac:dyDescent="0.3">
      <c r="A779" s="386" t="s">
        <v>1697</v>
      </c>
      <c r="B779" s="387" t="s">
        <v>1968</v>
      </c>
      <c r="C779" s="387" t="s">
        <v>2195</v>
      </c>
      <c r="D779" s="387" t="s">
        <v>1973</v>
      </c>
      <c r="E779" s="387" t="s">
        <v>2196</v>
      </c>
      <c r="F779" s="390"/>
      <c r="G779" s="390"/>
      <c r="H779" s="403">
        <v>0</v>
      </c>
      <c r="I779" s="390">
        <v>4</v>
      </c>
      <c r="J779" s="390">
        <v>1017.72</v>
      </c>
      <c r="K779" s="403">
        <v>1</v>
      </c>
      <c r="L779" s="390">
        <v>4</v>
      </c>
      <c r="M779" s="391">
        <v>1017.72</v>
      </c>
    </row>
    <row r="780" spans="1:13" ht="14.4" customHeight="1" x14ac:dyDescent="0.3">
      <c r="A780" s="386" t="s">
        <v>1697</v>
      </c>
      <c r="B780" s="387" t="s">
        <v>1975</v>
      </c>
      <c r="C780" s="387" t="s">
        <v>1976</v>
      </c>
      <c r="D780" s="387" t="s">
        <v>1977</v>
      </c>
      <c r="E780" s="387" t="s">
        <v>1978</v>
      </c>
      <c r="F780" s="390"/>
      <c r="G780" s="390"/>
      <c r="H780" s="403">
        <v>0</v>
      </c>
      <c r="I780" s="390">
        <v>27</v>
      </c>
      <c r="J780" s="390">
        <v>1121.8499999999999</v>
      </c>
      <c r="K780" s="403">
        <v>1</v>
      </c>
      <c r="L780" s="390">
        <v>27</v>
      </c>
      <c r="M780" s="391">
        <v>1121.8499999999999</v>
      </c>
    </row>
    <row r="781" spans="1:13" ht="14.4" customHeight="1" x14ac:dyDescent="0.3">
      <c r="A781" s="386" t="s">
        <v>1697</v>
      </c>
      <c r="B781" s="387" t="s">
        <v>1577</v>
      </c>
      <c r="C781" s="387" t="s">
        <v>1982</v>
      </c>
      <c r="D781" s="387" t="s">
        <v>1983</v>
      </c>
      <c r="E781" s="387" t="s">
        <v>1984</v>
      </c>
      <c r="F781" s="390"/>
      <c r="G781" s="390"/>
      <c r="H781" s="403">
        <v>0</v>
      </c>
      <c r="I781" s="390">
        <v>15</v>
      </c>
      <c r="J781" s="390">
        <v>4999.6500000000005</v>
      </c>
      <c r="K781" s="403">
        <v>1</v>
      </c>
      <c r="L781" s="390">
        <v>15</v>
      </c>
      <c r="M781" s="391">
        <v>4999.6500000000005</v>
      </c>
    </row>
    <row r="782" spans="1:13" ht="14.4" customHeight="1" x14ac:dyDescent="0.3">
      <c r="A782" s="386" t="s">
        <v>1697</v>
      </c>
      <c r="B782" s="387" t="s">
        <v>1582</v>
      </c>
      <c r="C782" s="387" t="s">
        <v>2552</v>
      </c>
      <c r="D782" s="387" t="s">
        <v>2178</v>
      </c>
      <c r="E782" s="387" t="s">
        <v>2553</v>
      </c>
      <c r="F782" s="390"/>
      <c r="G782" s="390"/>
      <c r="H782" s="403">
        <v>0</v>
      </c>
      <c r="I782" s="390">
        <v>1</v>
      </c>
      <c r="J782" s="390">
        <v>46.05</v>
      </c>
      <c r="K782" s="403">
        <v>1</v>
      </c>
      <c r="L782" s="390">
        <v>1</v>
      </c>
      <c r="M782" s="391">
        <v>46.05</v>
      </c>
    </row>
    <row r="783" spans="1:13" ht="14.4" customHeight="1" x14ac:dyDescent="0.3">
      <c r="A783" s="386" t="s">
        <v>1697</v>
      </c>
      <c r="B783" s="387" t="s">
        <v>1582</v>
      </c>
      <c r="C783" s="387" t="s">
        <v>1986</v>
      </c>
      <c r="D783" s="387" t="s">
        <v>1987</v>
      </c>
      <c r="E783" s="387" t="s">
        <v>1988</v>
      </c>
      <c r="F783" s="390"/>
      <c r="G783" s="390"/>
      <c r="H783" s="403">
        <v>0</v>
      </c>
      <c r="I783" s="390">
        <v>5</v>
      </c>
      <c r="J783" s="390">
        <v>690.8</v>
      </c>
      <c r="K783" s="403">
        <v>1</v>
      </c>
      <c r="L783" s="390">
        <v>5</v>
      </c>
      <c r="M783" s="391">
        <v>690.8</v>
      </c>
    </row>
    <row r="784" spans="1:13" ht="14.4" customHeight="1" x14ac:dyDescent="0.3">
      <c r="A784" s="386" t="s">
        <v>1697</v>
      </c>
      <c r="B784" s="387" t="s">
        <v>1582</v>
      </c>
      <c r="C784" s="387" t="s">
        <v>1154</v>
      </c>
      <c r="D784" s="387" t="s">
        <v>1155</v>
      </c>
      <c r="E784" s="387" t="s">
        <v>1583</v>
      </c>
      <c r="F784" s="390"/>
      <c r="G784" s="390"/>
      <c r="H784" s="403">
        <v>0</v>
      </c>
      <c r="I784" s="390">
        <v>2</v>
      </c>
      <c r="J784" s="390">
        <v>368.44</v>
      </c>
      <c r="K784" s="403">
        <v>1</v>
      </c>
      <c r="L784" s="390">
        <v>2</v>
      </c>
      <c r="M784" s="391">
        <v>368.44</v>
      </c>
    </row>
    <row r="785" spans="1:13" ht="14.4" customHeight="1" x14ac:dyDescent="0.3">
      <c r="A785" s="386" t="s">
        <v>1697</v>
      </c>
      <c r="B785" s="387" t="s">
        <v>1834</v>
      </c>
      <c r="C785" s="387" t="s">
        <v>1835</v>
      </c>
      <c r="D785" s="387" t="s">
        <v>1836</v>
      </c>
      <c r="E785" s="387" t="s">
        <v>1837</v>
      </c>
      <c r="F785" s="390"/>
      <c r="G785" s="390"/>
      <c r="H785" s="403">
        <v>0</v>
      </c>
      <c r="I785" s="390">
        <v>6</v>
      </c>
      <c r="J785" s="390">
        <v>419.15999999999997</v>
      </c>
      <c r="K785" s="403">
        <v>1</v>
      </c>
      <c r="L785" s="390">
        <v>6</v>
      </c>
      <c r="M785" s="391">
        <v>419.15999999999997</v>
      </c>
    </row>
    <row r="786" spans="1:13" ht="14.4" customHeight="1" x14ac:dyDescent="0.3">
      <c r="A786" s="386" t="s">
        <v>1697</v>
      </c>
      <c r="B786" s="387" t="s">
        <v>1838</v>
      </c>
      <c r="C786" s="387" t="s">
        <v>2337</v>
      </c>
      <c r="D786" s="387" t="s">
        <v>2338</v>
      </c>
      <c r="E786" s="387" t="s">
        <v>1988</v>
      </c>
      <c r="F786" s="390"/>
      <c r="G786" s="390"/>
      <c r="H786" s="403">
        <v>0</v>
      </c>
      <c r="I786" s="390">
        <v>1</v>
      </c>
      <c r="J786" s="390">
        <v>52.4</v>
      </c>
      <c r="K786" s="403">
        <v>1</v>
      </c>
      <c r="L786" s="390">
        <v>1</v>
      </c>
      <c r="M786" s="391">
        <v>52.4</v>
      </c>
    </row>
    <row r="787" spans="1:13" ht="14.4" customHeight="1" x14ac:dyDescent="0.3">
      <c r="A787" s="386" t="s">
        <v>1697</v>
      </c>
      <c r="B787" s="387" t="s">
        <v>1587</v>
      </c>
      <c r="C787" s="387" t="s">
        <v>2554</v>
      </c>
      <c r="D787" s="387" t="s">
        <v>2555</v>
      </c>
      <c r="E787" s="387" t="s">
        <v>2405</v>
      </c>
      <c r="F787" s="390">
        <v>1</v>
      </c>
      <c r="G787" s="390">
        <v>314.35000000000002</v>
      </c>
      <c r="H787" s="403">
        <v>1</v>
      </c>
      <c r="I787" s="390"/>
      <c r="J787" s="390"/>
      <c r="K787" s="403">
        <v>0</v>
      </c>
      <c r="L787" s="390">
        <v>1</v>
      </c>
      <c r="M787" s="391">
        <v>314.35000000000002</v>
      </c>
    </row>
    <row r="788" spans="1:13" ht="14.4" customHeight="1" x14ac:dyDescent="0.3">
      <c r="A788" s="386" t="s">
        <v>1755</v>
      </c>
      <c r="B788" s="387" t="s">
        <v>1565</v>
      </c>
      <c r="C788" s="387" t="s">
        <v>2371</v>
      </c>
      <c r="D788" s="387" t="s">
        <v>2035</v>
      </c>
      <c r="E788" s="387" t="s">
        <v>1077</v>
      </c>
      <c r="F788" s="390">
        <v>1</v>
      </c>
      <c r="G788" s="390">
        <v>104.66</v>
      </c>
      <c r="H788" s="403">
        <v>1</v>
      </c>
      <c r="I788" s="390"/>
      <c r="J788" s="390"/>
      <c r="K788" s="403">
        <v>0</v>
      </c>
      <c r="L788" s="390">
        <v>1</v>
      </c>
      <c r="M788" s="391">
        <v>104.66</v>
      </c>
    </row>
    <row r="789" spans="1:13" ht="14.4" customHeight="1" x14ac:dyDescent="0.3">
      <c r="A789" s="386" t="s">
        <v>1699</v>
      </c>
      <c r="B789" s="387" t="s">
        <v>1577</v>
      </c>
      <c r="C789" s="387" t="s">
        <v>1146</v>
      </c>
      <c r="D789" s="387" t="s">
        <v>1578</v>
      </c>
      <c r="E789" s="387" t="s">
        <v>1579</v>
      </c>
      <c r="F789" s="390"/>
      <c r="G789" s="390"/>
      <c r="H789" s="403">
        <v>0</v>
      </c>
      <c r="I789" s="390">
        <v>5</v>
      </c>
      <c r="J789" s="390">
        <v>1666.55</v>
      </c>
      <c r="K789" s="403">
        <v>1</v>
      </c>
      <c r="L789" s="390">
        <v>5</v>
      </c>
      <c r="M789" s="391">
        <v>1666.55</v>
      </c>
    </row>
    <row r="790" spans="1:13" ht="14.4" customHeight="1" x14ac:dyDescent="0.3">
      <c r="A790" s="386" t="s">
        <v>1699</v>
      </c>
      <c r="B790" s="387" t="s">
        <v>1961</v>
      </c>
      <c r="C790" s="387" t="s">
        <v>1962</v>
      </c>
      <c r="D790" s="387" t="s">
        <v>1963</v>
      </c>
      <c r="E790" s="387" t="s">
        <v>1964</v>
      </c>
      <c r="F790" s="390"/>
      <c r="G790" s="390"/>
      <c r="H790" s="403">
        <v>0</v>
      </c>
      <c r="I790" s="390">
        <v>2</v>
      </c>
      <c r="J790" s="390">
        <v>308.02</v>
      </c>
      <c r="K790" s="403">
        <v>1</v>
      </c>
      <c r="L790" s="390">
        <v>2</v>
      </c>
      <c r="M790" s="391">
        <v>308.02</v>
      </c>
    </row>
    <row r="791" spans="1:13" ht="14.4" customHeight="1" x14ac:dyDescent="0.3">
      <c r="A791" s="386" t="s">
        <v>1699</v>
      </c>
      <c r="B791" s="387" t="s">
        <v>1841</v>
      </c>
      <c r="C791" s="387" t="s">
        <v>2556</v>
      </c>
      <c r="D791" s="387" t="s">
        <v>2557</v>
      </c>
      <c r="E791" s="387" t="s">
        <v>2558</v>
      </c>
      <c r="F791" s="390"/>
      <c r="G791" s="390"/>
      <c r="H791" s="403"/>
      <c r="I791" s="390">
        <v>2</v>
      </c>
      <c r="J791" s="390">
        <v>0</v>
      </c>
      <c r="K791" s="403"/>
      <c r="L791" s="390">
        <v>2</v>
      </c>
      <c r="M791" s="391">
        <v>0</v>
      </c>
    </row>
    <row r="792" spans="1:13" ht="14.4" customHeight="1" x14ac:dyDescent="0.3">
      <c r="A792" s="386" t="s">
        <v>1700</v>
      </c>
      <c r="B792" s="387" t="s">
        <v>1968</v>
      </c>
      <c r="C792" s="387" t="s">
        <v>2195</v>
      </c>
      <c r="D792" s="387" t="s">
        <v>1973</v>
      </c>
      <c r="E792" s="387" t="s">
        <v>2196</v>
      </c>
      <c r="F792" s="390"/>
      <c r="G792" s="390"/>
      <c r="H792" s="403">
        <v>0</v>
      </c>
      <c r="I792" s="390">
        <v>17</v>
      </c>
      <c r="J792" s="390">
        <v>3873.91</v>
      </c>
      <c r="K792" s="403">
        <v>1</v>
      </c>
      <c r="L792" s="390">
        <v>17</v>
      </c>
      <c r="M792" s="391">
        <v>3873.91</v>
      </c>
    </row>
    <row r="793" spans="1:13" ht="14.4" customHeight="1" x14ac:dyDescent="0.3">
      <c r="A793" s="386" t="s">
        <v>1700</v>
      </c>
      <c r="B793" s="387" t="s">
        <v>1968</v>
      </c>
      <c r="C793" s="387" t="s">
        <v>1972</v>
      </c>
      <c r="D793" s="387" t="s">
        <v>1973</v>
      </c>
      <c r="E793" s="387" t="s">
        <v>1974</v>
      </c>
      <c r="F793" s="390"/>
      <c r="G793" s="390"/>
      <c r="H793" s="403">
        <v>0</v>
      </c>
      <c r="I793" s="390">
        <v>4</v>
      </c>
      <c r="J793" s="390">
        <v>2782.3499999999995</v>
      </c>
      <c r="K793" s="403">
        <v>1</v>
      </c>
      <c r="L793" s="390">
        <v>4</v>
      </c>
      <c r="M793" s="391">
        <v>2782.3499999999995</v>
      </c>
    </row>
    <row r="794" spans="1:13" ht="14.4" customHeight="1" x14ac:dyDescent="0.3">
      <c r="A794" s="386" t="s">
        <v>1700</v>
      </c>
      <c r="B794" s="387" t="s">
        <v>1975</v>
      </c>
      <c r="C794" s="387" t="s">
        <v>1976</v>
      </c>
      <c r="D794" s="387" t="s">
        <v>1977</v>
      </c>
      <c r="E794" s="387" t="s">
        <v>1978</v>
      </c>
      <c r="F794" s="390"/>
      <c r="G794" s="390"/>
      <c r="H794" s="403">
        <v>0</v>
      </c>
      <c r="I794" s="390">
        <v>2</v>
      </c>
      <c r="J794" s="390">
        <v>83.1</v>
      </c>
      <c r="K794" s="403">
        <v>1</v>
      </c>
      <c r="L794" s="390">
        <v>2</v>
      </c>
      <c r="M794" s="391">
        <v>83.1</v>
      </c>
    </row>
    <row r="795" spans="1:13" ht="14.4" customHeight="1" x14ac:dyDescent="0.3">
      <c r="A795" s="386" t="s">
        <v>1700</v>
      </c>
      <c r="B795" s="387" t="s">
        <v>1975</v>
      </c>
      <c r="C795" s="387" t="s">
        <v>2137</v>
      </c>
      <c r="D795" s="387" t="s">
        <v>2138</v>
      </c>
      <c r="E795" s="387" t="s">
        <v>2139</v>
      </c>
      <c r="F795" s="390">
        <v>2</v>
      </c>
      <c r="G795" s="390">
        <v>83.1</v>
      </c>
      <c r="H795" s="403">
        <v>1</v>
      </c>
      <c r="I795" s="390"/>
      <c r="J795" s="390"/>
      <c r="K795" s="403">
        <v>0</v>
      </c>
      <c r="L795" s="390">
        <v>2</v>
      </c>
      <c r="M795" s="391">
        <v>83.1</v>
      </c>
    </row>
    <row r="796" spans="1:13" ht="14.4" customHeight="1" x14ac:dyDescent="0.3">
      <c r="A796" s="386" t="s">
        <v>1700</v>
      </c>
      <c r="B796" s="387" t="s">
        <v>1975</v>
      </c>
      <c r="C796" s="387" t="s">
        <v>2559</v>
      </c>
      <c r="D796" s="387" t="s">
        <v>2138</v>
      </c>
      <c r="E796" s="387" t="s">
        <v>2560</v>
      </c>
      <c r="F796" s="390">
        <v>2</v>
      </c>
      <c r="G796" s="390">
        <v>0</v>
      </c>
      <c r="H796" s="403"/>
      <c r="I796" s="390"/>
      <c r="J796" s="390"/>
      <c r="K796" s="403"/>
      <c r="L796" s="390">
        <v>2</v>
      </c>
      <c r="M796" s="391">
        <v>0</v>
      </c>
    </row>
    <row r="797" spans="1:13" ht="14.4" customHeight="1" x14ac:dyDescent="0.3">
      <c r="A797" s="386" t="s">
        <v>1700</v>
      </c>
      <c r="B797" s="387" t="s">
        <v>1577</v>
      </c>
      <c r="C797" s="387" t="s">
        <v>2099</v>
      </c>
      <c r="D797" s="387" t="s">
        <v>1578</v>
      </c>
      <c r="E797" s="387" t="s">
        <v>2100</v>
      </c>
      <c r="F797" s="390">
        <v>7</v>
      </c>
      <c r="G797" s="390">
        <v>0</v>
      </c>
      <c r="H797" s="403"/>
      <c r="I797" s="390"/>
      <c r="J797" s="390"/>
      <c r="K797" s="403"/>
      <c r="L797" s="390">
        <v>7</v>
      </c>
      <c r="M797" s="391">
        <v>0</v>
      </c>
    </row>
    <row r="798" spans="1:13" ht="14.4" customHeight="1" x14ac:dyDescent="0.3">
      <c r="A798" s="386" t="s">
        <v>1700</v>
      </c>
      <c r="B798" s="387" t="s">
        <v>1577</v>
      </c>
      <c r="C798" s="387" t="s">
        <v>1146</v>
      </c>
      <c r="D798" s="387" t="s">
        <v>1578</v>
      </c>
      <c r="E798" s="387" t="s">
        <v>1579</v>
      </c>
      <c r="F798" s="390"/>
      <c r="G798" s="390"/>
      <c r="H798" s="403">
        <v>0</v>
      </c>
      <c r="I798" s="390">
        <v>26</v>
      </c>
      <c r="J798" s="390">
        <v>8666.0600000000013</v>
      </c>
      <c r="K798" s="403">
        <v>1</v>
      </c>
      <c r="L798" s="390">
        <v>26</v>
      </c>
      <c r="M798" s="391">
        <v>8666.0600000000013</v>
      </c>
    </row>
    <row r="799" spans="1:13" ht="14.4" customHeight="1" x14ac:dyDescent="0.3">
      <c r="A799" s="386" t="s">
        <v>1700</v>
      </c>
      <c r="B799" s="387" t="s">
        <v>1577</v>
      </c>
      <c r="C799" s="387" t="s">
        <v>1982</v>
      </c>
      <c r="D799" s="387" t="s">
        <v>1983</v>
      </c>
      <c r="E799" s="387" t="s">
        <v>1984</v>
      </c>
      <c r="F799" s="390"/>
      <c r="G799" s="390"/>
      <c r="H799" s="403">
        <v>0</v>
      </c>
      <c r="I799" s="390">
        <v>20</v>
      </c>
      <c r="J799" s="390">
        <v>6666.2</v>
      </c>
      <c r="K799" s="403">
        <v>1</v>
      </c>
      <c r="L799" s="390">
        <v>20</v>
      </c>
      <c r="M799" s="391">
        <v>6666.2</v>
      </c>
    </row>
    <row r="800" spans="1:13" ht="14.4" customHeight="1" x14ac:dyDescent="0.3">
      <c r="A800" s="386" t="s">
        <v>1700</v>
      </c>
      <c r="B800" s="387" t="s">
        <v>1582</v>
      </c>
      <c r="C800" s="387" t="s">
        <v>1986</v>
      </c>
      <c r="D800" s="387" t="s">
        <v>1987</v>
      </c>
      <c r="E800" s="387" t="s">
        <v>1988</v>
      </c>
      <c r="F800" s="390"/>
      <c r="G800" s="390"/>
      <c r="H800" s="403">
        <v>0</v>
      </c>
      <c r="I800" s="390">
        <v>2</v>
      </c>
      <c r="J800" s="390">
        <v>276.32</v>
      </c>
      <c r="K800" s="403">
        <v>1</v>
      </c>
      <c r="L800" s="390">
        <v>2</v>
      </c>
      <c r="M800" s="391">
        <v>276.32</v>
      </c>
    </row>
    <row r="801" spans="1:13" ht="14.4" customHeight="1" x14ac:dyDescent="0.3">
      <c r="A801" s="386" t="s">
        <v>1700</v>
      </c>
      <c r="B801" s="387" t="s">
        <v>1582</v>
      </c>
      <c r="C801" s="387" t="s">
        <v>1154</v>
      </c>
      <c r="D801" s="387" t="s">
        <v>1155</v>
      </c>
      <c r="E801" s="387" t="s">
        <v>1583</v>
      </c>
      <c r="F801" s="390"/>
      <c r="G801" s="390"/>
      <c r="H801" s="403">
        <v>0</v>
      </c>
      <c r="I801" s="390">
        <v>4</v>
      </c>
      <c r="J801" s="390">
        <v>736.88</v>
      </c>
      <c r="K801" s="403">
        <v>1</v>
      </c>
      <c r="L801" s="390">
        <v>4</v>
      </c>
      <c r="M801" s="391">
        <v>736.88</v>
      </c>
    </row>
    <row r="802" spans="1:13" ht="14.4" customHeight="1" x14ac:dyDescent="0.3">
      <c r="A802" s="386" t="s">
        <v>1700</v>
      </c>
      <c r="B802" s="387" t="s">
        <v>1582</v>
      </c>
      <c r="C802" s="387" t="s">
        <v>2177</v>
      </c>
      <c r="D802" s="387" t="s">
        <v>2178</v>
      </c>
      <c r="E802" s="387" t="s">
        <v>2179</v>
      </c>
      <c r="F802" s="390"/>
      <c r="G802" s="390"/>
      <c r="H802" s="403">
        <v>0</v>
      </c>
      <c r="I802" s="390">
        <v>1</v>
      </c>
      <c r="J802" s="390">
        <v>103.71</v>
      </c>
      <c r="K802" s="403">
        <v>1</v>
      </c>
      <c r="L802" s="390">
        <v>1</v>
      </c>
      <c r="M802" s="391">
        <v>103.71</v>
      </c>
    </row>
    <row r="803" spans="1:13" ht="14.4" customHeight="1" x14ac:dyDescent="0.3">
      <c r="A803" s="386" t="s">
        <v>1700</v>
      </c>
      <c r="B803" s="387" t="s">
        <v>1584</v>
      </c>
      <c r="C803" s="387" t="s">
        <v>1162</v>
      </c>
      <c r="D803" s="387" t="s">
        <v>1163</v>
      </c>
      <c r="E803" s="387" t="s">
        <v>1585</v>
      </c>
      <c r="F803" s="390"/>
      <c r="G803" s="390"/>
      <c r="H803" s="403">
        <v>0</v>
      </c>
      <c r="I803" s="390">
        <v>1</v>
      </c>
      <c r="J803" s="390">
        <v>399.92</v>
      </c>
      <c r="K803" s="403">
        <v>1</v>
      </c>
      <c r="L803" s="390">
        <v>1</v>
      </c>
      <c r="M803" s="391">
        <v>399.92</v>
      </c>
    </row>
    <row r="804" spans="1:13" ht="14.4" customHeight="1" x14ac:dyDescent="0.3">
      <c r="A804" s="386" t="s">
        <v>1700</v>
      </c>
      <c r="B804" s="387" t="s">
        <v>1834</v>
      </c>
      <c r="C804" s="387" t="s">
        <v>1835</v>
      </c>
      <c r="D804" s="387" t="s">
        <v>1836</v>
      </c>
      <c r="E804" s="387" t="s">
        <v>1837</v>
      </c>
      <c r="F804" s="390"/>
      <c r="G804" s="390"/>
      <c r="H804" s="403">
        <v>0</v>
      </c>
      <c r="I804" s="390">
        <v>10</v>
      </c>
      <c r="J804" s="390">
        <v>698.6</v>
      </c>
      <c r="K804" s="403">
        <v>1</v>
      </c>
      <c r="L804" s="390">
        <v>10</v>
      </c>
      <c r="M804" s="391">
        <v>698.6</v>
      </c>
    </row>
    <row r="805" spans="1:13" ht="14.4" customHeight="1" x14ac:dyDescent="0.3">
      <c r="A805" s="386" t="s">
        <v>1700</v>
      </c>
      <c r="B805" s="387" t="s">
        <v>1838</v>
      </c>
      <c r="C805" s="387" t="s">
        <v>2197</v>
      </c>
      <c r="D805" s="387" t="s">
        <v>2198</v>
      </c>
      <c r="E805" s="387" t="s">
        <v>2199</v>
      </c>
      <c r="F805" s="390">
        <v>3</v>
      </c>
      <c r="G805" s="390">
        <v>785.94</v>
      </c>
      <c r="H805" s="403">
        <v>1</v>
      </c>
      <c r="I805" s="390"/>
      <c r="J805" s="390"/>
      <c r="K805" s="403">
        <v>0</v>
      </c>
      <c r="L805" s="390">
        <v>3</v>
      </c>
      <c r="M805" s="391">
        <v>785.94</v>
      </c>
    </row>
    <row r="806" spans="1:13" ht="14.4" customHeight="1" x14ac:dyDescent="0.3">
      <c r="A806" s="386" t="s">
        <v>1700</v>
      </c>
      <c r="B806" s="387" t="s">
        <v>1838</v>
      </c>
      <c r="C806" s="387" t="s">
        <v>1839</v>
      </c>
      <c r="D806" s="387" t="s">
        <v>1840</v>
      </c>
      <c r="E806" s="387" t="s">
        <v>1583</v>
      </c>
      <c r="F806" s="390"/>
      <c r="G806" s="390"/>
      <c r="H806" s="403">
        <v>0</v>
      </c>
      <c r="I806" s="390">
        <v>4</v>
      </c>
      <c r="J806" s="390">
        <v>279.44</v>
      </c>
      <c r="K806" s="403">
        <v>1</v>
      </c>
      <c r="L806" s="390">
        <v>4</v>
      </c>
      <c r="M806" s="391">
        <v>279.44</v>
      </c>
    </row>
    <row r="807" spans="1:13" ht="14.4" customHeight="1" x14ac:dyDescent="0.3">
      <c r="A807" s="386" t="s">
        <v>1700</v>
      </c>
      <c r="B807" s="387" t="s">
        <v>2106</v>
      </c>
      <c r="C807" s="387" t="s">
        <v>2107</v>
      </c>
      <c r="D807" s="387" t="s">
        <v>2108</v>
      </c>
      <c r="E807" s="387" t="s">
        <v>2109</v>
      </c>
      <c r="F807" s="390"/>
      <c r="G807" s="390"/>
      <c r="H807" s="403">
        <v>0</v>
      </c>
      <c r="I807" s="390">
        <v>2</v>
      </c>
      <c r="J807" s="390">
        <v>386.52</v>
      </c>
      <c r="K807" s="403">
        <v>1</v>
      </c>
      <c r="L807" s="390">
        <v>2</v>
      </c>
      <c r="M807" s="391">
        <v>386.52</v>
      </c>
    </row>
    <row r="808" spans="1:13" ht="14.4" customHeight="1" x14ac:dyDescent="0.3">
      <c r="A808" s="386" t="s">
        <v>1700</v>
      </c>
      <c r="B808" s="387" t="s">
        <v>2106</v>
      </c>
      <c r="C808" s="387" t="s">
        <v>2561</v>
      </c>
      <c r="D808" s="387" t="s">
        <v>2108</v>
      </c>
      <c r="E808" s="387" t="s">
        <v>2562</v>
      </c>
      <c r="F808" s="390"/>
      <c r="G808" s="390"/>
      <c r="H808" s="403">
        <v>0</v>
      </c>
      <c r="I808" s="390">
        <v>1</v>
      </c>
      <c r="J808" s="390">
        <v>386.51</v>
      </c>
      <c r="K808" s="403">
        <v>1</v>
      </c>
      <c r="L808" s="390">
        <v>1</v>
      </c>
      <c r="M808" s="391">
        <v>386.51</v>
      </c>
    </row>
    <row r="809" spans="1:13" ht="14.4" customHeight="1" x14ac:dyDescent="0.3">
      <c r="A809" s="386" t="s">
        <v>1700</v>
      </c>
      <c r="B809" s="387" t="s">
        <v>1989</v>
      </c>
      <c r="C809" s="387" t="s">
        <v>1990</v>
      </c>
      <c r="D809" s="387" t="s">
        <v>1991</v>
      </c>
      <c r="E809" s="387" t="s">
        <v>1992</v>
      </c>
      <c r="F809" s="390"/>
      <c r="G809" s="390"/>
      <c r="H809" s="403">
        <v>0</v>
      </c>
      <c r="I809" s="390">
        <v>3</v>
      </c>
      <c r="J809" s="390">
        <v>289.89</v>
      </c>
      <c r="K809" s="403">
        <v>1</v>
      </c>
      <c r="L809" s="390">
        <v>3</v>
      </c>
      <c r="M809" s="391">
        <v>289.89</v>
      </c>
    </row>
    <row r="810" spans="1:13" ht="14.4" customHeight="1" x14ac:dyDescent="0.3">
      <c r="A810" s="386" t="s">
        <v>1700</v>
      </c>
      <c r="B810" s="387" t="s">
        <v>1841</v>
      </c>
      <c r="C810" s="387" t="s">
        <v>2533</v>
      </c>
      <c r="D810" s="387" t="s">
        <v>2534</v>
      </c>
      <c r="E810" s="387" t="s">
        <v>2046</v>
      </c>
      <c r="F810" s="390">
        <v>2</v>
      </c>
      <c r="G810" s="390">
        <v>826.44</v>
      </c>
      <c r="H810" s="403">
        <v>1</v>
      </c>
      <c r="I810" s="390"/>
      <c r="J810" s="390"/>
      <c r="K810" s="403">
        <v>0</v>
      </c>
      <c r="L810" s="390">
        <v>2</v>
      </c>
      <c r="M810" s="391">
        <v>826.44</v>
      </c>
    </row>
    <row r="811" spans="1:13" ht="14.4" customHeight="1" x14ac:dyDescent="0.3">
      <c r="A811" s="386" t="s">
        <v>1701</v>
      </c>
      <c r="B811" s="387" t="s">
        <v>1577</v>
      </c>
      <c r="C811" s="387" t="s">
        <v>1146</v>
      </c>
      <c r="D811" s="387" t="s">
        <v>1578</v>
      </c>
      <c r="E811" s="387" t="s">
        <v>1579</v>
      </c>
      <c r="F811" s="390"/>
      <c r="G811" s="390"/>
      <c r="H811" s="403">
        <v>0</v>
      </c>
      <c r="I811" s="390">
        <v>4</v>
      </c>
      <c r="J811" s="390">
        <v>1333.24</v>
      </c>
      <c r="K811" s="403">
        <v>1</v>
      </c>
      <c r="L811" s="390">
        <v>4</v>
      </c>
      <c r="M811" s="391">
        <v>1333.24</v>
      </c>
    </row>
    <row r="812" spans="1:13" ht="14.4" customHeight="1" x14ac:dyDescent="0.3">
      <c r="A812" s="386" t="s">
        <v>1702</v>
      </c>
      <c r="B812" s="387" t="s">
        <v>1558</v>
      </c>
      <c r="C812" s="387" t="s">
        <v>2446</v>
      </c>
      <c r="D812" s="387" t="s">
        <v>2447</v>
      </c>
      <c r="E812" s="387" t="s">
        <v>598</v>
      </c>
      <c r="F812" s="390"/>
      <c r="G812" s="390"/>
      <c r="H812" s="403">
        <v>0</v>
      </c>
      <c r="I812" s="390">
        <v>1</v>
      </c>
      <c r="J812" s="390">
        <v>190.48</v>
      </c>
      <c r="K812" s="403">
        <v>1</v>
      </c>
      <c r="L812" s="390">
        <v>1</v>
      </c>
      <c r="M812" s="391">
        <v>190.48</v>
      </c>
    </row>
    <row r="813" spans="1:13" ht="14.4" customHeight="1" x14ac:dyDescent="0.3">
      <c r="A813" s="386" t="s">
        <v>1702</v>
      </c>
      <c r="B813" s="387" t="s">
        <v>1558</v>
      </c>
      <c r="C813" s="387" t="s">
        <v>596</v>
      </c>
      <c r="D813" s="387" t="s">
        <v>597</v>
      </c>
      <c r="E813" s="387" t="s">
        <v>598</v>
      </c>
      <c r="F813" s="390"/>
      <c r="G813" s="390"/>
      <c r="H813" s="403">
        <v>0</v>
      </c>
      <c r="I813" s="390">
        <v>4</v>
      </c>
      <c r="J813" s="390">
        <v>761.92</v>
      </c>
      <c r="K813" s="403">
        <v>1</v>
      </c>
      <c r="L813" s="390">
        <v>4</v>
      </c>
      <c r="M813" s="391">
        <v>761.92</v>
      </c>
    </row>
    <row r="814" spans="1:13" ht="14.4" customHeight="1" x14ac:dyDescent="0.3">
      <c r="A814" s="386" t="s">
        <v>1702</v>
      </c>
      <c r="B814" s="387" t="s">
        <v>1858</v>
      </c>
      <c r="C814" s="387" t="s">
        <v>2224</v>
      </c>
      <c r="D814" s="387" t="s">
        <v>2225</v>
      </c>
      <c r="E814" s="387" t="s">
        <v>2226</v>
      </c>
      <c r="F814" s="390"/>
      <c r="G814" s="390"/>
      <c r="H814" s="403">
        <v>0</v>
      </c>
      <c r="I814" s="390">
        <v>1</v>
      </c>
      <c r="J814" s="390">
        <v>96.57</v>
      </c>
      <c r="K814" s="403">
        <v>1</v>
      </c>
      <c r="L814" s="390">
        <v>1</v>
      </c>
      <c r="M814" s="391">
        <v>96.57</v>
      </c>
    </row>
    <row r="815" spans="1:13" ht="14.4" customHeight="1" x14ac:dyDescent="0.3">
      <c r="A815" s="386" t="s">
        <v>1702</v>
      </c>
      <c r="B815" s="387" t="s">
        <v>1883</v>
      </c>
      <c r="C815" s="387" t="s">
        <v>1884</v>
      </c>
      <c r="D815" s="387" t="s">
        <v>1885</v>
      </c>
      <c r="E815" s="387" t="s">
        <v>1886</v>
      </c>
      <c r="F815" s="390"/>
      <c r="G815" s="390"/>
      <c r="H815" s="403">
        <v>0</v>
      </c>
      <c r="I815" s="390">
        <v>2</v>
      </c>
      <c r="J815" s="390">
        <v>83.78</v>
      </c>
      <c r="K815" s="403">
        <v>1</v>
      </c>
      <c r="L815" s="390">
        <v>2</v>
      </c>
      <c r="M815" s="391">
        <v>83.78</v>
      </c>
    </row>
    <row r="816" spans="1:13" ht="14.4" customHeight="1" x14ac:dyDescent="0.3">
      <c r="A816" s="386" t="s">
        <v>1702</v>
      </c>
      <c r="B816" s="387" t="s">
        <v>2467</v>
      </c>
      <c r="C816" s="387" t="s">
        <v>2563</v>
      </c>
      <c r="D816" s="387" t="s">
        <v>2469</v>
      </c>
      <c r="E816" s="387" t="s">
        <v>2564</v>
      </c>
      <c r="F816" s="390"/>
      <c r="G816" s="390"/>
      <c r="H816" s="403">
        <v>0</v>
      </c>
      <c r="I816" s="390">
        <v>1</v>
      </c>
      <c r="J816" s="390">
        <v>25.07</v>
      </c>
      <c r="K816" s="403">
        <v>1</v>
      </c>
      <c r="L816" s="390">
        <v>1</v>
      </c>
      <c r="M816" s="391">
        <v>25.07</v>
      </c>
    </row>
    <row r="817" spans="1:13" ht="14.4" customHeight="1" x14ac:dyDescent="0.3">
      <c r="A817" s="386" t="s">
        <v>1702</v>
      </c>
      <c r="B817" s="387" t="s">
        <v>1605</v>
      </c>
      <c r="C817" s="387" t="s">
        <v>2237</v>
      </c>
      <c r="D817" s="387" t="s">
        <v>1893</v>
      </c>
      <c r="E817" s="387" t="s">
        <v>2124</v>
      </c>
      <c r="F817" s="390"/>
      <c r="G817" s="390"/>
      <c r="H817" s="403">
        <v>0</v>
      </c>
      <c r="I817" s="390">
        <v>2</v>
      </c>
      <c r="J817" s="390">
        <v>162.41999999999999</v>
      </c>
      <c r="K817" s="403">
        <v>1</v>
      </c>
      <c r="L817" s="390">
        <v>2</v>
      </c>
      <c r="M817" s="391">
        <v>162.41999999999999</v>
      </c>
    </row>
    <row r="818" spans="1:13" ht="14.4" customHeight="1" x14ac:dyDescent="0.3">
      <c r="A818" s="386" t="s">
        <v>1702</v>
      </c>
      <c r="B818" s="387" t="s">
        <v>1605</v>
      </c>
      <c r="C818" s="387" t="s">
        <v>1226</v>
      </c>
      <c r="D818" s="387" t="s">
        <v>1227</v>
      </c>
      <c r="E818" s="387" t="s">
        <v>1228</v>
      </c>
      <c r="F818" s="390"/>
      <c r="G818" s="390"/>
      <c r="H818" s="403">
        <v>0</v>
      </c>
      <c r="I818" s="390">
        <v>3</v>
      </c>
      <c r="J818" s="390">
        <v>182.76</v>
      </c>
      <c r="K818" s="403">
        <v>1</v>
      </c>
      <c r="L818" s="390">
        <v>3</v>
      </c>
      <c r="M818" s="391">
        <v>182.76</v>
      </c>
    </row>
    <row r="819" spans="1:13" ht="14.4" customHeight="1" x14ac:dyDescent="0.3">
      <c r="A819" s="386" t="s">
        <v>1702</v>
      </c>
      <c r="B819" s="387" t="s">
        <v>1605</v>
      </c>
      <c r="C819" s="387" t="s">
        <v>2565</v>
      </c>
      <c r="D819" s="387" t="s">
        <v>2566</v>
      </c>
      <c r="E819" s="387" t="s">
        <v>1228</v>
      </c>
      <c r="F819" s="390">
        <v>1</v>
      </c>
      <c r="G819" s="390">
        <v>60.92</v>
      </c>
      <c r="H819" s="403">
        <v>1</v>
      </c>
      <c r="I819" s="390"/>
      <c r="J819" s="390"/>
      <c r="K819" s="403">
        <v>0</v>
      </c>
      <c r="L819" s="390">
        <v>1</v>
      </c>
      <c r="M819" s="391">
        <v>60.92</v>
      </c>
    </row>
    <row r="820" spans="1:13" ht="14.4" customHeight="1" x14ac:dyDescent="0.3">
      <c r="A820" s="386" t="s">
        <v>1702</v>
      </c>
      <c r="B820" s="387" t="s">
        <v>1605</v>
      </c>
      <c r="C820" s="387" t="s">
        <v>2567</v>
      </c>
      <c r="D820" s="387" t="s">
        <v>2472</v>
      </c>
      <c r="E820" s="387" t="s">
        <v>2124</v>
      </c>
      <c r="F820" s="390">
        <v>3</v>
      </c>
      <c r="G820" s="390">
        <v>243.63</v>
      </c>
      <c r="H820" s="403">
        <v>1</v>
      </c>
      <c r="I820" s="390"/>
      <c r="J820" s="390"/>
      <c r="K820" s="403">
        <v>0</v>
      </c>
      <c r="L820" s="390">
        <v>3</v>
      </c>
      <c r="M820" s="391">
        <v>243.63</v>
      </c>
    </row>
    <row r="821" spans="1:13" ht="14.4" customHeight="1" x14ac:dyDescent="0.3">
      <c r="A821" s="386" t="s">
        <v>1702</v>
      </c>
      <c r="B821" s="387" t="s">
        <v>2240</v>
      </c>
      <c r="C821" s="387" t="s">
        <v>2568</v>
      </c>
      <c r="D821" s="387" t="s">
        <v>2569</v>
      </c>
      <c r="E821" s="387" t="s">
        <v>2124</v>
      </c>
      <c r="F821" s="390"/>
      <c r="G821" s="390"/>
      <c r="H821" s="403">
        <v>0</v>
      </c>
      <c r="I821" s="390">
        <v>1</v>
      </c>
      <c r="J821" s="390">
        <v>41.53</v>
      </c>
      <c r="K821" s="403">
        <v>1</v>
      </c>
      <c r="L821" s="390">
        <v>1</v>
      </c>
      <c r="M821" s="391">
        <v>41.53</v>
      </c>
    </row>
    <row r="822" spans="1:13" ht="14.4" customHeight="1" x14ac:dyDescent="0.3">
      <c r="A822" s="386" t="s">
        <v>1702</v>
      </c>
      <c r="B822" s="387" t="s">
        <v>1898</v>
      </c>
      <c r="C822" s="387" t="s">
        <v>2570</v>
      </c>
      <c r="D822" s="387" t="s">
        <v>1900</v>
      </c>
      <c r="E822" s="387" t="s">
        <v>2571</v>
      </c>
      <c r="F822" s="390">
        <v>1</v>
      </c>
      <c r="G822" s="390">
        <v>0</v>
      </c>
      <c r="H822" s="403"/>
      <c r="I822" s="390"/>
      <c r="J822" s="390"/>
      <c r="K822" s="403"/>
      <c r="L822" s="390">
        <v>1</v>
      </c>
      <c r="M822" s="391">
        <v>0</v>
      </c>
    </row>
    <row r="823" spans="1:13" ht="14.4" customHeight="1" x14ac:dyDescent="0.3">
      <c r="A823" s="386" t="s">
        <v>1702</v>
      </c>
      <c r="B823" s="387" t="s">
        <v>1898</v>
      </c>
      <c r="C823" s="387" t="s">
        <v>2389</v>
      </c>
      <c r="D823" s="387" t="s">
        <v>2247</v>
      </c>
      <c r="E823" s="387" t="s">
        <v>1571</v>
      </c>
      <c r="F823" s="390"/>
      <c r="G823" s="390"/>
      <c r="H823" s="403">
        <v>0</v>
      </c>
      <c r="I823" s="390">
        <v>1</v>
      </c>
      <c r="J823" s="390">
        <v>101.16</v>
      </c>
      <c r="K823" s="403">
        <v>1</v>
      </c>
      <c r="L823" s="390">
        <v>1</v>
      </c>
      <c r="M823" s="391">
        <v>101.16</v>
      </c>
    </row>
    <row r="824" spans="1:13" ht="14.4" customHeight="1" x14ac:dyDescent="0.3">
      <c r="A824" s="386" t="s">
        <v>1702</v>
      </c>
      <c r="B824" s="387" t="s">
        <v>1902</v>
      </c>
      <c r="C824" s="387" t="s">
        <v>1903</v>
      </c>
      <c r="D824" s="387" t="s">
        <v>1904</v>
      </c>
      <c r="E824" s="387" t="s">
        <v>1228</v>
      </c>
      <c r="F824" s="390"/>
      <c r="G824" s="390"/>
      <c r="H824" s="403">
        <v>0</v>
      </c>
      <c r="I824" s="390">
        <v>1</v>
      </c>
      <c r="J824" s="390">
        <v>101.16</v>
      </c>
      <c r="K824" s="403">
        <v>1</v>
      </c>
      <c r="L824" s="390">
        <v>1</v>
      </c>
      <c r="M824" s="391">
        <v>101.16</v>
      </c>
    </row>
    <row r="825" spans="1:13" ht="14.4" customHeight="1" x14ac:dyDescent="0.3">
      <c r="A825" s="386" t="s">
        <v>1702</v>
      </c>
      <c r="B825" s="387" t="s">
        <v>1905</v>
      </c>
      <c r="C825" s="387" t="s">
        <v>2572</v>
      </c>
      <c r="D825" s="387" t="s">
        <v>2573</v>
      </c>
      <c r="E825" s="387" t="s">
        <v>2574</v>
      </c>
      <c r="F825" s="390">
        <v>1</v>
      </c>
      <c r="G825" s="390">
        <v>0</v>
      </c>
      <c r="H825" s="403"/>
      <c r="I825" s="390"/>
      <c r="J825" s="390"/>
      <c r="K825" s="403"/>
      <c r="L825" s="390">
        <v>1</v>
      </c>
      <c r="M825" s="391">
        <v>0</v>
      </c>
    </row>
    <row r="826" spans="1:13" ht="14.4" customHeight="1" x14ac:dyDescent="0.3">
      <c r="A826" s="386" t="s">
        <v>1702</v>
      </c>
      <c r="B826" s="387" t="s">
        <v>2039</v>
      </c>
      <c r="C826" s="387" t="s">
        <v>2575</v>
      </c>
      <c r="D826" s="387" t="s">
        <v>2576</v>
      </c>
      <c r="E826" s="387" t="s">
        <v>2042</v>
      </c>
      <c r="F826" s="390">
        <v>5</v>
      </c>
      <c r="G826" s="390">
        <v>4216.1499999999996</v>
      </c>
      <c r="H826" s="403">
        <v>1</v>
      </c>
      <c r="I826" s="390"/>
      <c r="J826" s="390"/>
      <c r="K826" s="403">
        <v>0</v>
      </c>
      <c r="L826" s="390">
        <v>5</v>
      </c>
      <c r="M826" s="391">
        <v>4216.1499999999996</v>
      </c>
    </row>
    <row r="827" spans="1:13" ht="14.4" customHeight="1" x14ac:dyDescent="0.3">
      <c r="A827" s="386" t="s">
        <v>1702</v>
      </c>
      <c r="B827" s="387" t="s">
        <v>2039</v>
      </c>
      <c r="C827" s="387" t="s">
        <v>2577</v>
      </c>
      <c r="D827" s="387" t="s">
        <v>2576</v>
      </c>
      <c r="E827" s="387" t="s">
        <v>2042</v>
      </c>
      <c r="F827" s="390">
        <v>3</v>
      </c>
      <c r="G827" s="390">
        <v>0</v>
      </c>
      <c r="H827" s="403"/>
      <c r="I827" s="390"/>
      <c r="J827" s="390"/>
      <c r="K827" s="403"/>
      <c r="L827" s="390">
        <v>3</v>
      </c>
      <c r="M827" s="391">
        <v>0</v>
      </c>
    </row>
    <row r="828" spans="1:13" ht="14.4" customHeight="1" x14ac:dyDescent="0.3">
      <c r="A828" s="386" t="s">
        <v>1702</v>
      </c>
      <c r="B828" s="387" t="s">
        <v>2039</v>
      </c>
      <c r="C828" s="387" t="s">
        <v>2578</v>
      </c>
      <c r="D828" s="387" t="s">
        <v>2579</v>
      </c>
      <c r="E828" s="387" t="s">
        <v>2042</v>
      </c>
      <c r="F828" s="390">
        <v>4</v>
      </c>
      <c r="G828" s="390">
        <v>0</v>
      </c>
      <c r="H828" s="403"/>
      <c r="I828" s="390"/>
      <c r="J828" s="390"/>
      <c r="K828" s="403"/>
      <c r="L828" s="390">
        <v>4</v>
      </c>
      <c r="M828" s="391">
        <v>0</v>
      </c>
    </row>
    <row r="829" spans="1:13" ht="14.4" customHeight="1" x14ac:dyDescent="0.3">
      <c r="A829" s="386" t="s">
        <v>1702</v>
      </c>
      <c r="B829" s="387" t="s">
        <v>1975</v>
      </c>
      <c r="C829" s="387" t="s">
        <v>2134</v>
      </c>
      <c r="D829" s="387" t="s">
        <v>2135</v>
      </c>
      <c r="E829" s="387" t="s">
        <v>2136</v>
      </c>
      <c r="F829" s="390">
        <v>2</v>
      </c>
      <c r="G829" s="390">
        <v>0</v>
      </c>
      <c r="H829" s="403"/>
      <c r="I829" s="390"/>
      <c r="J829" s="390"/>
      <c r="K829" s="403"/>
      <c r="L829" s="390">
        <v>2</v>
      </c>
      <c r="M829" s="391">
        <v>0</v>
      </c>
    </row>
    <row r="830" spans="1:13" ht="14.4" customHeight="1" x14ac:dyDescent="0.3">
      <c r="A830" s="386" t="s">
        <v>1702</v>
      </c>
      <c r="B830" s="387" t="s">
        <v>1577</v>
      </c>
      <c r="C830" s="387" t="s">
        <v>1146</v>
      </c>
      <c r="D830" s="387" t="s">
        <v>1578</v>
      </c>
      <c r="E830" s="387" t="s">
        <v>1579</v>
      </c>
      <c r="F830" s="390"/>
      <c r="G830" s="390"/>
      <c r="H830" s="403">
        <v>0</v>
      </c>
      <c r="I830" s="390">
        <v>1</v>
      </c>
      <c r="J830" s="390">
        <v>333.31</v>
      </c>
      <c r="K830" s="403">
        <v>1</v>
      </c>
      <c r="L830" s="390">
        <v>1</v>
      </c>
      <c r="M830" s="391">
        <v>333.31</v>
      </c>
    </row>
    <row r="831" spans="1:13" ht="14.4" customHeight="1" x14ac:dyDescent="0.3">
      <c r="A831" s="386" t="s">
        <v>1702</v>
      </c>
      <c r="B831" s="387" t="s">
        <v>1577</v>
      </c>
      <c r="C831" s="387" t="s">
        <v>1982</v>
      </c>
      <c r="D831" s="387" t="s">
        <v>1983</v>
      </c>
      <c r="E831" s="387" t="s">
        <v>1984</v>
      </c>
      <c r="F831" s="390"/>
      <c r="G831" s="390"/>
      <c r="H831" s="403">
        <v>0</v>
      </c>
      <c r="I831" s="390">
        <v>1</v>
      </c>
      <c r="J831" s="390">
        <v>333.31</v>
      </c>
      <c r="K831" s="403">
        <v>1</v>
      </c>
      <c r="L831" s="390">
        <v>1</v>
      </c>
      <c r="M831" s="391">
        <v>333.31</v>
      </c>
    </row>
    <row r="832" spans="1:13" ht="14.4" customHeight="1" x14ac:dyDescent="0.3">
      <c r="A832" s="386" t="s">
        <v>1702</v>
      </c>
      <c r="B832" s="387" t="s">
        <v>1577</v>
      </c>
      <c r="C832" s="387" t="s">
        <v>2104</v>
      </c>
      <c r="D832" s="387" t="s">
        <v>2102</v>
      </c>
      <c r="E832" s="387" t="s">
        <v>2105</v>
      </c>
      <c r="F832" s="390"/>
      <c r="G832" s="390"/>
      <c r="H832" s="403">
        <v>0</v>
      </c>
      <c r="I832" s="390">
        <v>1</v>
      </c>
      <c r="J832" s="390">
        <v>304.74</v>
      </c>
      <c r="K832" s="403">
        <v>1</v>
      </c>
      <c r="L832" s="390">
        <v>1</v>
      </c>
      <c r="M832" s="391">
        <v>304.74</v>
      </c>
    </row>
    <row r="833" spans="1:13" ht="14.4" customHeight="1" x14ac:dyDescent="0.3">
      <c r="A833" s="386" t="s">
        <v>1702</v>
      </c>
      <c r="B833" s="387" t="s">
        <v>1582</v>
      </c>
      <c r="C833" s="387" t="s">
        <v>1986</v>
      </c>
      <c r="D833" s="387" t="s">
        <v>1987</v>
      </c>
      <c r="E833" s="387" t="s">
        <v>1988</v>
      </c>
      <c r="F833" s="390"/>
      <c r="G833" s="390"/>
      <c r="H833" s="403">
        <v>0</v>
      </c>
      <c r="I833" s="390">
        <v>5</v>
      </c>
      <c r="J833" s="390">
        <v>690.8</v>
      </c>
      <c r="K833" s="403">
        <v>1</v>
      </c>
      <c r="L833" s="390">
        <v>5</v>
      </c>
      <c r="M833" s="391">
        <v>690.8</v>
      </c>
    </row>
    <row r="834" spans="1:13" ht="14.4" customHeight="1" x14ac:dyDescent="0.3">
      <c r="A834" s="386" t="s">
        <v>1702</v>
      </c>
      <c r="B834" s="387" t="s">
        <v>1582</v>
      </c>
      <c r="C834" s="387" t="s">
        <v>1154</v>
      </c>
      <c r="D834" s="387" t="s">
        <v>1155</v>
      </c>
      <c r="E834" s="387" t="s">
        <v>1583</v>
      </c>
      <c r="F834" s="390"/>
      <c r="G834" s="390"/>
      <c r="H834" s="403">
        <v>0</v>
      </c>
      <c r="I834" s="390">
        <v>1</v>
      </c>
      <c r="J834" s="390">
        <v>184.22</v>
      </c>
      <c r="K834" s="403">
        <v>1</v>
      </c>
      <c r="L834" s="390">
        <v>1</v>
      </c>
      <c r="M834" s="391">
        <v>184.22</v>
      </c>
    </row>
    <row r="835" spans="1:13" ht="14.4" customHeight="1" x14ac:dyDescent="0.3">
      <c r="A835" s="386" t="s">
        <v>1702</v>
      </c>
      <c r="B835" s="387" t="s">
        <v>1584</v>
      </c>
      <c r="C835" s="387" t="s">
        <v>1201</v>
      </c>
      <c r="D835" s="387" t="s">
        <v>1202</v>
      </c>
      <c r="E835" s="387" t="s">
        <v>1606</v>
      </c>
      <c r="F835" s="390"/>
      <c r="G835" s="390"/>
      <c r="H835" s="403">
        <v>0</v>
      </c>
      <c r="I835" s="390">
        <v>2</v>
      </c>
      <c r="J835" s="390">
        <v>516.72</v>
      </c>
      <c r="K835" s="403">
        <v>1</v>
      </c>
      <c r="L835" s="390">
        <v>2</v>
      </c>
      <c r="M835" s="391">
        <v>516.72</v>
      </c>
    </row>
    <row r="836" spans="1:13" ht="14.4" customHeight="1" x14ac:dyDescent="0.3">
      <c r="A836" s="386" t="s">
        <v>1702</v>
      </c>
      <c r="B836" s="387" t="s">
        <v>1586</v>
      </c>
      <c r="C836" s="387" t="s">
        <v>2580</v>
      </c>
      <c r="D836" s="387" t="s">
        <v>2512</v>
      </c>
      <c r="E836" s="387" t="s">
        <v>1168</v>
      </c>
      <c r="F836" s="390">
        <v>1</v>
      </c>
      <c r="G836" s="390">
        <v>222.25</v>
      </c>
      <c r="H836" s="403">
        <v>1</v>
      </c>
      <c r="I836" s="390"/>
      <c r="J836" s="390"/>
      <c r="K836" s="403">
        <v>0</v>
      </c>
      <c r="L836" s="390">
        <v>1</v>
      </c>
      <c r="M836" s="391">
        <v>222.25</v>
      </c>
    </row>
    <row r="837" spans="1:13" ht="14.4" customHeight="1" x14ac:dyDescent="0.3">
      <c r="A837" s="386" t="s">
        <v>1702</v>
      </c>
      <c r="B837" s="387" t="s">
        <v>2106</v>
      </c>
      <c r="C837" s="387" t="s">
        <v>2107</v>
      </c>
      <c r="D837" s="387" t="s">
        <v>2108</v>
      </c>
      <c r="E837" s="387" t="s">
        <v>2109</v>
      </c>
      <c r="F837" s="390"/>
      <c r="G837" s="390"/>
      <c r="H837" s="403">
        <v>0</v>
      </c>
      <c r="I837" s="390">
        <v>1</v>
      </c>
      <c r="J837" s="390">
        <v>193.26</v>
      </c>
      <c r="K837" s="403">
        <v>1</v>
      </c>
      <c r="L837" s="390">
        <v>1</v>
      </c>
      <c r="M837" s="391">
        <v>193.26</v>
      </c>
    </row>
    <row r="838" spans="1:13" ht="14.4" customHeight="1" x14ac:dyDescent="0.3">
      <c r="A838" s="386" t="s">
        <v>1702</v>
      </c>
      <c r="B838" s="387" t="s">
        <v>1587</v>
      </c>
      <c r="C838" s="387" t="s">
        <v>2581</v>
      </c>
      <c r="D838" s="387" t="s">
        <v>2582</v>
      </c>
      <c r="E838" s="387" t="s">
        <v>2583</v>
      </c>
      <c r="F838" s="390">
        <v>1</v>
      </c>
      <c r="G838" s="390">
        <v>0</v>
      </c>
      <c r="H838" s="403"/>
      <c r="I838" s="390"/>
      <c r="J838" s="390"/>
      <c r="K838" s="403"/>
      <c r="L838" s="390">
        <v>1</v>
      </c>
      <c r="M838" s="391">
        <v>0</v>
      </c>
    </row>
    <row r="839" spans="1:13" ht="14.4" customHeight="1" x14ac:dyDescent="0.3">
      <c r="A839" s="386" t="s">
        <v>1702</v>
      </c>
      <c r="B839" s="387" t="s">
        <v>1587</v>
      </c>
      <c r="C839" s="387" t="s">
        <v>2052</v>
      </c>
      <c r="D839" s="387" t="s">
        <v>2053</v>
      </c>
      <c r="E839" s="387" t="s">
        <v>2054</v>
      </c>
      <c r="F839" s="390"/>
      <c r="G839" s="390"/>
      <c r="H839" s="403">
        <v>0</v>
      </c>
      <c r="I839" s="390">
        <v>1</v>
      </c>
      <c r="J839" s="390">
        <v>49.12</v>
      </c>
      <c r="K839" s="403">
        <v>1</v>
      </c>
      <c r="L839" s="390">
        <v>1</v>
      </c>
      <c r="M839" s="391">
        <v>49.12</v>
      </c>
    </row>
    <row r="840" spans="1:13" ht="14.4" customHeight="1" x14ac:dyDescent="0.3">
      <c r="A840" s="386" t="s">
        <v>1702</v>
      </c>
      <c r="B840" s="387" t="s">
        <v>1587</v>
      </c>
      <c r="C840" s="387" t="s">
        <v>1058</v>
      </c>
      <c r="D840" s="387" t="s">
        <v>1059</v>
      </c>
      <c r="E840" s="387" t="s">
        <v>1588</v>
      </c>
      <c r="F840" s="390"/>
      <c r="G840" s="390"/>
      <c r="H840" s="403">
        <v>0</v>
      </c>
      <c r="I840" s="390">
        <v>1</v>
      </c>
      <c r="J840" s="390">
        <v>98.23</v>
      </c>
      <c r="K840" s="403">
        <v>1</v>
      </c>
      <c r="L840" s="390">
        <v>1</v>
      </c>
      <c r="M840" s="391">
        <v>98.23</v>
      </c>
    </row>
    <row r="841" spans="1:13" ht="14.4" customHeight="1" x14ac:dyDescent="0.3">
      <c r="A841" s="386" t="s">
        <v>1702</v>
      </c>
      <c r="B841" s="387" t="s">
        <v>2080</v>
      </c>
      <c r="C841" s="387" t="s">
        <v>2216</v>
      </c>
      <c r="D841" s="387" t="s">
        <v>2217</v>
      </c>
      <c r="E841" s="387" t="s">
        <v>2218</v>
      </c>
      <c r="F841" s="390"/>
      <c r="G841" s="390"/>
      <c r="H841" s="403">
        <v>0</v>
      </c>
      <c r="I841" s="390">
        <v>1</v>
      </c>
      <c r="J841" s="390">
        <v>162.13</v>
      </c>
      <c r="K841" s="403">
        <v>1</v>
      </c>
      <c r="L841" s="390">
        <v>1</v>
      </c>
      <c r="M841" s="391">
        <v>162.13</v>
      </c>
    </row>
    <row r="842" spans="1:13" ht="14.4" customHeight="1" x14ac:dyDescent="0.3">
      <c r="A842" s="386" t="s">
        <v>1702</v>
      </c>
      <c r="B842" s="387" t="s">
        <v>2080</v>
      </c>
      <c r="C842" s="387" t="s">
        <v>2584</v>
      </c>
      <c r="D842" s="387" t="s">
        <v>2585</v>
      </c>
      <c r="E842" s="387" t="s">
        <v>1886</v>
      </c>
      <c r="F842" s="390">
        <v>13</v>
      </c>
      <c r="G842" s="390">
        <v>2622.75</v>
      </c>
      <c r="H842" s="403">
        <v>1</v>
      </c>
      <c r="I842" s="390"/>
      <c r="J842" s="390"/>
      <c r="K842" s="403">
        <v>0</v>
      </c>
      <c r="L842" s="390">
        <v>13</v>
      </c>
      <c r="M842" s="391">
        <v>2622.75</v>
      </c>
    </row>
    <row r="843" spans="1:13" ht="14.4" customHeight="1" x14ac:dyDescent="0.3">
      <c r="A843" s="386" t="s">
        <v>1702</v>
      </c>
      <c r="B843" s="387" t="s">
        <v>2086</v>
      </c>
      <c r="C843" s="387" t="s">
        <v>2301</v>
      </c>
      <c r="D843" s="387" t="s">
        <v>2302</v>
      </c>
      <c r="E843" s="387" t="s">
        <v>2202</v>
      </c>
      <c r="F843" s="390"/>
      <c r="G843" s="390"/>
      <c r="H843" s="403">
        <v>0</v>
      </c>
      <c r="I843" s="390">
        <v>1</v>
      </c>
      <c r="J843" s="390">
        <v>232.44</v>
      </c>
      <c r="K843" s="403">
        <v>1</v>
      </c>
      <c r="L843" s="390">
        <v>1</v>
      </c>
      <c r="M843" s="391">
        <v>232.44</v>
      </c>
    </row>
    <row r="844" spans="1:13" ht="14.4" customHeight="1" x14ac:dyDescent="0.3">
      <c r="A844" s="386" t="s">
        <v>1702</v>
      </c>
      <c r="B844" s="387" t="s">
        <v>1841</v>
      </c>
      <c r="C844" s="387" t="s">
        <v>2310</v>
      </c>
      <c r="D844" s="387" t="s">
        <v>1843</v>
      </c>
      <c r="E844" s="387" t="s">
        <v>2202</v>
      </c>
      <c r="F844" s="390"/>
      <c r="G844" s="390"/>
      <c r="H844" s="403">
        <v>0</v>
      </c>
      <c r="I844" s="390">
        <v>1</v>
      </c>
      <c r="J844" s="390">
        <v>137.74</v>
      </c>
      <c r="K844" s="403">
        <v>1</v>
      </c>
      <c r="L844" s="390">
        <v>1</v>
      </c>
      <c r="M844" s="391">
        <v>137.74</v>
      </c>
    </row>
    <row r="845" spans="1:13" ht="14.4" customHeight="1" x14ac:dyDescent="0.3">
      <c r="A845" s="386" t="s">
        <v>1702</v>
      </c>
      <c r="B845" s="387" t="s">
        <v>1841</v>
      </c>
      <c r="C845" s="387" t="s">
        <v>2533</v>
      </c>
      <c r="D845" s="387" t="s">
        <v>2534</v>
      </c>
      <c r="E845" s="387" t="s">
        <v>2046</v>
      </c>
      <c r="F845" s="390">
        <v>1</v>
      </c>
      <c r="G845" s="390">
        <v>413.22</v>
      </c>
      <c r="H845" s="403">
        <v>1</v>
      </c>
      <c r="I845" s="390"/>
      <c r="J845" s="390"/>
      <c r="K845" s="403">
        <v>0</v>
      </c>
      <c r="L845" s="390">
        <v>1</v>
      </c>
      <c r="M845" s="391">
        <v>413.22</v>
      </c>
    </row>
    <row r="846" spans="1:13" ht="14.4" customHeight="1" x14ac:dyDescent="0.3">
      <c r="A846" s="386" t="s">
        <v>1703</v>
      </c>
      <c r="B846" s="387" t="s">
        <v>1558</v>
      </c>
      <c r="C846" s="387" t="s">
        <v>1832</v>
      </c>
      <c r="D846" s="387" t="s">
        <v>597</v>
      </c>
      <c r="E846" s="387" t="s">
        <v>1833</v>
      </c>
      <c r="F846" s="390"/>
      <c r="G846" s="390"/>
      <c r="H846" s="403">
        <v>0</v>
      </c>
      <c r="I846" s="390">
        <v>10</v>
      </c>
      <c r="J846" s="390">
        <v>952.4</v>
      </c>
      <c r="K846" s="403">
        <v>1</v>
      </c>
      <c r="L846" s="390">
        <v>10</v>
      </c>
      <c r="M846" s="391">
        <v>952.4</v>
      </c>
    </row>
    <row r="847" spans="1:13" ht="14.4" customHeight="1" x14ac:dyDescent="0.3">
      <c r="A847" s="386" t="s">
        <v>1703</v>
      </c>
      <c r="B847" s="387" t="s">
        <v>1558</v>
      </c>
      <c r="C847" s="387" t="s">
        <v>596</v>
      </c>
      <c r="D847" s="387" t="s">
        <v>597</v>
      </c>
      <c r="E847" s="387" t="s">
        <v>598</v>
      </c>
      <c r="F847" s="390"/>
      <c r="G847" s="390"/>
      <c r="H847" s="403">
        <v>0</v>
      </c>
      <c r="I847" s="390">
        <v>5</v>
      </c>
      <c r="J847" s="390">
        <v>952.4</v>
      </c>
      <c r="K847" s="403">
        <v>1</v>
      </c>
      <c r="L847" s="390">
        <v>5</v>
      </c>
      <c r="M847" s="391">
        <v>952.4</v>
      </c>
    </row>
    <row r="848" spans="1:13" ht="14.4" customHeight="1" x14ac:dyDescent="0.3">
      <c r="A848" s="386" t="s">
        <v>1703</v>
      </c>
      <c r="B848" s="387" t="s">
        <v>2359</v>
      </c>
      <c r="C848" s="387" t="s">
        <v>2360</v>
      </c>
      <c r="D848" s="387" t="s">
        <v>2361</v>
      </c>
      <c r="E848" s="387" t="s">
        <v>2362</v>
      </c>
      <c r="F848" s="390"/>
      <c r="G848" s="390"/>
      <c r="H848" s="403">
        <v>0</v>
      </c>
      <c r="I848" s="390">
        <v>1</v>
      </c>
      <c r="J848" s="390">
        <v>97.97</v>
      </c>
      <c r="K848" s="403">
        <v>1</v>
      </c>
      <c r="L848" s="390">
        <v>1</v>
      </c>
      <c r="M848" s="391">
        <v>97.97</v>
      </c>
    </row>
    <row r="849" spans="1:13" ht="14.4" customHeight="1" x14ac:dyDescent="0.3">
      <c r="A849" s="386" t="s">
        <v>1703</v>
      </c>
      <c r="B849" s="387" t="s">
        <v>1562</v>
      </c>
      <c r="C849" s="387" t="s">
        <v>1064</v>
      </c>
      <c r="D849" s="387" t="s">
        <v>1065</v>
      </c>
      <c r="E849" s="387" t="s">
        <v>503</v>
      </c>
      <c r="F849" s="390"/>
      <c r="G849" s="390"/>
      <c r="H849" s="403">
        <v>0</v>
      </c>
      <c r="I849" s="390">
        <v>16</v>
      </c>
      <c r="J849" s="390">
        <v>896.16</v>
      </c>
      <c r="K849" s="403">
        <v>1</v>
      </c>
      <c r="L849" s="390">
        <v>16</v>
      </c>
      <c r="M849" s="391">
        <v>896.16</v>
      </c>
    </row>
    <row r="850" spans="1:13" ht="14.4" customHeight="1" x14ac:dyDescent="0.3">
      <c r="A850" s="386" t="s">
        <v>1703</v>
      </c>
      <c r="B850" s="387" t="s">
        <v>1562</v>
      </c>
      <c r="C850" s="387" t="s">
        <v>1957</v>
      </c>
      <c r="D850" s="387" t="s">
        <v>1065</v>
      </c>
      <c r="E850" s="387" t="s">
        <v>1958</v>
      </c>
      <c r="F850" s="390"/>
      <c r="G850" s="390"/>
      <c r="H850" s="403">
        <v>0</v>
      </c>
      <c r="I850" s="390">
        <v>4</v>
      </c>
      <c r="J850" s="390">
        <v>560.12</v>
      </c>
      <c r="K850" s="403">
        <v>1</v>
      </c>
      <c r="L850" s="390">
        <v>4</v>
      </c>
      <c r="M850" s="391">
        <v>560.12</v>
      </c>
    </row>
    <row r="851" spans="1:13" ht="14.4" customHeight="1" x14ac:dyDescent="0.3">
      <c r="A851" s="386" t="s">
        <v>1703</v>
      </c>
      <c r="B851" s="387" t="s">
        <v>1854</v>
      </c>
      <c r="C851" s="387" t="s">
        <v>1855</v>
      </c>
      <c r="D851" s="387" t="s">
        <v>1856</v>
      </c>
      <c r="E851" s="387" t="s">
        <v>1857</v>
      </c>
      <c r="F851" s="390"/>
      <c r="G851" s="390"/>
      <c r="H851" s="403"/>
      <c r="I851" s="390">
        <v>1</v>
      </c>
      <c r="J851" s="390">
        <v>0</v>
      </c>
      <c r="K851" s="403"/>
      <c r="L851" s="390">
        <v>1</v>
      </c>
      <c r="M851" s="391">
        <v>0</v>
      </c>
    </row>
    <row r="852" spans="1:13" ht="14.4" customHeight="1" x14ac:dyDescent="0.3">
      <c r="A852" s="386" t="s">
        <v>1703</v>
      </c>
      <c r="B852" s="387" t="s">
        <v>2539</v>
      </c>
      <c r="C852" s="387" t="s">
        <v>2540</v>
      </c>
      <c r="D852" s="387" t="s">
        <v>2541</v>
      </c>
      <c r="E852" s="387" t="s">
        <v>2542</v>
      </c>
      <c r="F852" s="390"/>
      <c r="G852" s="390"/>
      <c r="H852" s="403"/>
      <c r="I852" s="390">
        <v>21</v>
      </c>
      <c r="J852" s="390">
        <v>0</v>
      </c>
      <c r="K852" s="403"/>
      <c r="L852" s="390">
        <v>21</v>
      </c>
      <c r="M852" s="391">
        <v>0</v>
      </c>
    </row>
    <row r="853" spans="1:13" ht="14.4" customHeight="1" x14ac:dyDescent="0.3">
      <c r="A853" s="386" t="s">
        <v>1703</v>
      </c>
      <c r="B853" s="387" t="s">
        <v>1858</v>
      </c>
      <c r="C853" s="387" t="s">
        <v>1862</v>
      </c>
      <c r="D853" s="387" t="s">
        <v>1863</v>
      </c>
      <c r="E853" s="387" t="s">
        <v>1484</v>
      </c>
      <c r="F853" s="390"/>
      <c r="G853" s="390"/>
      <c r="H853" s="403">
        <v>0</v>
      </c>
      <c r="I853" s="390">
        <v>1</v>
      </c>
      <c r="J853" s="390">
        <v>193.14</v>
      </c>
      <c r="K853" s="403">
        <v>1</v>
      </c>
      <c r="L853" s="390">
        <v>1</v>
      </c>
      <c r="M853" s="391">
        <v>193.14</v>
      </c>
    </row>
    <row r="854" spans="1:13" ht="14.4" customHeight="1" x14ac:dyDescent="0.3">
      <c r="A854" s="386" t="s">
        <v>1703</v>
      </c>
      <c r="B854" s="387" t="s">
        <v>1563</v>
      </c>
      <c r="C854" s="387" t="s">
        <v>1864</v>
      </c>
      <c r="D854" s="387" t="s">
        <v>1865</v>
      </c>
      <c r="E854" s="387" t="s">
        <v>1866</v>
      </c>
      <c r="F854" s="390"/>
      <c r="G854" s="390"/>
      <c r="H854" s="403">
        <v>0</v>
      </c>
      <c r="I854" s="390">
        <v>1</v>
      </c>
      <c r="J854" s="390">
        <v>349.94</v>
      </c>
      <c r="K854" s="403">
        <v>1</v>
      </c>
      <c r="L854" s="390">
        <v>1</v>
      </c>
      <c r="M854" s="391">
        <v>349.94</v>
      </c>
    </row>
    <row r="855" spans="1:13" ht="14.4" customHeight="1" x14ac:dyDescent="0.3">
      <c r="A855" s="386" t="s">
        <v>1703</v>
      </c>
      <c r="B855" s="387" t="s">
        <v>1563</v>
      </c>
      <c r="C855" s="387" t="s">
        <v>1867</v>
      </c>
      <c r="D855" s="387" t="s">
        <v>1865</v>
      </c>
      <c r="E855" s="387" t="s">
        <v>1030</v>
      </c>
      <c r="F855" s="390"/>
      <c r="G855" s="390"/>
      <c r="H855" s="403">
        <v>0</v>
      </c>
      <c r="I855" s="390">
        <v>2</v>
      </c>
      <c r="J855" s="390">
        <v>3499.38</v>
      </c>
      <c r="K855" s="403">
        <v>1</v>
      </c>
      <c r="L855" s="390">
        <v>2</v>
      </c>
      <c r="M855" s="391">
        <v>3499.38</v>
      </c>
    </row>
    <row r="856" spans="1:13" ht="14.4" customHeight="1" x14ac:dyDescent="0.3">
      <c r="A856" s="386" t="s">
        <v>1703</v>
      </c>
      <c r="B856" s="387" t="s">
        <v>1563</v>
      </c>
      <c r="C856" s="387" t="s">
        <v>1868</v>
      </c>
      <c r="D856" s="387" t="s">
        <v>1865</v>
      </c>
      <c r="E856" s="387" t="s">
        <v>1869</v>
      </c>
      <c r="F856" s="390"/>
      <c r="G856" s="390"/>
      <c r="H856" s="403">
        <v>0</v>
      </c>
      <c r="I856" s="390">
        <v>2</v>
      </c>
      <c r="J856" s="390">
        <v>933.16</v>
      </c>
      <c r="K856" s="403">
        <v>1</v>
      </c>
      <c r="L856" s="390">
        <v>2</v>
      </c>
      <c r="M856" s="391">
        <v>933.16</v>
      </c>
    </row>
    <row r="857" spans="1:13" ht="14.4" customHeight="1" x14ac:dyDescent="0.3">
      <c r="A857" s="386" t="s">
        <v>1703</v>
      </c>
      <c r="B857" s="387" t="s">
        <v>1883</v>
      </c>
      <c r="C857" s="387" t="s">
        <v>1884</v>
      </c>
      <c r="D857" s="387" t="s">
        <v>1885</v>
      </c>
      <c r="E857" s="387" t="s">
        <v>1886</v>
      </c>
      <c r="F857" s="390"/>
      <c r="G857" s="390"/>
      <c r="H857" s="403">
        <v>0</v>
      </c>
      <c r="I857" s="390">
        <v>1</v>
      </c>
      <c r="J857" s="390">
        <v>41.89</v>
      </c>
      <c r="K857" s="403">
        <v>1</v>
      </c>
      <c r="L857" s="390">
        <v>1</v>
      </c>
      <c r="M857" s="391">
        <v>41.89</v>
      </c>
    </row>
    <row r="858" spans="1:13" ht="14.4" customHeight="1" x14ac:dyDescent="0.3">
      <c r="A858" s="386" t="s">
        <v>1703</v>
      </c>
      <c r="B858" s="387" t="s">
        <v>1605</v>
      </c>
      <c r="C858" s="387" t="s">
        <v>2237</v>
      </c>
      <c r="D858" s="387" t="s">
        <v>1893</v>
      </c>
      <c r="E858" s="387" t="s">
        <v>2124</v>
      </c>
      <c r="F858" s="390"/>
      <c r="G858" s="390"/>
      <c r="H858" s="403">
        <v>0</v>
      </c>
      <c r="I858" s="390">
        <v>1</v>
      </c>
      <c r="J858" s="390">
        <v>81.209999999999994</v>
      </c>
      <c r="K858" s="403">
        <v>1</v>
      </c>
      <c r="L858" s="390">
        <v>1</v>
      </c>
      <c r="M858" s="391">
        <v>81.209999999999994</v>
      </c>
    </row>
    <row r="859" spans="1:13" ht="14.4" customHeight="1" x14ac:dyDescent="0.3">
      <c r="A859" s="386" t="s">
        <v>1703</v>
      </c>
      <c r="B859" s="387" t="s">
        <v>1605</v>
      </c>
      <c r="C859" s="387" t="s">
        <v>1226</v>
      </c>
      <c r="D859" s="387" t="s">
        <v>1227</v>
      </c>
      <c r="E859" s="387" t="s">
        <v>1228</v>
      </c>
      <c r="F859" s="390"/>
      <c r="G859" s="390"/>
      <c r="H859" s="403">
        <v>0</v>
      </c>
      <c r="I859" s="390">
        <v>1</v>
      </c>
      <c r="J859" s="390">
        <v>60.92</v>
      </c>
      <c r="K859" s="403">
        <v>1</v>
      </c>
      <c r="L859" s="390">
        <v>1</v>
      </c>
      <c r="M859" s="391">
        <v>60.92</v>
      </c>
    </row>
    <row r="860" spans="1:13" ht="14.4" customHeight="1" x14ac:dyDescent="0.3">
      <c r="A860" s="386" t="s">
        <v>1703</v>
      </c>
      <c r="B860" s="387" t="s">
        <v>2586</v>
      </c>
      <c r="C860" s="387" t="s">
        <v>2587</v>
      </c>
      <c r="D860" s="387" t="s">
        <v>2588</v>
      </c>
      <c r="E860" s="387" t="s">
        <v>1894</v>
      </c>
      <c r="F860" s="390"/>
      <c r="G860" s="390"/>
      <c r="H860" s="403">
        <v>0</v>
      </c>
      <c r="I860" s="390">
        <v>1</v>
      </c>
      <c r="J860" s="390">
        <v>252.88</v>
      </c>
      <c r="K860" s="403">
        <v>1</v>
      </c>
      <c r="L860" s="390">
        <v>1</v>
      </c>
      <c r="M860" s="391">
        <v>252.88</v>
      </c>
    </row>
    <row r="861" spans="1:13" ht="14.4" customHeight="1" x14ac:dyDescent="0.3">
      <c r="A861" s="386" t="s">
        <v>1703</v>
      </c>
      <c r="B861" s="387" t="s">
        <v>2586</v>
      </c>
      <c r="C861" s="387" t="s">
        <v>2589</v>
      </c>
      <c r="D861" s="387" t="s">
        <v>2588</v>
      </c>
      <c r="E861" s="387" t="s">
        <v>2590</v>
      </c>
      <c r="F861" s="390"/>
      <c r="G861" s="390"/>
      <c r="H861" s="403">
        <v>0</v>
      </c>
      <c r="I861" s="390">
        <v>1</v>
      </c>
      <c r="J861" s="390">
        <v>70.8</v>
      </c>
      <c r="K861" s="403">
        <v>1</v>
      </c>
      <c r="L861" s="390">
        <v>1</v>
      </c>
      <c r="M861" s="391">
        <v>70.8</v>
      </c>
    </row>
    <row r="862" spans="1:13" ht="14.4" customHeight="1" x14ac:dyDescent="0.3">
      <c r="A862" s="386" t="s">
        <v>1703</v>
      </c>
      <c r="B862" s="387" t="s">
        <v>1898</v>
      </c>
      <c r="C862" s="387" t="s">
        <v>2389</v>
      </c>
      <c r="D862" s="387" t="s">
        <v>2247</v>
      </c>
      <c r="E862" s="387" t="s">
        <v>1571</v>
      </c>
      <c r="F862" s="390"/>
      <c r="G862" s="390"/>
      <c r="H862" s="403">
        <v>0</v>
      </c>
      <c r="I862" s="390">
        <v>1</v>
      </c>
      <c r="J862" s="390">
        <v>101.16</v>
      </c>
      <c r="K862" s="403">
        <v>1</v>
      </c>
      <c r="L862" s="390">
        <v>1</v>
      </c>
      <c r="M862" s="391">
        <v>101.16</v>
      </c>
    </row>
    <row r="863" spans="1:13" ht="14.4" customHeight="1" x14ac:dyDescent="0.3">
      <c r="A863" s="386" t="s">
        <v>1703</v>
      </c>
      <c r="B863" s="387" t="s">
        <v>1902</v>
      </c>
      <c r="C863" s="387" t="s">
        <v>2591</v>
      </c>
      <c r="D863" s="387" t="s">
        <v>2592</v>
      </c>
      <c r="E863" s="387" t="s">
        <v>2593</v>
      </c>
      <c r="F863" s="390">
        <v>1</v>
      </c>
      <c r="G863" s="390">
        <v>227.6</v>
      </c>
      <c r="H863" s="403">
        <v>1</v>
      </c>
      <c r="I863" s="390"/>
      <c r="J863" s="390"/>
      <c r="K863" s="403">
        <v>0</v>
      </c>
      <c r="L863" s="390">
        <v>1</v>
      </c>
      <c r="M863" s="391">
        <v>227.6</v>
      </c>
    </row>
    <row r="864" spans="1:13" ht="14.4" customHeight="1" x14ac:dyDescent="0.3">
      <c r="A864" s="386" t="s">
        <v>1703</v>
      </c>
      <c r="B864" s="387" t="s">
        <v>1902</v>
      </c>
      <c r="C864" s="387" t="s">
        <v>2594</v>
      </c>
      <c r="D864" s="387" t="s">
        <v>2595</v>
      </c>
      <c r="E864" s="387" t="s">
        <v>1228</v>
      </c>
      <c r="F864" s="390">
        <v>1</v>
      </c>
      <c r="G864" s="390">
        <v>0</v>
      </c>
      <c r="H864" s="403"/>
      <c r="I864" s="390"/>
      <c r="J864" s="390"/>
      <c r="K864" s="403"/>
      <c r="L864" s="390">
        <v>1</v>
      </c>
      <c r="M864" s="391">
        <v>0</v>
      </c>
    </row>
    <row r="865" spans="1:13" ht="14.4" customHeight="1" x14ac:dyDescent="0.3">
      <c r="A865" s="386" t="s">
        <v>1703</v>
      </c>
      <c r="B865" s="387" t="s">
        <v>1902</v>
      </c>
      <c r="C865" s="387" t="s">
        <v>1903</v>
      </c>
      <c r="D865" s="387" t="s">
        <v>1904</v>
      </c>
      <c r="E865" s="387" t="s">
        <v>1228</v>
      </c>
      <c r="F865" s="390"/>
      <c r="G865" s="390"/>
      <c r="H865" s="403">
        <v>0</v>
      </c>
      <c r="I865" s="390">
        <v>1</v>
      </c>
      <c r="J865" s="390">
        <v>101.16</v>
      </c>
      <c r="K865" s="403">
        <v>1</v>
      </c>
      <c r="L865" s="390">
        <v>1</v>
      </c>
      <c r="M865" s="391">
        <v>101.16</v>
      </c>
    </row>
    <row r="866" spans="1:13" ht="14.4" customHeight="1" x14ac:dyDescent="0.3">
      <c r="A866" s="386" t="s">
        <v>1703</v>
      </c>
      <c r="B866" s="387" t="s">
        <v>1902</v>
      </c>
      <c r="C866" s="387" t="s">
        <v>2596</v>
      </c>
      <c r="D866" s="387" t="s">
        <v>2597</v>
      </c>
      <c r="E866" s="387" t="s">
        <v>2124</v>
      </c>
      <c r="F866" s="390">
        <v>1</v>
      </c>
      <c r="G866" s="390">
        <v>0</v>
      </c>
      <c r="H866" s="403"/>
      <c r="I866" s="390"/>
      <c r="J866" s="390"/>
      <c r="K866" s="403"/>
      <c r="L866" s="390">
        <v>1</v>
      </c>
      <c r="M866" s="391">
        <v>0</v>
      </c>
    </row>
    <row r="867" spans="1:13" ht="14.4" customHeight="1" x14ac:dyDescent="0.3">
      <c r="A867" s="386" t="s">
        <v>1703</v>
      </c>
      <c r="B867" s="387" t="s">
        <v>1617</v>
      </c>
      <c r="C867" s="387" t="s">
        <v>2598</v>
      </c>
      <c r="D867" s="387" t="s">
        <v>2599</v>
      </c>
      <c r="E867" s="387" t="s">
        <v>2236</v>
      </c>
      <c r="F867" s="390"/>
      <c r="G867" s="390"/>
      <c r="H867" s="403">
        <v>0</v>
      </c>
      <c r="I867" s="390">
        <v>1</v>
      </c>
      <c r="J867" s="390">
        <v>101.68</v>
      </c>
      <c r="K867" s="403">
        <v>1</v>
      </c>
      <c r="L867" s="390">
        <v>1</v>
      </c>
      <c r="M867" s="391">
        <v>101.68</v>
      </c>
    </row>
    <row r="868" spans="1:13" ht="14.4" customHeight="1" x14ac:dyDescent="0.3">
      <c r="A868" s="386" t="s">
        <v>1703</v>
      </c>
      <c r="B868" s="387" t="s">
        <v>1905</v>
      </c>
      <c r="C868" s="387" t="s">
        <v>2600</v>
      </c>
      <c r="D868" s="387" t="s">
        <v>1907</v>
      </c>
      <c r="E868" s="387" t="s">
        <v>1908</v>
      </c>
      <c r="F868" s="390"/>
      <c r="G868" s="390"/>
      <c r="H868" s="403">
        <v>0</v>
      </c>
      <c r="I868" s="390">
        <v>1</v>
      </c>
      <c r="J868" s="390">
        <v>143.71</v>
      </c>
      <c r="K868" s="403">
        <v>1</v>
      </c>
      <c r="L868" s="390">
        <v>1</v>
      </c>
      <c r="M868" s="391">
        <v>143.71</v>
      </c>
    </row>
    <row r="869" spans="1:13" ht="14.4" customHeight="1" x14ac:dyDescent="0.3">
      <c r="A869" s="386" t="s">
        <v>1703</v>
      </c>
      <c r="B869" s="387" t="s">
        <v>1912</v>
      </c>
      <c r="C869" s="387" t="s">
        <v>1913</v>
      </c>
      <c r="D869" s="387" t="s">
        <v>1914</v>
      </c>
      <c r="E869" s="387" t="s">
        <v>1313</v>
      </c>
      <c r="F869" s="390"/>
      <c r="G869" s="390"/>
      <c r="H869" s="403">
        <v>0</v>
      </c>
      <c r="I869" s="390">
        <v>1</v>
      </c>
      <c r="J869" s="390">
        <v>83.54</v>
      </c>
      <c r="K869" s="403">
        <v>1</v>
      </c>
      <c r="L869" s="390">
        <v>1</v>
      </c>
      <c r="M869" s="391">
        <v>83.54</v>
      </c>
    </row>
    <row r="870" spans="1:13" ht="14.4" customHeight="1" x14ac:dyDescent="0.3">
      <c r="A870" s="386" t="s">
        <v>1703</v>
      </c>
      <c r="B870" s="387" t="s">
        <v>1919</v>
      </c>
      <c r="C870" s="387" t="s">
        <v>2278</v>
      </c>
      <c r="D870" s="387" t="s">
        <v>2279</v>
      </c>
      <c r="E870" s="387" t="s">
        <v>2280</v>
      </c>
      <c r="F870" s="390"/>
      <c r="G870" s="390"/>
      <c r="H870" s="403">
        <v>0</v>
      </c>
      <c r="I870" s="390">
        <v>1</v>
      </c>
      <c r="J870" s="390">
        <v>50.57</v>
      </c>
      <c r="K870" s="403">
        <v>1</v>
      </c>
      <c r="L870" s="390">
        <v>1</v>
      </c>
      <c r="M870" s="391">
        <v>50.57</v>
      </c>
    </row>
    <row r="871" spans="1:13" ht="14.4" customHeight="1" x14ac:dyDescent="0.3">
      <c r="A871" s="386" t="s">
        <v>1703</v>
      </c>
      <c r="B871" s="387" t="s">
        <v>1975</v>
      </c>
      <c r="C871" s="387" t="s">
        <v>2134</v>
      </c>
      <c r="D871" s="387" t="s">
        <v>2135</v>
      </c>
      <c r="E871" s="387" t="s">
        <v>2136</v>
      </c>
      <c r="F871" s="390">
        <v>2</v>
      </c>
      <c r="G871" s="390">
        <v>0</v>
      </c>
      <c r="H871" s="403"/>
      <c r="I871" s="390"/>
      <c r="J871" s="390"/>
      <c r="K871" s="403"/>
      <c r="L871" s="390">
        <v>2</v>
      </c>
      <c r="M871" s="391">
        <v>0</v>
      </c>
    </row>
    <row r="872" spans="1:13" ht="14.4" customHeight="1" x14ac:dyDescent="0.3">
      <c r="A872" s="386" t="s">
        <v>1703</v>
      </c>
      <c r="B872" s="387" t="s">
        <v>1577</v>
      </c>
      <c r="C872" s="387" t="s">
        <v>1146</v>
      </c>
      <c r="D872" s="387" t="s">
        <v>1578</v>
      </c>
      <c r="E872" s="387" t="s">
        <v>1579</v>
      </c>
      <c r="F872" s="390"/>
      <c r="G872" s="390"/>
      <c r="H872" s="403">
        <v>0</v>
      </c>
      <c r="I872" s="390">
        <v>63</v>
      </c>
      <c r="J872" s="390">
        <v>20998.53</v>
      </c>
      <c r="K872" s="403">
        <v>1</v>
      </c>
      <c r="L872" s="390">
        <v>63</v>
      </c>
      <c r="M872" s="391">
        <v>20998.53</v>
      </c>
    </row>
    <row r="873" spans="1:13" ht="14.4" customHeight="1" x14ac:dyDescent="0.3">
      <c r="A873" s="386" t="s">
        <v>1703</v>
      </c>
      <c r="B873" s="387" t="s">
        <v>1582</v>
      </c>
      <c r="C873" s="387" t="s">
        <v>1154</v>
      </c>
      <c r="D873" s="387" t="s">
        <v>1155</v>
      </c>
      <c r="E873" s="387" t="s">
        <v>1583</v>
      </c>
      <c r="F873" s="390"/>
      <c r="G873" s="390"/>
      <c r="H873" s="403">
        <v>0</v>
      </c>
      <c r="I873" s="390">
        <v>6</v>
      </c>
      <c r="J873" s="390">
        <v>1105.32</v>
      </c>
      <c r="K873" s="403">
        <v>1</v>
      </c>
      <c r="L873" s="390">
        <v>6</v>
      </c>
      <c r="M873" s="391">
        <v>1105.32</v>
      </c>
    </row>
    <row r="874" spans="1:13" ht="14.4" customHeight="1" x14ac:dyDescent="0.3">
      <c r="A874" s="386" t="s">
        <v>1703</v>
      </c>
      <c r="B874" s="387" t="s">
        <v>1584</v>
      </c>
      <c r="C874" s="387" t="s">
        <v>2601</v>
      </c>
      <c r="D874" s="387" t="s">
        <v>2602</v>
      </c>
      <c r="E874" s="387" t="s">
        <v>2603</v>
      </c>
      <c r="F874" s="390">
        <v>1</v>
      </c>
      <c r="G874" s="390">
        <v>0</v>
      </c>
      <c r="H874" s="403"/>
      <c r="I874" s="390"/>
      <c r="J874" s="390"/>
      <c r="K874" s="403"/>
      <c r="L874" s="390">
        <v>1</v>
      </c>
      <c r="M874" s="391">
        <v>0</v>
      </c>
    </row>
    <row r="875" spans="1:13" ht="14.4" customHeight="1" x14ac:dyDescent="0.3">
      <c r="A875" s="386" t="s">
        <v>1703</v>
      </c>
      <c r="B875" s="387" t="s">
        <v>1584</v>
      </c>
      <c r="C875" s="387" t="s">
        <v>1201</v>
      </c>
      <c r="D875" s="387" t="s">
        <v>1202</v>
      </c>
      <c r="E875" s="387" t="s">
        <v>1606</v>
      </c>
      <c r="F875" s="390"/>
      <c r="G875" s="390"/>
      <c r="H875" s="403">
        <v>0</v>
      </c>
      <c r="I875" s="390">
        <v>2</v>
      </c>
      <c r="J875" s="390">
        <v>516.72</v>
      </c>
      <c r="K875" s="403">
        <v>1</v>
      </c>
      <c r="L875" s="390">
        <v>2</v>
      </c>
      <c r="M875" s="391">
        <v>516.72</v>
      </c>
    </row>
    <row r="876" spans="1:13" ht="14.4" customHeight="1" x14ac:dyDescent="0.3">
      <c r="A876" s="386" t="s">
        <v>1703</v>
      </c>
      <c r="B876" s="387" t="s">
        <v>1586</v>
      </c>
      <c r="C876" s="387" t="s">
        <v>2604</v>
      </c>
      <c r="D876" s="387" t="s">
        <v>2605</v>
      </c>
      <c r="E876" s="387" t="s">
        <v>1168</v>
      </c>
      <c r="F876" s="390">
        <v>1</v>
      </c>
      <c r="G876" s="390">
        <v>125.13</v>
      </c>
      <c r="H876" s="403">
        <v>1</v>
      </c>
      <c r="I876" s="390"/>
      <c r="J876" s="390"/>
      <c r="K876" s="403">
        <v>0</v>
      </c>
      <c r="L876" s="390">
        <v>1</v>
      </c>
      <c r="M876" s="391">
        <v>125.13</v>
      </c>
    </row>
    <row r="877" spans="1:13" ht="14.4" customHeight="1" x14ac:dyDescent="0.3">
      <c r="A877" s="386" t="s">
        <v>1703</v>
      </c>
      <c r="B877" s="387" t="s">
        <v>1586</v>
      </c>
      <c r="C877" s="387" t="s">
        <v>1166</v>
      </c>
      <c r="D877" s="387" t="s">
        <v>1167</v>
      </c>
      <c r="E877" s="387" t="s">
        <v>1168</v>
      </c>
      <c r="F877" s="390"/>
      <c r="G877" s="390"/>
      <c r="H877" s="403">
        <v>0</v>
      </c>
      <c r="I877" s="390">
        <v>7</v>
      </c>
      <c r="J877" s="390">
        <v>1555.75</v>
      </c>
      <c r="K877" s="403">
        <v>1</v>
      </c>
      <c r="L877" s="390">
        <v>7</v>
      </c>
      <c r="M877" s="391">
        <v>1555.75</v>
      </c>
    </row>
    <row r="878" spans="1:13" ht="14.4" customHeight="1" x14ac:dyDescent="0.3">
      <c r="A878" s="386" t="s">
        <v>1703</v>
      </c>
      <c r="B878" s="387" t="s">
        <v>1834</v>
      </c>
      <c r="C878" s="387" t="s">
        <v>2606</v>
      </c>
      <c r="D878" s="387" t="s">
        <v>2607</v>
      </c>
      <c r="E878" s="387" t="s">
        <v>1837</v>
      </c>
      <c r="F878" s="390">
        <v>1</v>
      </c>
      <c r="G878" s="390">
        <v>69.86</v>
      </c>
      <c r="H878" s="403">
        <v>1</v>
      </c>
      <c r="I878" s="390"/>
      <c r="J878" s="390"/>
      <c r="K878" s="403">
        <v>0</v>
      </c>
      <c r="L878" s="390">
        <v>1</v>
      </c>
      <c r="M878" s="391">
        <v>69.86</v>
      </c>
    </row>
    <row r="879" spans="1:13" ht="14.4" customHeight="1" x14ac:dyDescent="0.3">
      <c r="A879" s="386" t="s">
        <v>1703</v>
      </c>
      <c r="B879" s="387" t="s">
        <v>1834</v>
      </c>
      <c r="C879" s="387" t="s">
        <v>1835</v>
      </c>
      <c r="D879" s="387" t="s">
        <v>1836</v>
      </c>
      <c r="E879" s="387" t="s">
        <v>1837</v>
      </c>
      <c r="F879" s="390"/>
      <c r="G879" s="390"/>
      <c r="H879" s="403">
        <v>0</v>
      </c>
      <c r="I879" s="390">
        <v>6</v>
      </c>
      <c r="J879" s="390">
        <v>419.15999999999997</v>
      </c>
      <c r="K879" s="403">
        <v>1</v>
      </c>
      <c r="L879" s="390">
        <v>6</v>
      </c>
      <c r="M879" s="391">
        <v>419.15999999999997</v>
      </c>
    </row>
    <row r="880" spans="1:13" ht="14.4" customHeight="1" x14ac:dyDescent="0.3">
      <c r="A880" s="386" t="s">
        <v>1703</v>
      </c>
      <c r="B880" s="387" t="s">
        <v>2106</v>
      </c>
      <c r="C880" s="387" t="s">
        <v>2608</v>
      </c>
      <c r="D880" s="387" t="s">
        <v>2108</v>
      </c>
      <c r="E880" s="387" t="s">
        <v>2609</v>
      </c>
      <c r="F880" s="390"/>
      <c r="G880" s="390"/>
      <c r="H880" s="403">
        <v>0</v>
      </c>
      <c r="I880" s="390">
        <v>3</v>
      </c>
      <c r="J880" s="390">
        <v>64.42</v>
      </c>
      <c r="K880" s="403">
        <v>1</v>
      </c>
      <c r="L880" s="390">
        <v>3</v>
      </c>
      <c r="M880" s="391">
        <v>64.42</v>
      </c>
    </row>
    <row r="881" spans="1:13" ht="14.4" customHeight="1" x14ac:dyDescent="0.3">
      <c r="A881" s="386" t="s">
        <v>1703</v>
      </c>
      <c r="B881" s="387" t="s">
        <v>2106</v>
      </c>
      <c r="C881" s="387" t="s">
        <v>2110</v>
      </c>
      <c r="D881" s="387" t="s">
        <v>2108</v>
      </c>
      <c r="E881" s="387" t="s">
        <v>2111</v>
      </c>
      <c r="F881" s="390"/>
      <c r="G881" s="390"/>
      <c r="H881" s="403">
        <v>0</v>
      </c>
      <c r="I881" s="390">
        <v>8</v>
      </c>
      <c r="J881" s="390">
        <v>1030.72</v>
      </c>
      <c r="K881" s="403">
        <v>1</v>
      </c>
      <c r="L881" s="390">
        <v>8</v>
      </c>
      <c r="M881" s="391">
        <v>1030.72</v>
      </c>
    </row>
    <row r="882" spans="1:13" ht="14.4" customHeight="1" x14ac:dyDescent="0.3">
      <c r="A882" s="386" t="s">
        <v>1703</v>
      </c>
      <c r="B882" s="387" t="s">
        <v>1989</v>
      </c>
      <c r="C882" s="387" t="s">
        <v>2018</v>
      </c>
      <c r="D882" s="387" t="s">
        <v>1991</v>
      </c>
      <c r="E882" s="387" t="s">
        <v>2019</v>
      </c>
      <c r="F882" s="390"/>
      <c r="G882" s="390"/>
      <c r="H882" s="403">
        <v>0</v>
      </c>
      <c r="I882" s="390">
        <v>16</v>
      </c>
      <c r="J882" s="390">
        <v>772.95999999999992</v>
      </c>
      <c r="K882" s="403">
        <v>1</v>
      </c>
      <c r="L882" s="390">
        <v>16</v>
      </c>
      <c r="M882" s="391">
        <v>772.95999999999992</v>
      </c>
    </row>
    <row r="883" spans="1:13" ht="14.4" customHeight="1" x14ac:dyDescent="0.3">
      <c r="A883" s="386" t="s">
        <v>1703</v>
      </c>
      <c r="B883" s="387" t="s">
        <v>1989</v>
      </c>
      <c r="C883" s="387" t="s">
        <v>1990</v>
      </c>
      <c r="D883" s="387" t="s">
        <v>1991</v>
      </c>
      <c r="E883" s="387" t="s">
        <v>1992</v>
      </c>
      <c r="F883" s="390"/>
      <c r="G883" s="390"/>
      <c r="H883" s="403">
        <v>0</v>
      </c>
      <c r="I883" s="390">
        <v>30</v>
      </c>
      <c r="J883" s="390">
        <v>2898.9000000000005</v>
      </c>
      <c r="K883" s="403">
        <v>1</v>
      </c>
      <c r="L883" s="390">
        <v>30</v>
      </c>
      <c r="M883" s="391">
        <v>2898.9000000000005</v>
      </c>
    </row>
    <row r="884" spans="1:13" ht="14.4" customHeight="1" x14ac:dyDescent="0.3">
      <c r="A884" s="386" t="s">
        <v>1703</v>
      </c>
      <c r="B884" s="387" t="s">
        <v>1989</v>
      </c>
      <c r="C884" s="387" t="s">
        <v>1993</v>
      </c>
      <c r="D884" s="387" t="s">
        <v>1991</v>
      </c>
      <c r="E884" s="387" t="s">
        <v>1994</v>
      </c>
      <c r="F884" s="390"/>
      <c r="G884" s="390"/>
      <c r="H884" s="403">
        <v>0</v>
      </c>
      <c r="I884" s="390">
        <v>2</v>
      </c>
      <c r="J884" s="390">
        <v>386.52</v>
      </c>
      <c r="K884" s="403">
        <v>1</v>
      </c>
      <c r="L884" s="390">
        <v>2</v>
      </c>
      <c r="M884" s="391">
        <v>386.52</v>
      </c>
    </row>
    <row r="885" spans="1:13" ht="14.4" customHeight="1" x14ac:dyDescent="0.3">
      <c r="A885" s="386" t="s">
        <v>1703</v>
      </c>
      <c r="B885" s="387" t="s">
        <v>1989</v>
      </c>
      <c r="C885" s="387" t="s">
        <v>2022</v>
      </c>
      <c r="D885" s="387" t="s">
        <v>2023</v>
      </c>
      <c r="E885" s="387" t="s">
        <v>2024</v>
      </c>
      <c r="F885" s="390">
        <v>5</v>
      </c>
      <c r="G885" s="390">
        <v>483.15</v>
      </c>
      <c r="H885" s="403">
        <v>1</v>
      </c>
      <c r="I885" s="390"/>
      <c r="J885" s="390"/>
      <c r="K885" s="403">
        <v>0</v>
      </c>
      <c r="L885" s="390">
        <v>5</v>
      </c>
      <c r="M885" s="391">
        <v>483.15</v>
      </c>
    </row>
    <row r="886" spans="1:13" ht="14.4" customHeight="1" x14ac:dyDescent="0.3">
      <c r="A886" s="386" t="s">
        <v>1703</v>
      </c>
      <c r="B886" s="387" t="s">
        <v>1989</v>
      </c>
      <c r="C886" s="387" t="s">
        <v>2287</v>
      </c>
      <c r="D886" s="387" t="s">
        <v>1991</v>
      </c>
      <c r="E886" s="387" t="s">
        <v>2288</v>
      </c>
      <c r="F886" s="390">
        <v>2</v>
      </c>
      <c r="G886" s="390">
        <v>0</v>
      </c>
      <c r="H886" s="403"/>
      <c r="I886" s="390"/>
      <c r="J886" s="390"/>
      <c r="K886" s="403"/>
      <c r="L886" s="390">
        <v>2</v>
      </c>
      <c r="M886" s="391">
        <v>0</v>
      </c>
    </row>
    <row r="887" spans="1:13" ht="14.4" customHeight="1" x14ac:dyDescent="0.3">
      <c r="A887" s="386" t="s">
        <v>1703</v>
      </c>
      <c r="B887" s="387" t="s">
        <v>1587</v>
      </c>
      <c r="C887" s="387" t="s">
        <v>2610</v>
      </c>
      <c r="D887" s="387" t="s">
        <v>2611</v>
      </c>
      <c r="E887" s="387" t="s">
        <v>1588</v>
      </c>
      <c r="F887" s="390">
        <v>1</v>
      </c>
      <c r="G887" s="390">
        <v>186.85</v>
      </c>
      <c r="H887" s="403">
        <v>1</v>
      </c>
      <c r="I887" s="390"/>
      <c r="J887" s="390"/>
      <c r="K887" s="403">
        <v>0</v>
      </c>
      <c r="L887" s="390">
        <v>1</v>
      </c>
      <c r="M887" s="391">
        <v>186.85</v>
      </c>
    </row>
    <row r="888" spans="1:13" ht="14.4" customHeight="1" x14ac:dyDescent="0.3">
      <c r="A888" s="386" t="s">
        <v>1703</v>
      </c>
      <c r="B888" s="387" t="s">
        <v>1587</v>
      </c>
      <c r="C888" s="387" t="s">
        <v>1931</v>
      </c>
      <c r="D888" s="387" t="s">
        <v>1932</v>
      </c>
      <c r="E888" s="387" t="s">
        <v>1933</v>
      </c>
      <c r="F888" s="390"/>
      <c r="G888" s="390"/>
      <c r="H888" s="403">
        <v>0</v>
      </c>
      <c r="I888" s="390">
        <v>4</v>
      </c>
      <c r="J888" s="390">
        <v>130.96</v>
      </c>
      <c r="K888" s="403">
        <v>1</v>
      </c>
      <c r="L888" s="390">
        <v>4</v>
      </c>
      <c r="M888" s="391">
        <v>130.96</v>
      </c>
    </row>
    <row r="889" spans="1:13" ht="14.4" customHeight="1" x14ac:dyDescent="0.3">
      <c r="A889" s="386" t="s">
        <v>1703</v>
      </c>
      <c r="B889" s="387" t="s">
        <v>1587</v>
      </c>
      <c r="C889" s="387" t="s">
        <v>2052</v>
      </c>
      <c r="D889" s="387" t="s">
        <v>2053</v>
      </c>
      <c r="E889" s="387" t="s">
        <v>2054</v>
      </c>
      <c r="F889" s="390"/>
      <c r="G889" s="390"/>
      <c r="H889" s="403">
        <v>0</v>
      </c>
      <c r="I889" s="390">
        <v>3</v>
      </c>
      <c r="J889" s="390">
        <v>98.22</v>
      </c>
      <c r="K889" s="403">
        <v>1</v>
      </c>
      <c r="L889" s="390">
        <v>3</v>
      </c>
      <c r="M889" s="391">
        <v>98.22</v>
      </c>
    </row>
    <row r="890" spans="1:13" ht="14.4" customHeight="1" x14ac:dyDescent="0.3">
      <c r="A890" s="386" t="s">
        <v>1703</v>
      </c>
      <c r="B890" s="387" t="s">
        <v>1587</v>
      </c>
      <c r="C890" s="387" t="s">
        <v>1058</v>
      </c>
      <c r="D890" s="387" t="s">
        <v>1059</v>
      </c>
      <c r="E890" s="387" t="s">
        <v>1588</v>
      </c>
      <c r="F890" s="390"/>
      <c r="G890" s="390"/>
      <c r="H890" s="403">
        <v>0</v>
      </c>
      <c r="I890" s="390">
        <v>2</v>
      </c>
      <c r="J890" s="390">
        <v>249.02</v>
      </c>
      <c r="K890" s="403">
        <v>1</v>
      </c>
      <c r="L890" s="390">
        <v>2</v>
      </c>
      <c r="M890" s="391">
        <v>249.02</v>
      </c>
    </row>
    <row r="891" spans="1:13" ht="14.4" customHeight="1" x14ac:dyDescent="0.3">
      <c r="A891" s="386" t="s">
        <v>1703</v>
      </c>
      <c r="B891" s="387" t="s">
        <v>1587</v>
      </c>
      <c r="C891" s="387" t="s">
        <v>2612</v>
      </c>
      <c r="D891" s="387" t="s">
        <v>2613</v>
      </c>
      <c r="E891" s="387" t="s">
        <v>2614</v>
      </c>
      <c r="F891" s="390">
        <v>1</v>
      </c>
      <c r="G891" s="390">
        <v>0</v>
      </c>
      <c r="H891" s="403"/>
      <c r="I891" s="390"/>
      <c r="J891" s="390"/>
      <c r="K891" s="403"/>
      <c r="L891" s="390">
        <v>1</v>
      </c>
      <c r="M891" s="391">
        <v>0</v>
      </c>
    </row>
    <row r="892" spans="1:13" ht="14.4" customHeight="1" x14ac:dyDescent="0.3">
      <c r="A892" s="386" t="s">
        <v>1703</v>
      </c>
      <c r="B892" s="387" t="s">
        <v>1941</v>
      </c>
      <c r="C892" s="387" t="s">
        <v>2615</v>
      </c>
      <c r="D892" s="387" t="s">
        <v>2616</v>
      </c>
      <c r="E892" s="387" t="s">
        <v>2617</v>
      </c>
      <c r="F892" s="390">
        <v>1</v>
      </c>
      <c r="G892" s="390">
        <v>94.72</v>
      </c>
      <c r="H892" s="403">
        <v>1</v>
      </c>
      <c r="I892" s="390"/>
      <c r="J892" s="390"/>
      <c r="K892" s="403">
        <v>0</v>
      </c>
      <c r="L892" s="390">
        <v>1</v>
      </c>
      <c r="M892" s="391">
        <v>94.72</v>
      </c>
    </row>
    <row r="893" spans="1:13" ht="14.4" customHeight="1" x14ac:dyDescent="0.3">
      <c r="A893" s="386" t="s">
        <v>1703</v>
      </c>
      <c r="B893" s="387" t="s">
        <v>1590</v>
      </c>
      <c r="C893" s="387" t="s">
        <v>2372</v>
      </c>
      <c r="D893" s="387" t="s">
        <v>2061</v>
      </c>
      <c r="E893" s="387" t="s">
        <v>2373</v>
      </c>
      <c r="F893" s="390"/>
      <c r="G893" s="390"/>
      <c r="H893" s="403">
        <v>0</v>
      </c>
      <c r="I893" s="390">
        <v>1</v>
      </c>
      <c r="J893" s="390">
        <v>139.71</v>
      </c>
      <c r="K893" s="403">
        <v>1</v>
      </c>
      <c r="L893" s="390">
        <v>1</v>
      </c>
      <c r="M893" s="391">
        <v>139.71</v>
      </c>
    </row>
    <row r="894" spans="1:13" ht="14.4" customHeight="1" x14ac:dyDescent="0.3">
      <c r="A894" s="386" t="s">
        <v>1703</v>
      </c>
      <c r="B894" s="387" t="s">
        <v>1591</v>
      </c>
      <c r="C894" s="387" t="s">
        <v>1067</v>
      </c>
      <c r="D894" s="387" t="s">
        <v>1592</v>
      </c>
      <c r="E894" s="387" t="s">
        <v>1593</v>
      </c>
      <c r="F894" s="390"/>
      <c r="G894" s="390"/>
      <c r="H894" s="403">
        <v>0</v>
      </c>
      <c r="I894" s="390">
        <v>17</v>
      </c>
      <c r="J894" s="390">
        <v>118.66000000000003</v>
      </c>
      <c r="K894" s="403">
        <v>1</v>
      </c>
      <c r="L894" s="390">
        <v>17</v>
      </c>
      <c r="M894" s="391">
        <v>118.66000000000003</v>
      </c>
    </row>
    <row r="895" spans="1:13" ht="14.4" customHeight="1" x14ac:dyDescent="0.3">
      <c r="A895" s="386" t="s">
        <v>1703</v>
      </c>
      <c r="B895" s="387" t="s">
        <v>1591</v>
      </c>
      <c r="C895" s="387" t="s">
        <v>2114</v>
      </c>
      <c r="D895" s="387" t="s">
        <v>2115</v>
      </c>
      <c r="E895" s="387" t="s">
        <v>1593</v>
      </c>
      <c r="F895" s="390">
        <v>1</v>
      </c>
      <c r="G895" s="390">
        <v>6.98</v>
      </c>
      <c r="H895" s="403">
        <v>1</v>
      </c>
      <c r="I895" s="390"/>
      <c r="J895" s="390"/>
      <c r="K895" s="403">
        <v>0</v>
      </c>
      <c r="L895" s="390">
        <v>1</v>
      </c>
      <c r="M895" s="391">
        <v>6.98</v>
      </c>
    </row>
    <row r="896" spans="1:13" ht="14.4" customHeight="1" x14ac:dyDescent="0.3">
      <c r="A896" s="386" t="s">
        <v>1703</v>
      </c>
      <c r="B896" s="387" t="s">
        <v>2080</v>
      </c>
      <c r="C896" s="387" t="s">
        <v>2216</v>
      </c>
      <c r="D896" s="387" t="s">
        <v>2217</v>
      </c>
      <c r="E896" s="387" t="s">
        <v>2218</v>
      </c>
      <c r="F896" s="390"/>
      <c r="G896" s="390"/>
      <c r="H896" s="403">
        <v>0</v>
      </c>
      <c r="I896" s="390">
        <v>3</v>
      </c>
      <c r="J896" s="390">
        <v>486.39</v>
      </c>
      <c r="K896" s="403">
        <v>1</v>
      </c>
      <c r="L896" s="390">
        <v>3</v>
      </c>
      <c r="M896" s="391">
        <v>486.39</v>
      </c>
    </row>
    <row r="897" spans="1:13" ht="14.4" customHeight="1" x14ac:dyDescent="0.3">
      <c r="A897" s="386" t="s">
        <v>1703</v>
      </c>
      <c r="B897" s="387" t="s">
        <v>2086</v>
      </c>
      <c r="C897" s="387" t="s">
        <v>2301</v>
      </c>
      <c r="D897" s="387" t="s">
        <v>2302</v>
      </c>
      <c r="E897" s="387" t="s">
        <v>2202</v>
      </c>
      <c r="F897" s="390"/>
      <c r="G897" s="390"/>
      <c r="H897" s="403">
        <v>0</v>
      </c>
      <c r="I897" s="390">
        <v>1</v>
      </c>
      <c r="J897" s="390">
        <v>232.44</v>
      </c>
      <c r="K897" s="403">
        <v>1</v>
      </c>
      <c r="L897" s="390">
        <v>1</v>
      </c>
      <c r="M897" s="391">
        <v>232.44</v>
      </c>
    </row>
    <row r="898" spans="1:13" ht="14.4" customHeight="1" x14ac:dyDescent="0.3">
      <c r="A898" s="386" t="s">
        <v>1703</v>
      </c>
      <c r="B898" s="387" t="s">
        <v>2618</v>
      </c>
      <c r="C898" s="387" t="s">
        <v>2619</v>
      </c>
      <c r="D898" s="387" t="s">
        <v>2620</v>
      </c>
      <c r="E898" s="387" t="s">
        <v>2621</v>
      </c>
      <c r="F898" s="390">
        <v>3</v>
      </c>
      <c r="G898" s="390">
        <v>2211.06</v>
      </c>
      <c r="H898" s="403">
        <v>1</v>
      </c>
      <c r="I898" s="390"/>
      <c r="J898" s="390"/>
      <c r="K898" s="403">
        <v>0</v>
      </c>
      <c r="L898" s="390">
        <v>3</v>
      </c>
      <c r="M898" s="391">
        <v>2211.06</v>
      </c>
    </row>
    <row r="899" spans="1:13" ht="14.4" customHeight="1" x14ac:dyDescent="0.3">
      <c r="A899" s="386" t="s">
        <v>1703</v>
      </c>
      <c r="B899" s="387" t="s">
        <v>1611</v>
      </c>
      <c r="C899" s="387" t="s">
        <v>2622</v>
      </c>
      <c r="D899" s="387" t="s">
        <v>2623</v>
      </c>
      <c r="E899" s="387" t="s">
        <v>2624</v>
      </c>
      <c r="F899" s="390">
        <v>1</v>
      </c>
      <c r="G899" s="390">
        <v>172.17</v>
      </c>
      <c r="H899" s="403">
        <v>1</v>
      </c>
      <c r="I899" s="390"/>
      <c r="J899" s="390"/>
      <c r="K899" s="403">
        <v>0</v>
      </c>
      <c r="L899" s="390">
        <v>1</v>
      </c>
      <c r="M899" s="391">
        <v>172.17</v>
      </c>
    </row>
    <row r="900" spans="1:13" ht="14.4" customHeight="1" x14ac:dyDescent="0.3">
      <c r="A900" s="386" t="s">
        <v>1703</v>
      </c>
      <c r="B900" s="387" t="s">
        <v>1596</v>
      </c>
      <c r="C900" s="387" t="s">
        <v>1079</v>
      </c>
      <c r="D900" s="387" t="s">
        <v>1080</v>
      </c>
      <c r="E900" s="387" t="s">
        <v>1597</v>
      </c>
      <c r="F900" s="390"/>
      <c r="G900" s="390"/>
      <c r="H900" s="403">
        <v>0</v>
      </c>
      <c r="I900" s="390">
        <v>12</v>
      </c>
      <c r="J900" s="390">
        <v>1137.5999999999997</v>
      </c>
      <c r="K900" s="403">
        <v>1</v>
      </c>
      <c r="L900" s="390">
        <v>12</v>
      </c>
      <c r="M900" s="391">
        <v>1137.5999999999997</v>
      </c>
    </row>
    <row r="901" spans="1:13" ht="14.4" customHeight="1" x14ac:dyDescent="0.3">
      <c r="A901" s="386" t="s">
        <v>1703</v>
      </c>
      <c r="B901" s="387" t="s">
        <v>2625</v>
      </c>
      <c r="C901" s="387" t="s">
        <v>2626</v>
      </c>
      <c r="D901" s="387" t="s">
        <v>2627</v>
      </c>
      <c r="E901" s="387" t="s">
        <v>2628</v>
      </c>
      <c r="F901" s="390"/>
      <c r="G901" s="390"/>
      <c r="H901" s="403">
        <v>0</v>
      </c>
      <c r="I901" s="390">
        <v>12</v>
      </c>
      <c r="J901" s="390">
        <v>306.47999999999996</v>
      </c>
      <c r="K901" s="403">
        <v>1</v>
      </c>
      <c r="L901" s="390">
        <v>12</v>
      </c>
      <c r="M901" s="391">
        <v>306.47999999999996</v>
      </c>
    </row>
    <row r="902" spans="1:13" ht="14.4" customHeight="1" x14ac:dyDescent="0.3">
      <c r="A902" s="386" t="s">
        <v>1703</v>
      </c>
      <c r="B902" s="387" t="s">
        <v>1600</v>
      </c>
      <c r="C902" s="387" t="s">
        <v>2165</v>
      </c>
      <c r="D902" s="387" t="s">
        <v>1094</v>
      </c>
      <c r="E902" s="387" t="s">
        <v>2166</v>
      </c>
      <c r="F902" s="390"/>
      <c r="G902" s="390"/>
      <c r="H902" s="403"/>
      <c r="I902" s="390">
        <v>8</v>
      </c>
      <c r="J902" s="390">
        <v>0</v>
      </c>
      <c r="K902" s="403"/>
      <c r="L902" s="390">
        <v>8</v>
      </c>
      <c r="M902" s="391">
        <v>0</v>
      </c>
    </row>
    <row r="903" spans="1:13" ht="14.4" customHeight="1" x14ac:dyDescent="0.3">
      <c r="A903" s="386" t="s">
        <v>1703</v>
      </c>
      <c r="B903" s="387" t="s">
        <v>1600</v>
      </c>
      <c r="C903" s="387" t="s">
        <v>1601</v>
      </c>
      <c r="D903" s="387" t="s">
        <v>1094</v>
      </c>
      <c r="E903" s="387" t="s">
        <v>804</v>
      </c>
      <c r="F903" s="390"/>
      <c r="G903" s="390"/>
      <c r="H903" s="403">
        <v>0</v>
      </c>
      <c r="I903" s="390">
        <v>24</v>
      </c>
      <c r="J903" s="390">
        <v>3305.76</v>
      </c>
      <c r="K903" s="403">
        <v>1</v>
      </c>
      <c r="L903" s="390">
        <v>24</v>
      </c>
      <c r="M903" s="391">
        <v>3305.76</v>
      </c>
    </row>
    <row r="904" spans="1:13" ht="14.4" customHeight="1" x14ac:dyDescent="0.3">
      <c r="A904" s="386" t="s">
        <v>1703</v>
      </c>
      <c r="B904" s="387" t="s">
        <v>1600</v>
      </c>
      <c r="C904" s="387" t="s">
        <v>2535</v>
      </c>
      <c r="D904" s="387" t="s">
        <v>498</v>
      </c>
      <c r="E904" s="387" t="s">
        <v>2536</v>
      </c>
      <c r="F904" s="390">
        <v>12</v>
      </c>
      <c r="G904" s="390">
        <v>0</v>
      </c>
      <c r="H904" s="403"/>
      <c r="I904" s="390"/>
      <c r="J904" s="390"/>
      <c r="K904" s="403"/>
      <c r="L904" s="390">
        <v>12</v>
      </c>
      <c r="M904" s="391">
        <v>0</v>
      </c>
    </row>
    <row r="905" spans="1:13" ht="14.4" customHeight="1" x14ac:dyDescent="0.3">
      <c r="A905" s="386" t="s">
        <v>1703</v>
      </c>
      <c r="B905" s="387" t="s">
        <v>1600</v>
      </c>
      <c r="C905" s="387" t="s">
        <v>2212</v>
      </c>
      <c r="D905" s="387" t="s">
        <v>2170</v>
      </c>
      <c r="E905" s="387" t="s">
        <v>894</v>
      </c>
      <c r="F905" s="390">
        <v>2</v>
      </c>
      <c r="G905" s="390">
        <v>826.44</v>
      </c>
      <c r="H905" s="403">
        <v>1</v>
      </c>
      <c r="I905" s="390"/>
      <c r="J905" s="390"/>
      <c r="K905" s="403">
        <v>0</v>
      </c>
      <c r="L905" s="390">
        <v>2</v>
      </c>
      <c r="M905" s="391">
        <v>826.44</v>
      </c>
    </row>
    <row r="906" spans="1:13" ht="14.4" customHeight="1" x14ac:dyDescent="0.3">
      <c r="A906" s="386" t="s">
        <v>1704</v>
      </c>
      <c r="B906" s="387" t="s">
        <v>1577</v>
      </c>
      <c r="C906" s="387" t="s">
        <v>1146</v>
      </c>
      <c r="D906" s="387" t="s">
        <v>1578</v>
      </c>
      <c r="E906" s="387" t="s">
        <v>1579</v>
      </c>
      <c r="F906" s="390"/>
      <c r="G906" s="390"/>
      <c r="H906" s="403">
        <v>0</v>
      </c>
      <c r="I906" s="390">
        <v>2</v>
      </c>
      <c r="J906" s="390">
        <v>666.62</v>
      </c>
      <c r="K906" s="403">
        <v>1</v>
      </c>
      <c r="L906" s="390">
        <v>2</v>
      </c>
      <c r="M906" s="391">
        <v>666.62</v>
      </c>
    </row>
    <row r="907" spans="1:13" ht="14.4" customHeight="1" x14ac:dyDescent="0.3">
      <c r="A907" s="386" t="s">
        <v>1704</v>
      </c>
      <c r="B907" s="387" t="s">
        <v>1582</v>
      </c>
      <c r="C907" s="387" t="s">
        <v>1154</v>
      </c>
      <c r="D907" s="387" t="s">
        <v>1155</v>
      </c>
      <c r="E907" s="387" t="s">
        <v>1583</v>
      </c>
      <c r="F907" s="390"/>
      <c r="G907" s="390"/>
      <c r="H907" s="403">
        <v>0</v>
      </c>
      <c r="I907" s="390">
        <v>1</v>
      </c>
      <c r="J907" s="390">
        <v>184.22</v>
      </c>
      <c r="K907" s="403">
        <v>1</v>
      </c>
      <c r="L907" s="390">
        <v>1</v>
      </c>
      <c r="M907" s="391">
        <v>184.22</v>
      </c>
    </row>
    <row r="908" spans="1:13" ht="14.4" customHeight="1" x14ac:dyDescent="0.3">
      <c r="A908" s="386" t="s">
        <v>1704</v>
      </c>
      <c r="B908" s="387" t="s">
        <v>1989</v>
      </c>
      <c r="C908" s="387" t="s">
        <v>2018</v>
      </c>
      <c r="D908" s="387" t="s">
        <v>1991</v>
      </c>
      <c r="E908" s="387" t="s">
        <v>2019</v>
      </c>
      <c r="F908" s="390"/>
      <c r="G908" s="390"/>
      <c r="H908" s="403">
        <v>0</v>
      </c>
      <c r="I908" s="390">
        <v>2</v>
      </c>
      <c r="J908" s="390">
        <v>96.62</v>
      </c>
      <c r="K908" s="403">
        <v>1</v>
      </c>
      <c r="L908" s="390">
        <v>2</v>
      </c>
      <c r="M908" s="391">
        <v>96.62</v>
      </c>
    </row>
    <row r="909" spans="1:13" ht="14.4" customHeight="1" x14ac:dyDescent="0.3">
      <c r="A909" s="386" t="s">
        <v>1704</v>
      </c>
      <c r="B909" s="387" t="s">
        <v>1989</v>
      </c>
      <c r="C909" s="387" t="s">
        <v>1990</v>
      </c>
      <c r="D909" s="387" t="s">
        <v>1991</v>
      </c>
      <c r="E909" s="387" t="s">
        <v>1992</v>
      </c>
      <c r="F909" s="390"/>
      <c r="G909" s="390"/>
      <c r="H909" s="403">
        <v>0</v>
      </c>
      <c r="I909" s="390">
        <v>25</v>
      </c>
      <c r="J909" s="390">
        <v>2415.75</v>
      </c>
      <c r="K909" s="403">
        <v>1</v>
      </c>
      <c r="L909" s="390">
        <v>25</v>
      </c>
      <c r="M909" s="391">
        <v>2415.75</v>
      </c>
    </row>
    <row r="910" spans="1:13" ht="14.4" customHeight="1" x14ac:dyDescent="0.3">
      <c r="A910" s="386" t="s">
        <v>1704</v>
      </c>
      <c r="B910" s="387" t="s">
        <v>1989</v>
      </c>
      <c r="C910" s="387" t="s">
        <v>2022</v>
      </c>
      <c r="D910" s="387" t="s">
        <v>2023</v>
      </c>
      <c r="E910" s="387" t="s">
        <v>2024</v>
      </c>
      <c r="F910" s="390">
        <v>4</v>
      </c>
      <c r="G910" s="390">
        <v>386.52</v>
      </c>
      <c r="H910" s="403">
        <v>1</v>
      </c>
      <c r="I910" s="390"/>
      <c r="J910" s="390"/>
      <c r="K910" s="403">
        <v>0</v>
      </c>
      <c r="L910" s="390">
        <v>4</v>
      </c>
      <c r="M910" s="391">
        <v>386.52</v>
      </c>
    </row>
    <row r="911" spans="1:13" ht="14.4" customHeight="1" x14ac:dyDescent="0.3">
      <c r="A911" s="386" t="s">
        <v>1704</v>
      </c>
      <c r="B911" s="387" t="s">
        <v>1587</v>
      </c>
      <c r="C911" s="387" t="s">
        <v>2052</v>
      </c>
      <c r="D911" s="387" t="s">
        <v>2053</v>
      </c>
      <c r="E911" s="387" t="s">
        <v>2054</v>
      </c>
      <c r="F911" s="390"/>
      <c r="G911" s="390"/>
      <c r="H911" s="403">
        <v>0</v>
      </c>
      <c r="I911" s="390">
        <v>5</v>
      </c>
      <c r="J911" s="390">
        <v>245.59999999999997</v>
      </c>
      <c r="K911" s="403">
        <v>1</v>
      </c>
      <c r="L911" s="390">
        <v>5</v>
      </c>
      <c r="M911" s="391">
        <v>245.59999999999997</v>
      </c>
    </row>
    <row r="912" spans="1:13" ht="14.4" customHeight="1" x14ac:dyDescent="0.3">
      <c r="A912" s="386" t="s">
        <v>1704</v>
      </c>
      <c r="B912" s="387" t="s">
        <v>1587</v>
      </c>
      <c r="C912" s="387" t="s">
        <v>1058</v>
      </c>
      <c r="D912" s="387" t="s">
        <v>1059</v>
      </c>
      <c r="E912" s="387" t="s">
        <v>1588</v>
      </c>
      <c r="F912" s="390"/>
      <c r="G912" s="390"/>
      <c r="H912" s="403">
        <v>0</v>
      </c>
      <c r="I912" s="390">
        <v>6</v>
      </c>
      <c r="J912" s="390">
        <v>694.5</v>
      </c>
      <c r="K912" s="403">
        <v>1</v>
      </c>
      <c r="L912" s="390">
        <v>6</v>
      </c>
      <c r="M912" s="391">
        <v>694.5</v>
      </c>
    </row>
    <row r="913" spans="1:13" ht="14.4" customHeight="1" x14ac:dyDescent="0.3">
      <c r="A913" s="386" t="s">
        <v>1704</v>
      </c>
      <c r="B913" s="387" t="s">
        <v>1941</v>
      </c>
      <c r="C913" s="387" t="s">
        <v>1942</v>
      </c>
      <c r="D913" s="387" t="s">
        <v>1943</v>
      </c>
      <c r="E913" s="387" t="s">
        <v>1944</v>
      </c>
      <c r="F913" s="390"/>
      <c r="G913" s="390"/>
      <c r="H913" s="403">
        <v>0</v>
      </c>
      <c r="I913" s="390">
        <v>1</v>
      </c>
      <c r="J913" s="390">
        <v>104.19</v>
      </c>
      <c r="K913" s="403">
        <v>1</v>
      </c>
      <c r="L913" s="390">
        <v>1</v>
      </c>
      <c r="M913" s="391">
        <v>104.19</v>
      </c>
    </row>
    <row r="914" spans="1:13" ht="14.4" customHeight="1" x14ac:dyDescent="0.3">
      <c r="A914" s="386" t="s">
        <v>1704</v>
      </c>
      <c r="B914" s="387" t="s">
        <v>2068</v>
      </c>
      <c r="C914" s="387" t="s">
        <v>2629</v>
      </c>
      <c r="D914" s="387" t="s">
        <v>2630</v>
      </c>
      <c r="E914" s="387" t="s">
        <v>2631</v>
      </c>
      <c r="F914" s="390">
        <v>2</v>
      </c>
      <c r="G914" s="390">
        <v>1183.3399999999999</v>
      </c>
      <c r="H914" s="403">
        <v>1</v>
      </c>
      <c r="I914" s="390"/>
      <c r="J914" s="390"/>
      <c r="K914" s="403">
        <v>0</v>
      </c>
      <c r="L914" s="390">
        <v>2</v>
      </c>
      <c r="M914" s="391">
        <v>1183.3399999999999</v>
      </c>
    </row>
    <row r="915" spans="1:13" ht="14.4" customHeight="1" x14ac:dyDescent="0.3">
      <c r="A915" s="386" t="s">
        <v>1704</v>
      </c>
      <c r="B915" s="387" t="s">
        <v>2068</v>
      </c>
      <c r="C915" s="387" t="s">
        <v>2069</v>
      </c>
      <c r="D915" s="387" t="s">
        <v>2070</v>
      </c>
      <c r="E915" s="387" t="s">
        <v>2071</v>
      </c>
      <c r="F915" s="390"/>
      <c r="G915" s="390"/>
      <c r="H915" s="403">
        <v>0</v>
      </c>
      <c r="I915" s="390">
        <v>6</v>
      </c>
      <c r="J915" s="390">
        <v>2661.12</v>
      </c>
      <c r="K915" s="403">
        <v>1</v>
      </c>
      <c r="L915" s="390">
        <v>6</v>
      </c>
      <c r="M915" s="391">
        <v>2661.12</v>
      </c>
    </row>
    <row r="916" spans="1:13" ht="14.4" customHeight="1" x14ac:dyDescent="0.3">
      <c r="A916" s="386" t="s">
        <v>1704</v>
      </c>
      <c r="B916" s="387" t="s">
        <v>2068</v>
      </c>
      <c r="C916" s="387" t="s">
        <v>2072</v>
      </c>
      <c r="D916" s="387" t="s">
        <v>2070</v>
      </c>
      <c r="E916" s="387" t="s">
        <v>2013</v>
      </c>
      <c r="F916" s="390"/>
      <c r="G916" s="390"/>
      <c r="H916" s="403">
        <v>0</v>
      </c>
      <c r="I916" s="390">
        <v>2</v>
      </c>
      <c r="J916" s="390">
        <v>1774.1</v>
      </c>
      <c r="K916" s="403">
        <v>1</v>
      </c>
      <c r="L916" s="390">
        <v>2</v>
      </c>
      <c r="M916" s="391">
        <v>1774.1</v>
      </c>
    </row>
    <row r="917" spans="1:13" ht="14.4" customHeight="1" x14ac:dyDescent="0.3">
      <c r="A917" s="386" t="s">
        <v>1704</v>
      </c>
      <c r="B917" s="387" t="s">
        <v>2183</v>
      </c>
      <c r="C917" s="387" t="s">
        <v>2632</v>
      </c>
      <c r="D917" s="387" t="s">
        <v>2633</v>
      </c>
      <c r="E917" s="387" t="s">
        <v>2336</v>
      </c>
      <c r="F917" s="390">
        <v>1</v>
      </c>
      <c r="G917" s="390">
        <v>1224.1500000000001</v>
      </c>
      <c r="H917" s="403">
        <v>1</v>
      </c>
      <c r="I917" s="390"/>
      <c r="J917" s="390"/>
      <c r="K917" s="403">
        <v>0</v>
      </c>
      <c r="L917" s="390">
        <v>1</v>
      </c>
      <c r="M917" s="391">
        <v>1224.1500000000001</v>
      </c>
    </row>
    <row r="918" spans="1:13" ht="14.4" customHeight="1" x14ac:dyDescent="0.3">
      <c r="A918" s="386" t="s">
        <v>1704</v>
      </c>
      <c r="B918" s="387" t="s">
        <v>2183</v>
      </c>
      <c r="C918" s="387" t="s">
        <v>2634</v>
      </c>
      <c r="D918" s="387" t="s">
        <v>2635</v>
      </c>
      <c r="E918" s="387" t="s">
        <v>2186</v>
      </c>
      <c r="F918" s="390">
        <v>1</v>
      </c>
      <c r="G918" s="390">
        <v>183.63</v>
      </c>
      <c r="H918" s="403">
        <v>1</v>
      </c>
      <c r="I918" s="390"/>
      <c r="J918" s="390"/>
      <c r="K918" s="403">
        <v>0</v>
      </c>
      <c r="L918" s="390">
        <v>1</v>
      </c>
      <c r="M918" s="391">
        <v>183.63</v>
      </c>
    </row>
    <row r="919" spans="1:13" ht="14.4" customHeight="1" x14ac:dyDescent="0.3">
      <c r="A919" s="386" t="s">
        <v>1704</v>
      </c>
      <c r="B919" s="387" t="s">
        <v>2073</v>
      </c>
      <c r="C919" s="387" t="s">
        <v>2077</v>
      </c>
      <c r="D919" s="387" t="s">
        <v>2078</v>
      </c>
      <c r="E919" s="387" t="s">
        <v>2079</v>
      </c>
      <c r="F919" s="390"/>
      <c r="G919" s="390"/>
      <c r="H919" s="403">
        <v>0</v>
      </c>
      <c r="I919" s="390">
        <v>1</v>
      </c>
      <c r="J919" s="390">
        <v>1793.46</v>
      </c>
      <c r="K919" s="403">
        <v>1</v>
      </c>
      <c r="L919" s="390">
        <v>1</v>
      </c>
      <c r="M919" s="391">
        <v>1793.46</v>
      </c>
    </row>
    <row r="920" spans="1:13" ht="14.4" customHeight="1" x14ac:dyDescent="0.3">
      <c r="A920" s="386" t="s">
        <v>1704</v>
      </c>
      <c r="B920" s="387" t="s">
        <v>1591</v>
      </c>
      <c r="C920" s="387" t="s">
        <v>1067</v>
      </c>
      <c r="D920" s="387" t="s">
        <v>1592</v>
      </c>
      <c r="E920" s="387" t="s">
        <v>1593</v>
      </c>
      <c r="F920" s="390"/>
      <c r="G920" s="390"/>
      <c r="H920" s="403">
        <v>0</v>
      </c>
      <c r="I920" s="390">
        <v>1</v>
      </c>
      <c r="J920" s="390">
        <v>6.98</v>
      </c>
      <c r="K920" s="403">
        <v>1</v>
      </c>
      <c r="L920" s="390">
        <v>1</v>
      </c>
      <c r="M920" s="391">
        <v>6.98</v>
      </c>
    </row>
    <row r="921" spans="1:13" ht="14.4" customHeight="1" x14ac:dyDescent="0.3">
      <c r="A921" s="386" t="s">
        <v>1705</v>
      </c>
      <c r="B921" s="387" t="s">
        <v>1558</v>
      </c>
      <c r="C921" s="387" t="s">
        <v>596</v>
      </c>
      <c r="D921" s="387" t="s">
        <v>597</v>
      </c>
      <c r="E921" s="387" t="s">
        <v>598</v>
      </c>
      <c r="F921" s="390"/>
      <c r="G921" s="390"/>
      <c r="H921" s="403">
        <v>0</v>
      </c>
      <c r="I921" s="390">
        <v>1</v>
      </c>
      <c r="J921" s="390">
        <v>190.48</v>
      </c>
      <c r="K921" s="403">
        <v>1</v>
      </c>
      <c r="L921" s="390">
        <v>1</v>
      </c>
      <c r="M921" s="391">
        <v>190.48</v>
      </c>
    </row>
    <row r="922" spans="1:13" ht="14.4" customHeight="1" x14ac:dyDescent="0.3">
      <c r="A922" s="386" t="s">
        <v>1705</v>
      </c>
      <c r="B922" s="387" t="s">
        <v>1558</v>
      </c>
      <c r="C922" s="387" t="s">
        <v>600</v>
      </c>
      <c r="D922" s="387" t="s">
        <v>597</v>
      </c>
      <c r="E922" s="387" t="s">
        <v>601</v>
      </c>
      <c r="F922" s="390"/>
      <c r="G922" s="390"/>
      <c r="H922" s="403">
        <v>0</v>
      </c>
      <c r="I922" s="390">
        <v>4</v>
      </c>
      <c r="J922" s="390">
        <v>2449.04</v>
      </c>
      <c r="K922" s="403">
        <v>1</v>
      </c>
      <c r="L922" s="390">
        <v>4</v>
      </c>
      <c r="M922" s="391">
        <v>2449.04</v>
      </c>
    </row>
    <row r="923" spans="1:13" ht="14.4" customHeight="1" x14ac:dyDescent="0.3">
      <c r="A923" s="386" t="s">
        <v>1705</v>
      </c>
      <c r="B923" s="387" t="s">
        <v>1858</v>
      </c>
      <c r="C923" s="387" t="s">
        <v>1859</v>
      </c>
      <c r="D923" s="387" t="s">
        <v>1860</v>
      </c>
      <c r="E923" s="387" t="s">
        <v>1861</v>
      </c>
      <c r="F923" s="390"/>
      <c r="G923" s="390"/>
      <c r="H923" s="403">
        <v>0</v>
      </c>
      <c r="I923" s="390">
        <v>1</v>
      </c>
      <c r="J923" s="390">
        <v>156.25</v>
      </c>
      <c r="K923" s="403">
        <v>1</v>
      </c>
      <c r="L923" s="390">
        <v>1</v>
      </c>
      <c r="M923" s="391">
        <v>156.25</v>
      </c>
    </row>
    <row r="924" spans="1:13" ht="14.4" customHeight="1" x14ac:dyDescent="0.3">
      <c r="A924" s="386" t="s">
        <v>1705</v>
      </c>
      <c r="B924" s="387" t="s">
        <v>1858</v>
      </c>
      <c r="C924" s="387" t="s">
        <v>1862</v>
      </c>
      <c r="D924" s="387" t="s">
        <v>1863</v>
      </c>
      <c r="E924" s="387" t="s">
        <v>1484</v>
      </c>
      <c r="F924" s="390"/>
      <c r="G924" s="390"/>
      <c r="H924" s="403">
        <v>0</v>
      </c>
      <c r="I924" s="390">
        <v>1</v>
      </c>
      <c r="J924" s="390">
        <v>193.14</v>
      </c>
      <c r="K924" s="403">
        <v>1</v>
      </c>
      <c r="L924" s="390">
        <v>1</v>
      </c>
      <c r="M924" s="391">
        <v>193.14</v>
      </c>
    </row>
    <row r="925" spans="1:13" ht="14.4" customHeight="1" x14ac:dyDescent="0.3">
      <c r="A925" s="386" t="s">
        <v>1705</v>
      </c>
      <c r="B925" s="387" t="s">
        <v>1565</v>
      </c>
      <c r="C925" s="387" t="s">
        <v>2454</v>
      </c>
      <c r="D925" s="387" t="s">
        <v>1680</v>
      </c>
      <c r="E925" s="387"/>
      <c r="F925" s="390">
        <v>1</v>
      </c>
      <c r="G925" s="390">
        <v>0</v>
      </c>
      <c r="H925" s="403"/>
      <c r="I925" s="390"/>
      <c r="J925" s="390"/>
      <c r="K925" s="403"/>
      <c r="L925" s="390">
        <v>1</v>
      </c>
      <c r="M925" s="391">
        <v>0</v>
      </c>
    </row>
    <row r="926" spans="1:13" ht="14.4" customHeight="1" x14ac:dyDescent="0.3">
      <c r="A926" s="386" t="s">
        <v>1705</v>
      </c>
      <c r="B926" s="387" t="s">
        <v>1565</v>
      </c>
      <c r="C926" s="387" t="s">
        <v>1874</v>
      </c>
      <c r="D926" s="387" t="s">
        <v>1680</v>
      </c>
      <c r="E926" s="387"/>
      <c r="F926" s="390">
        <v>1</v>
      </c>
      <c r="G926" s="390">
        <v>497.53</v>
      </c>
      <c r="H926" s="403">
        <v>1</v>
      </c>
      <c r="I926" s="390"/>
      <c r="J926" s="390"/>
      <c r="K926" s="403">
        <v>0</v>
      </c>
      <c r="L926" s="390">
        <v>1</v>
      </c>
      <c r="M926" s="391">
        <v>497.53</v>
      </c>
    </row>
    <row r="927" spans="1:13" ht="14.4" customHeight="1" x14ac:dyDescent="0.3">
      <c r="A927" s="386" t="s">
        <v>1705</v>
      </c>
      <c r="B927" s="387" t="s">
        <v>1577</v>
      </c>
      <c r="C927" s="387" t="s">
        <v>1999</v>
      </c>
      <c r="D927" s="387" t="s">
        <v>2000</v>
      </c>
      <c r="E927" s="387" t="s">
        <v>1579</v>
      </c>
      <c r="F927" s="390">
        <v>2</v>
      </c>
      <c r="G927" s="390">
        <v>666.62</v>
      </c>
      <c r="H927" s="403">
        <v>1</v>
      </c>
      <c r="I927" s="390"/>
      <c r="J927" s="390"/>
      <c r="K927" s="403">
        <v>0</v>
      </c>
      <c r="L927" s="390">
        <v>2</v>
      </c>
      <c r="M927" s="391">
        <v>666.62</v>
      </c>
    </row>
    <row r="928" spans="1:13" ht="14.4" customHeight="1" x14ac:dyDescent="0.3">
      <c r="A928" s="386" t="s">
        <v>1705</v>
      </c>
      <c r="B928" s="387" t="s">
        <v>1577</v>
      </c>
      <c r="C928" s="387" t="s">
        <v>1146</v>
      </c>
      <c r="D928" s="387" t="s">
        <v>1578</v>
      </c>
      <c r="E928" s="387" t="s">
        <v>1579</v>
      </c>
      <c r="F928" s="390"/>
      <c r="G928" s="390"/>
      <c r="H928" s="403">
        <v>0</v>
      </c>
      <c r="I928" s="390">
        <v>4</v>
      </c>
      <c r="J928" s="390">
        <v>1333.24</v>
      </c>
      <c r="K928" s="403">
        <v>1</v>
      </c>
      <c r="L928" s="390">
        <v>4</v>
      </c>
      <c r="M928" s="391">
        <v>1333.24</v>
      </c>
    </row>
    <row r="929" spans="1:13" ht="14.4" customHeight="1" x14ac:dyDescent="0.3">
      <c r="A929" s="386" t="s">
        <v>1705</v>
      </c>
      <c r="B929" s="387" t="s">
        <v>1584</v>
      </c>
      <c r="C929" s="387" t="s">
        <v>1201</v>
      </c>
      <c r="D929" s="387" t="s">
        <v>1202</v>
      </c>
      <c r="E929" s="387" t="s">
        <v>1606</v>
      </c>
      <c r="F929" s="390"/>
      <c r="G929" s="390"/>
      <c r="H929" s="403">
        <v>0</v>
      </c>
      <c r="I929" s="390">
        <v>1</v>
      </c>
      <c r="J929" s="390">
        <v>399.92</v>
      </c>
      <c r="K929" s="403">
        <v>1</v>
      </c>
      <c r="L929" s="390">
        <v>1</v>
      </c>
      <c r="M929" s="391">
        <v>399.92</v>
      </c>
    </row>
    <row r="930" spans="1:13" ht="14.4" customHeight="1" x14ac:dyDescent="0.3">
      <c r="A930" s="386" t="s">
        <v>1705</v>
      </c>
      <c r="B930" s="387" t="s">
        <v>1989</v>
      </c>
      <c r="C930" s="387" t="s">
        <v>2018</v>
      </c>
      <c r="D930" s="387" t="s">
        <v>1991</v>
      </c>
      <c r="E930" s="387" t="s">
        <v>2019</v>
      </c>
      <c r="F930" s="390"/>
      <c r="G930" s="390"/>
      <c r="H930" s="403">
        <v>0</v>
      </c>
      <c r="I930" s="390">
        <v>1</v>
      </c>
      <c r="J930" s="390">
        <v>48.31</v>
      </c>
      <c r="K930" s="403">
        <v>1</v>
      </c>
      <c r="L930" s="390">
        <v>1</v>
      </c>
      <c r="M930" s="391">
        <v>48.31</v>
      </c>
    </row>
    <row r="931" spans="1:13" ht="14.4" customHeight="1" x14ac:dyDescent="0.3">
      <c r="A931" s="386" t="s">
        <v>1705</v>
      </c>
      <c r="B931" s="387" t="s">
        <v>1989</v>
      </c>
      <c r="C931" s="387" t="s">
        <v>2287</v>
      </c>
      <c r="D931" s="387" t="s">
        <v>1991</v>
      </c>
      <c r="E931" s="387" t="s">
        <v>2288</v>
      </c>
      <c r="F931" s="390">
        <v>3</v>
      </c>
      <c r="G931" s="390">
        <v>0</v>
      </c>
      <c r="H931" s="403"/>
      <c r="I931" s="390"/>
      <c r="J931" s="390"/>
      <c r="K931" s="403"/>
      <c r="L931" s="390">
        <v>3</v>
      </c>
      <c r="M931" s="391">
        <v>0</v>
      </c>
    </row>
    <row r="932" spans="1:13" ht="14.4" customHeight="1" x14ac:dyDescent="0.3">
      <c r="A932" s="386" t="s">
        <v>1705</v>
      </c>
      <c r="B932" s="387" t="s">
        <v>1587</v>
      </c>
      <c r="C932" s="387" t="s">
        <v>2029</v>
      </c>
      <c r="D932" s="387" t="s">
        <v>2030</v>
      </c>
      <c r="E932" s="387" t="s">
        <v>1588</v>
      </c>
      <c r="F932" s="390">
        <v>6</v>
      </c>
      <c r="G932" s="390">
        <v>615.66000000000008</v>
      </c>
      <c r="H932" s="403">
        <v>1</v>
      </c>
      <c r="I932" s="390"/>
      <c r="J932" s="390"/>
      <c r="K932" s="403">
        <v>0</v>
      </c>
      <c r="L932" s="390">
        <v>6</v>
      </c>
      <c r="M932" s="391">
        <v>615.66000000000008</v>
      </c>
    </row>
    <row r="933" spans="1:13" ht="14.4" customHeight="1" x14ac:dyDescent="0.3">
      <c r="A933" s="386" t="s">
        <v>1705</v>
      </c>
      <c r="B933" s="387" t="s">
        <v>1587</v>
      </c>
      <c r="C933" s="387" t="s">
        <v>2052</v>
      </c>
      <c r="D933" s="387" t="s">
        <v>2053</v>
      </c>
      <c r="E933" s="387" t="s">
        <v>2054</v>
      </c>
      <c r="F933" s="390"/>
      <c r="G933" s="390"/>
      <c r="H933" s="403">
        <v>0</v>
      </c>
      <c r="I933" s="390">
        <v>4</v>
      </c>
      <c r="J933" s="390">
        <v>130.96</v>
      </c>
      <c r="K933" s="403">
        <v>1</v>
      </c>
      <c r="L933" s="390">
        <v>4</v>
      </c>
      <c r="M933" s="391">
        <v>130.96</v>
      </c>
    </row>
    <row r="934" spans="1:13" ht="14.4" customHeight="1" x14ac:dyDescent="0.3">
      <c r="A934" s="386" t="s">
        <v>1705</v>
      </c>
      <c r="B934" s="387" t="s">
        <v>1587</v>
      </c>
      <c r="C934" s="387" t="s">
        <v>2438</v>
      </c>
      <c r="D934" s="387" t="s">
        <v>2050</v>
      </c>
      <c r="E934" s="387" t="s">
        <v>2439</v>
      </c>
      <c r="F934" s="390">
        <v>1</v>
      </c>
      <c r="G934" s="390">
        <v>0</v>
      </c>
      <c r="H934" s="403"/>
      <c r="I934" s="390"/>
      <c r="J934" s="390"/>
      <c r="K934" s="403"/>
      <c r="L934" s="390">
        <v>1</v>
      </c>
      <c r="M934" s="391">
        <v>0</v>
      </c>
    </row>
    <row r="935" spans="1:13" ht="14.4" customHeight="1" x14ac:dyDescent="0.3">
      <c r="A935" s="386" t="s">
        <v>1705</v>
      </c>
      <c r="B935" s="387" t="s">
        <v>1587</v>
      </c>
      <c r="C935" s="387" t="s">
        <v>2055</v>
      </c>
      <c r="D935" s="387" t="s">
        <v>2050</v>
      </c>
      <c r="E935" s="387" t="s">
        <v>2056</v>
      </c>
      <c r="F935" s="390">
        <v>1</v>
      </c>
      <c r="G935" s="390">
        <v>49.12</v>
      </c>
      <c r="H935" s="403">
        <v>1</v>
      </c>
      <c r="I935" s="390"/>
      <c r="J935" s="390"/>
      <c r="K935" s="403">
        <v>0</v>
      </c>
      <c r="L935" s="390">
        <v>1</v>
      </c>
      <c r="M935" s="391">
        <v>49.12</v>
      </c>
    </row>
    <row r="936" spans="1:13" ht="14.4" customHeight="1" x14ac:dyDescent="0.3">
      <c r="A936" s="386" t="s">
        <v>1705</v>
      </c>
      <c r="B936" s="387" t="s">
        <v>1587</v>
      </c>
      <c r="C936" s="387" t="s">
        <v>2636</v>
      </c>
      <c r="D936" s="387" t="s">
        <v>2151</v>
      </c>
      <c r="E936" s="387" t="s">
        <v>1938</v>
      </c>
      <c r="F936" s="390">
        <v>1</v>
      </c>
      <c r="G936" s="390">
        <v>147.36000000000001</v>
      </c>
      <c r="H936" s="403">
        <v>1</v>
      </c>
      <c r="I936" s="390"/>
      <c r="J936" s="390"/>
      <c r="K936" s="403">
        <v>0</v>
      </c>
      <c r="L936" s="390">
        <v>1</v>
      </c>
      <c r="M936" s="391">
        <v>147.36000000000001</v>
      </c>
    </row>
    <row r="937" spans="1:13" ht="14.4" customHeight="1" x14ac:dyDescent="0.3">
      <c r="A937" s="386" t="s">
        <v>1705</v>
      </c>
      <c r="B937" s="387" t="s">
        <v>1587</v>
      </c>
      <c r="C937" s="387" t="s">
        <v>1058</v>
      </c>
      <c r="D937" s="387" t="s">
        <v>1059</v>
      </c>
      <c r="E937" s="387" t="s">
        <v>1588</v>
      </c>
      <c r="F937" s="390"/>
      <c r="G937" s="390"/>
      <c r="H937" s="403">
        <v>0</v>
      </c>
      <c r="I937" s="390">
        <v>8</v>
      </c>
      <c r="J937" s="390">
        <v>838.40000000000009</v>
      </c>
      <c r="K937" s="403">
        <v>1</v>
      </c>
      <c r="L937" s="390">
        <v>8</v>
      </c>
      <c r="M937" s="391">
        <v>838.40000000000009</v>
      </c>
    </row>
    <row r="938" spans="1:13" ht="14.4" customHeight="1" x14ac:dyDescent="0.3">
      <c r="A938" s="386" t="s">
        <v>1705</v>
      </c>
      <c r="B938" s="387" t="s">
        <v>1587</v>
      </c>
      <c r="C938" s="387" t="s">
        <v>2637</v>
      </c>
      <c r="D938" s="387" t="s">
        <v>2638</v>
      </c>
      <c r="E938" s="387" t="s">
        <v>2639</v>
      </c>
      <c r="F938" s="390">
        <v>1</v>
      </c>
      <c r="G938" s="390">
        <v>53.77</v>
      </c>
      <c r="H938" s="403">
        <v>1</v>
      </c>
      <c r="I938" s="390"/>
      <c r="J938" s="390"/>
      <c r="K938" s="403">
        <v>0</v>
      </c>
      <c r="L938" s="390">
        <v>1</v>
      </c>
      <c r="M938" s="391">
        <v>53.77</v>
      </c>
    </row>
    <row r="939" spans="1:13" ht="14.4" customHeight="1" x14ac:dyDescent="0.3">
      <c r="A939" s="386" t="s">
        <v>1705</v>
      </c>
      <c r="B939" s="387" t="s">
        <v>1587</v>
      </c>
      <c r="C939" s="387" t="s">
        <v>2640</v>
      </c>
      <c r="D939" s="387" t="s">
        <v>2641</v>
      </c>
      <c r="E939" s="387" t="s">
        <v>1588</v>
      </c>
      <c r="F939" s="390">
        <v>1</v>
      </c>
      <c r="G939" s="390">
        <v>98.23</v>
      </c>
      <c r="H939" s="403">
        <v>1</v>
      </c>
      <c r="I939" s="390"/>
      <c r="J939" s="390"/>
      <c r="K939" s="403">
        <v>0</v>
      </c>
      <c r="L939" s="390">
        <v>1</v>
      </c>
      <c r="M939" s="391">
        <v>98.23</v>
      </c>
    </row>
    <row r="940" spans="1:13" ht="14.4" customHeight="1" x14ac:dyDescent="0.3">
      <c r="A940" s="386" t="s">
        <v>1705</v>
      </c>
      <c r="B940" s="387" t="s">
        <v>1941</v>
      </c>
      <c r="C940" s="387" t="s">
        <v>2642</v>
      </c>
      <c r="D940" s="387" t="s">
        <v>2616</v>
      </c>
      <c r="E940" s="387" t="s">
        <v>2643</v>
      </c>
      <c r="F940" s="390"/>
      <c r="G940" s="390"/>
      <c r="H940" s="403">
        <v>0</v>
      </c>
      <c r="I940" s="390">
        <v>1</v>
      </c>
      <c r="J940" s="390">
        <v>31.57</v>
      </c>
      <c r="K940" s="403">
        <v>1</v>
      </c>
      <c r="L940" s="390">
        <v>1</v>
      </c>
      <c r="M940" s="391">
        <v>31.57</v>
      </c>
    </row>
    <row r="941" spans="1:13" ht="14.4" customHeight="1" x14ac:dyDescent="0.3">
      <c r="A941" s="386" t="s">
        <v>1705</v>
      </c>
      <c r="B941" s="387" t="s">
        <v>1941</v>
      </c>
      <c r="C941" s="387" t="s">
        <v>2644</v>
      </c>
      <c r="D941" s="387" t="s">
        <v>2645</v>
      </c>
      <c r="E941" s="387" t="s">
        <v>2646</v>
      </c>
      <c r="F941" s="390"/>
      <c r="G941" s="390"/>
      <c r="H941" s="403">
        <v>0</v>
      </c>
      <c r="I941" s="390">
        <v>1</v>
      </c>
      <c r="J941" s="390">
        <v>42.08</v>
      </c>
      <c r="K941" s="403">
        <v>1</v>
      </c>
      <c r="L941" s="390">
        <v>1</v>
      </c>
      <c r="M941" s="391">
        <v>42.08</v>
      </c>
    </row>
    <row r="942" spans="1:13" ht="14.4" customHeight="1" x14ac:dyDescent="0.3">
      <c r="A942" s="386" t="s">
        <v>1705</v>
      </c>
      <c r="B942" s="387" t="s">
        <v>1590</v>
      </c>
      <c r="C942" s="387" t="s">
        <v>2060</v>
      </c>
      <c r="D942" s="387" t="s">
        <v>2061</v>
      </c>
      <c r="E942" s="387" t="s">
        <v>2062</v>
      </c>
      <c r="F942" s="390"/>
      <c r="G942" s="390"/>
      <c r="H942" s="403">
        <v>0</v>
      </c>
      <c r="I942" s="390">
        <v>1</v>
      </c>
      <c r="J942" s="390">
        <v>465.7</v>
      </c>
      <c r="K942" s="403">
        <v>1</v>
      </c>
      <c r="L942" s="390">
        <v>1</v>
      </c>
      <c r="M942" s="391">
        <v>465.7</v>
      </c>
    </row>
    <row r="943" spans="1:13" ht="14.4" customHeight="1" x14ac:dyDescent="0.3">
      <c r="A943" s="386" t="s">
        <v>1705</v>
      </c>
      <c r="B943" s="387" t="s">
        <v>2063</v>
      </c>
      <c r="C943" s="387" t="s">
        <v>2647</v>
      </c>
      <c r="D943" s="387" t="s">
        <v>2181</v>
      </c>
      <c r="E943" s="387" t="s">
        <v>2648</v>
      </c>
      <c r="F943" s="390"/>
      <c r="G943" s="390"/>
      <c r="H943" s="403">
        <v>0</v>
      </c>
      <c r="I943" s="390">
        <v>1</v>
      </c>
      <c r="J943" s="390">
        <v>130.1</v>
      </c>
      <c r="K943" s="403">
        <v>1</v>
      </c>
      <c r="L943" s="390">
        <v>1</v>
      </c>
      <c r="M943" s="391">
        <v>130.1</v>
      </c>
    </row>
    <row r="944" spans="1:13" ht="14.4" customHeight="1" x14ac:dyDescent="0.3">
      <c r="A944" s="386" t="s">
        <v>1705</v>
      </c>
      <c r="B944" s="387" t="s">
        <v>2068</v>
      </c>
      <c r="C944" s="387" t="s">
        <v>2069</v>
      </c>
      <c r="D944" s="387" t="s">
        <v>2070</v>
      </c>
      <c r="E944" s="387" t="s">
        <v>2071</v>
      </c>
      <c r="F944" s="390"/>
      <c r="G944" s="390"/>
      <c r="H944" s="403">
        <v>0</v>
      </c>
      <c r="I944" s="390">
        <v>2</v>
      </c>
      <c r="J944" s="390">
        <v>887.04</v>
      </c>
      <c r="K944" s="403">
        <v>1</v>
      </c>
      <c r="L944" s="390">
        <v>2</v>
      </c>
      <c r="M944" s="391">
        <v>887.04</v>
      </c>
    </row>
    <row r="945" spans="1:13" ht="14.4" customHeight="1" x14ac:dyDescent="0.3">
      <c r="A945" s="386" t="s">
        <v>1705</v>
      </c>
      <c r="B945" s="387" t="s">
        <v>2068</v>
      </c>
      <c r="C945" s="387" t="s">
        <v>2072</v>
      </c>
      <c r="D945" s="387" t="s">
        <v>2070</v>
      </c>
      <c r="E945" s="387" t="s">
        <v>2013</v>
      </c>
      <c r="F945" s="390"/>
      <c r="G945" s="390"/>
      <c r="H945" s="403">
        <v>0</v>
      </c>
      <c r="I945" s="390">
        <v>1</v>
      </c>
      <c r="J945" s="390">
        <v>887.05</v>
      </c>
      <c r="K945" s="403">
        <v>1</v>
      </c>
      <c r="L945" s="390">
        <v>1</v>
      </c>
      <c r="M945" s="391">
        <v>887.05</v>
      </c>
    </row>
    <row r="946" spans="1:13" ht="14.4" customHeight="1" x14ac:dyDescent="0.3">
      <c r="A946" s="386" t="s">
        <v>1705</v>
      </c>
      <c r="B946" s="387" t="s">
        <v>2086</v>
      </c>
      <c r="C946" s="387" t="s">
        <v>2301</v>
      </c>
      <c r="D946" s="387" t="s">
        <v>2302</v>
      </c>
      <c r="E946" s="387" t="s">
        <v>2202</v>
      </c>
      <c r="F946" s="390"/>
      <c r="G946" s="390"/>
      <c r="H946" s="403">
        <v>0</v>
      </c>
      <c r="I946" s="390">
        <v>1</v>
      </c>
      <c r="J946" s="390">
        <v>232.44</v>
      </c>
      <c r="K946" s="403">
        <v>1</v>
      </c>
      <c r="L946" s="390">
        <v>1</v>
      </c>
      <c r="M946" s="391">
        <v>232.44</v>
      </c>
    </row>
    <row r="947" spans="1:13" ht="14.4" customHeight="1" x14ac:dyDescent="0.3">
      <c r="A947" s="386" t="s">
        <v>1705</v>
      </c>
      <c r="B947" s="387" t="s">
        <v>2090</v>
      </c>
      <c r="C947" s="387" t="s">
        <v>2649</v>
      </c>
      <c r="D947" s="387" t="s">
        <v>2092</v>
      </c>
      <c r="E947" s="387" t="s">
        <v>2650</v>
      </c>
      <c r="F947" s="390">
        <v>3</v>
      </c>
      <c r="G947" s="390">
        <v>0</v>
      </c>
      <c r="H947" s="403"/>
      <c r="I947" s="390"/>
      <c r="J947" s="390"/>
      <c r="K947" s="403"/>
      <c r="L947" s="390">
        <v>3</v>
      </c>
      <c r="M947" s="391">
        <v>0</v>
      </c>
    </row>
    <row r="948" spans="1:13" ht="14.4" customHeight="1" x14ac:dyDescent="0.3">
      <c r="A948" s="386" t="s">
        <v>1705</v>
      </c>
      <c r="B948" s="387" t="s">
        <v>1611</v>
      </c>
      <c r="C948" s="387" t="s">
        <v>836</v>
      </c>
      <c r="D948" s="387" t="s">
        <v>1230</v>
      </c>
      <c r="E948" s="387" t="s">
        <v>1231</v>
      </c>
      <c r="F948" s="390"/>
      <c r="G948" s="390"/>
      <c r="H948" s="403">
        <v>0</v>
      </c>
      <c r="I948" s="390">
        <v>1</v>
      </c>
      <c r="J948" s="390">
        <v>137.6</v>
      </c>
      <c r="K948" s="403">
        <v>1</v>
      </c>
      <c r="L948" s="390">
        <v>1</v>
      </c>
      <c r="M948" s="391">
        <v>137.6</v>
      </c>
    </row>
    <row r="949" spans="1:13" ht="14.4" customHeight="1" x14ac:dyDescent="0.3">
      <c r="A949" s="386" t="s">
        <v>1706</v>
      </c>
      <c r="B949" s="387" t="s">
        <v>1558</v>
      </c>
      <c r="C949" s="387" t="s">
        <v>2651</v>
      </c>
      <c r="D949" s="387" t="s">
        <v>2441</v>
      </c>
      <c r="E949" s="387" t="s">
        <v>2652</v>
      </c>
      <c r="F949" s="390"/>
      <c r="G949" s="390"/>
      <c r="H949" s="403"/>
      <c r="I949" s="390">
        <v>2</v>
      </c>
      <c r="J949" s="390">
        <v>0</v>
      </c>
      <c r="K949" s="403"/>
      <c r="L949" s="390">
        <v>2</v>
      </c>
      <c r="M949" s="391">
        <v>0</v>
      </c>
    </row>
    <row r="950" spans="1:13" ht="14.4" customHeight="1" x14ac:dyDescent="0.3">
      <c r="A950" s="386" t="s">
        <v>1706</v>
      </c>
      <c r="B950" s="387" t="s">
        <v>1558</v>
      </c>
      <c r="C950" s="387" t="s">
        <v>1832</v>
      </c>
      <c r="D950" s="387" t="s">
        <v>597</v>
      </c>
      <c r="E950" s="387" t="s">
        <v>1833</v>
      </c>
      <c r="F950" s="390"/>
      <c r="G950" s="390"/>
      <c r="H950" s="403">
        <v>0</v>
      </c>
      <c r="I950" s="390">
        <v>9</v>
      </c>
      <c r="J950" s="390">
        <v>857.15999999999985</v>
      </c>
      <c r="K950" s="403">
        <v>1</v>
      </c>
      <c r="L950" s="390">
        <v>9</v>
      </c>
      <c r="M950" s="391">
        <v>857.15999999999985</v>
      </c>
    </row>
    <row r="951" spans="1:13" ht="14.4" customHeight="1" x14ac:dyDescent="0.3">
      <c r="A951" s="386" t="s">
        <v>1706</v>
      </c>
      <c r="B951" s="387" t="s">
        <v>1562</v>
      </c>
      <c r="C951" s="387" t="s">
        <v>1064</v>
      </c>
      <c r="D951" s="387" t="s">
        <v>1065</v>
      </c>
      <c r="E951" s="387" t="s">
        <v>503</v>
      </c>
      <c r="F951" s="390"/>
      <c r="G951" s="390"/>
      <c r="H951" s="403">
        <v>0</v>
      </c>
      <c r="I951" s="390">
        <v>1</v>
      </c>
      <c r="J951" s="390">
        <v>56.01</v>
      </c>
      <c r="K951" s="403">
        <v>1</v>
      </c>
      <c r="L951" s="390">
        <v>1</v>
      </c>
      <c r="M951" s="391">
        <v>56.01</v>
      </c>
    </row>
    <row r="952" spans="1:13" ht="14.4" customHeight="1" x14ac:dyDescent="0.3">
      <c r="A952" s="386" t="s">
        <v>1706</v>
      </c>
      <c r="B952" s="387" t="s">
        <v>1854</v>
      </c>
      <c r="C952" s="387" t="s">
        <v>1855</v>
      </c>
      <c r="D952" s="387" t="s">
        <v>1856</v>
      </c>
      <c r="E952" s="387" t="s">
        <v>1857</v>
      </c>
      <c r="F952" s="390"/>
      <c r="G952" s="390"/>
      <c r="H952" s="403"/>
      <c r="I952" s="390">
        <v>5</v>
      </c>
      <c r="J952" s="390">
        <v>0</v>
      </c>
      <c r="K952" s="403"/>
      <c r="L952" s="390">
        <v>5</v>
      </c>
      <c r="M952" s="391">
        <v>0</v>
      </c>
    </row>
    <row r="953" spans="1:13" ht="14.4" customHeight="1" x14ac:dyDescent="0.3">
      <c r="A953" s="386" t="s">
        <v>1706</v>
      </c>
      <c r="B953" s="387" t="s">
        <v>1563</v>
      </c>
      <c r="C953" s="387" t="s">
        <v>1867</v>
      </c>
      <c r="D953" s="387" t="s">
        <v>1865</v>
      </c>
      <c r="E953" s="387" t="s">
        <v>1030</v>
      </c>
      <c r="F953" s="390"/>
      <c r="G953" s="390"/>
      <c r="H953" s="403">
        <v>0</v>
      </c>
      <c r="I953" s="390">
        <v>1</v>
      </c>
      <c r="J953" s="390">
        <v>1749.69</v>
      </c>
      <c r="K953" s="403">
        <v>1</v>
      </c>
      <c r="L953" s="390">
        <v>1</v>
      </c>
      <c r="M953" s="391">
        <v>1749.69</v>
      </c>
    </row>
    <row r="954" spans="1:13" ht="14.4" customHeight="1" x14ac:dyDescent="0.3">
      <c r="A954" s="386" t="s">
        <v>1706</v>
      </c>
      <c r="B954" s="387" t="s">
        <v>1879</v>
      </c>
      <c r="C954" s="387" t="s">
        <v>2653</v>
      </c>
      <c r="D954" s="387" t="s">
        <v>2654</v>
      </c>
      <c r="E954" s="387" t="s">
        <v>2655</v>
      </c>
      <c r="F954" s="390">
        <v>1</v>
      </c>
      <c r="G954" s="390">
        <v>42.18</v>
      </c>
      <c r="H954" s="403">
        <v>1</v>
      </c>
      <c r="I954" s="390"/>
      <c r="J954" s="390"/>
      <c r="K954" s="403">
        <v>0</v>
      </c>
      <c r="L954" s="390">
        <v>1</v>
      </c>
      <c r="M954" s="391">
        <v>42.18</v>
      </c>
    </row>
    <row r="955" spans="1:13" ht="14.4" customHeight="1" x14ac:dyDescent="0.3">
      <c r="A955" s="386" t="s">
        <v>1706</v>
      </c>
      <c r="B955" s="387" t="s">
        <v>1883</v>
      </c>
      <c r="C955" s="387" t="s">
        <v>1884</v>
      </c>
      <c r="D955" s="387" t="s">
        <v>1885</v>
      </c>
      <c r="E955" s="387" t="s">
        <v>1886</v>
      </c>
      <c r="F955" s="390"/>
      <c r="G955" s="390"/>
      <c r="H955" s="403">
        <v>0</v>
      </c>
      <c r="I955" s="390">
        <v>1</v>
      </c>
      <c r="J955" s="390">
        <v>41.89</v>
      </c>
      <c r="K955" s="403">
        <v>1</v>
      </c>
      <c r="L955" s="390">
        <v>1</v>
      </c>
      <c r="M955" s="391">
        <v>41.89</v>
      </c>
    </row>
    <row r="956" spans="1:13" ht="14.4" customHeight="1" x14ac:dyDescent="0.3">
      <c r="A956" s="386" t="s">
        <v>1706</v>
      </c>
      <c r="B956" s="387" t="s">
        <v>1889</v>
      </c>
      <c r="C956" s="387" t="s">
        <v>2656</v>
      </c>
      <c r="D956" s="387" t="s">
        <v>2657</v>
      </c>
      <c r="E956" s="387" t="s">
        <v>804</v>
      </c>
      <c r="F956" s="390">
        <v>1</v>
      </c>
      <c r="G956" s="390">
        <v>44.89</v>
      </c>
      <c r="H956" s="403">
        <v>1</v>
      </c>
      <c r="I956" s="390"/>
      <c r="J956" s="390"/>
      <c r="K956" s="403">
        <v>0</v>
      </c>
      <c r="L956" s="390">
        <v>1</v>
      </c>
      <c r="M956" s="391">
        <v>44.89</v>
      </c>
    </row>
    <row r="957" spans="1:13" ht="14.4" customHeight="1" x14ac:dyDescent="0.3">
      <c r="A957" s="386" t="s">
        <v>1706</v>
      </c>
      <c r="B957" s="387" t="s">
        <v>2586</v>
      </c>
      <c r="C957" s="387" t="s">
        <v>2589</v>
      </c>
      <c r="D957" s="387" t="s">
        <v>2588</v>
      </c>
      <c r="E957" s="387" t="s">
        <v>2590</v>
      </c>
      <c r="F957" s="390"/>
      <c r="G957" s="390"/>
      <c r="H957" s="403">
        <v>0</v>
      </c>
      <c r="I957" s="390">
        <v>2</v>
      </c>
      <c r="J957" s="390">
        <v>141.6</v>
      </c>
      <c r="K957" s="403">
        <v>1</v>
      </c>
      <c r="L957" s="390">
        <v>2</v>
      </c>
      <c r="M957" s="391">
        <v>141.6</v>
      </c>
    </row>
    <row r="958" spans="1:13" ht="14.4" customHeight="1" x14ac:dyDescent="0.3">
      <c r="A958" s="386" t="s">
        <v>1706</v>
      </c>
      <c r="B958" s="387" t="s">
        <v>2586</v>
      </c>
      <c r="C958" s="387" t="s">
        <v>2658</v>
      </c>
      <c r="D958" s="387" t="s">
        <v>2659</v>
      </c>
      <c r="E958" s="387" t="s">
        <v>2660</v>
      </c>
      <c r="F958" s="390">
        <v>1</v>
      </c>
      <c r="G958" s="390">
        <v>0</v>
      </c>
      <c r="H958" s="403"/>
      <c r="I958" s="390"/>
      <c r="J958" s="390"/>
      <c r="K958" s="403"/>
      <c r="L958" s="390">
        <v>1</v>
      </c>
      <c r="M958" s="391">
        <v>0</v>
      </c>
    </row>
    <row r="959" spans="1:13" ht="14.4" customHeight="1" x14ac:dyDescent="0.3">
      <c r="A959" s="386" t="s">
        <v>1706</v>
      </c>
      <c r="B959" s="387" t="s">
        <v>1902</v>
      </c>
      <c r="C959" s="387" t="s">
        <v>2661</v>
      </c>
      <c r="D959" s="387" t="s">
        <v>2662</v>
      </c>
      <c r="E959" s="387" t="s">
        <v>2255</v>
      </c>
      <c r="F959" s="390">
        <v>1</v>
      </c>
      <c r="G959" s="390">
        <v>56.94</v>
      </c>
      <c r="H959" s="403">
        <v>1</v>
      </c>
      <c r="I959" s="390"/>
      <c r="J959" s="390"/>
      <c r="K959" s="403">
        <v>0</v>
      </c>
      <c r="L959" s="390">
        <v>1</v>
      </c>
      <c r="M959" s="391">
        <v>56.94</v>
      </c>
    </row>
    <row r="960" spans="1:13" ht="14.4" customHeight="1" x14ac:dyDescent="0.3">
      <c r="A960" s="386" t="s">
        <v>1706</v>
      </c>
      <c r="B960" s="387" t="s">
        <v>2039</v>
      </c>
      <c r="C960" s="387" t="s">
        <v>2040</v>
      </c>
      <c r="D960" s="387" t="s">
        <v>2041</v>
      </c>
      <c r="E960" s="387" t="s">
        <v>2042</v>
      </c>
      <c r="F960" s="390"/>
      <c r="G960" s="390"/>
      <c r="H960" s="403">
        <v>0</v>
      </c>
      <c r="I960" s="390">
        <v>1</v>
      </c>
      <c r="J960" s="390">
        <v>796.04</v>
      </c>
      <c r="K960" s="403">
        <v>1</v>
      </c>
      <c r="L960" s="390">
        <v>1</v>
      </c>
      <c r="M960" s="391">
        <v>796.04</v>
      </c>
    </row>
    <row r="961" spans="1:13" ht="14.4" customHeight="1" x14ac:dyDescent="0.3">
      <c r="A961" s="386" t="s">
        <v>1706</v>
      </c>
      <c r="B961" s="387" t="s">
        <v>1919</v>
      </c>
      <c r="C961" s="387" t="s">
        <v>2497</v>
      </c>
      <c r="D961" s="387" t="s">
        <v>2498</v>
      </c>
      <c r="E961" s="387" t="s">
        <v>2499</v>
      </c>
      <c r="F961" s="390"/>
      <c r="G961" s="390"/>
      <c r="H961" s="403">
        <v>0</v>
      </c>
      <c r="I961" s="390">
        <v>1</v>
      </c>
      <c r="J961" s="390">
        <v>108.46</v>
      </c>
      <c r="K961" s="403">
        <v>1</v>
      </c>
      <c r="L961" s="390">
        <v>1</v>
      </c>
      <c r="M961" s="391">
        <v>108.46</v>
      </c>
    </row>
    <row r="962" spans="1:13" ht="14.4" customHeight="1" x14ac:dyDescent="0.3">
      <c r="A962" s="386" t="s">
        <v>1706</v>
      </c>
      <c r="B962" s="387" t="s">
        <v>1975</v>
      </c>
      <c r="C962" s="387" t="s">
        <v>2134</v>
      </c>
      <c r="D962" s="387" t="s">
        <v>2135</v>
      </c>
      <c r="E962" s="387" t="s">
        <v>2136</v>
      </c>
      <c r="F962" s="390">
        <v>6</v>
      </c>
      <c r="G962" s="390">
        <v>0</v>
      </c>
      <c r="H962" s="403"/>
      <c r="I962" s="390"/>
      <c r="J962" s="390"/>
      <c r="K962" s="403"/>
      <c r="L962" s="390">
        <v>6</v>
      </c>
      <c r="M962" s="391">
        <v>0</v>
      </c>
    </row>
    <row r="963" spans="1:13" ht="14.4" customHeight="1" x14ac:dyDescent="0.3">
      <c r="A963" s="386" t="s">
        <v>1706</v>
      </c>
      <c r="B963" s="387" t="s">
        <v>1577</v>
      </c>
      <c r="C963" s="387" t="s">
        <v>1999</v>
      </c>
      <c r="D963" s="387" t="s">
        <v>2000</v>
      </c>
      <c r="E963" s="387" t="s">
        <v>1579</v>
      </c>
      <c r="F963" s="390">
        <v>2</v>
      </c>
      <c r="G963" s="390">
        <v>666.62</v>
      </c>
      <c r="H963" s="403">
        <v>1</v>
      </c>
      <c r="I963" s="390"/>
      <c r="J963" s="390"/>
      <c r="K963" s="403">
        <v>0</v>
      </c>
      <c r="L963" s="390">
        <v>2</v>
      </c>
      <c r="M963" s="391">
        <v>666.62</v>
      </c>
    </row>
    <row r="964" spans="1:13" ht="14.4" customHeight="1" x14ac:dyDescent="0.3">
      <c r="A964" s="386" t="s">
        <v>1706</v>
      </c>
      <c r="B964" s="387" t="s">
        <v>1577</v>
      </c>
      <c r="C964" s="387" t="s">
        <v>2099</v>
      </c>
      <c r="D964" s="387" t="s">
        <v>1578</v>
      </c>
      <c r="E964" s="387" t="s">
        <v>2100</v>
      </c>
      <c r="F964" s="390">
        <v>1</v>
      </c>
      <c r="G964" s="390">
        <v>0</v>
      </c>
      <c r="H964" s="403"/>
      <c r="I964" s="390"/>
      <c r="J964" s="390"/>
      <c r="K964" s="403"/>
      <c r="L964" s="390">
        <v>1</v>
      </c>
      <c r="M964" s="391">
        <v>0</v>
      </c>
    </row>
    <row r="965" spans="1:13" ht="14.4" customHeight="1" x14ac:dyDescent="0.3">
      <c r="A965" s="386" t="s">
        <v>1706</v>
      </c>
      <c r="B965" s="387" t="s">
        <v>1577</v>
      </c>
      <c r="C965" s="387" t="s">
        <v>1146</v>
      </c>
      <c r="D965" s="387" t="s">
        <v>1578</v>
      </c>
      <c r="E965" s="387" t="s">
        <v>1579</v>
      </c>
      <c r="F965" s="390"/>
      <c r="G965" s="390"/>
      <c r="H965" s="403">
        <v>0</v>
      </c>
      <c r="I965" s="390">
        <v>131</v>
      </c>
      <c r="J965" s="390">
        <v>43663.610000000008</v>
      </c>
      <c r="K965" s="403">
        <v>1</v>
      </c>
      <c r="L965" s="390">
        <v>131</v>
      </c>
      <c r="M965" s="391">
        <v>43663.610000000008</v>
      </c>
    </row>
    <row r="966" spans="1:13" ht="14.4" customHeight="1" x14ac:dyDescent="0.3">
      <c r="A966" s="386" t="s">
        <v>1706</v>
      </c>
      <c r="B966" s="387" t="s">
        <v>1577</v>
      </c>
      <c r="C966" s="387" t="s">
        <v>2663</v>
      </c>
      <c r="D966" s="387" t="s">
        <v>2664</v>
      </c>
      <c r="E966" s="387" t="s">
        <v>2665</v>
      </c>
      <c r="F966" s="390">
        <v>1</v>
      </c>
      <c r="G966" s="390">
        <v>152.36000000000001</v>
      </c>
      <c r="H966" s="403">
        <v>1</v>
      </c>
      <c r="I966" s="390"/>
      <c r="J966" s="390"/>
      <c r="K966" s="403">
        <v>0</v>
      </c>
      <c r="L966" s="390">
        <v>1</v>
      </c>
      <c r="M966" s="391">
        <v>152.36000000000001</v>
      </c>
    </row>
    <row r="967" spans="1:13" ht="14.4" customHeight="1" x14ac:dyDescent="0.3">
      <c r="A967" s="386" t="s">
        <v>1706</v>
      </c>
      <c r="B967" s="387" t="s">
        <v>1577</v>
      </c>
      <c r="C967" s="387" t="s">
        <v>2431</v>
      </c>
      <c r="D967" s="387" t="s">
        <v>2000</v>
      </c>
      <c r="E967" s="387" t="s">
        <v>2432</v>
      </c>
      <c r="F967" s="390">
        <v>2</v>
      </c>
      <c r="G967" s="390">
        <v>666.62</v>
      </c>
      <c r="H967" s="403">
        <v>1</v>
      </c>
      <c r="I967" s="390"/>
      <c r="J967" s="390"/>
      <c r="K967" s="403">
        <v>0</v>
      </c>
      <c r="L967" s="390">
        <v>2</v>
      </c>
      <c r="M967" s="391">
        <v>666.62</v>
      </c>
    </row>
    <row r="968" spans="1:13" ht="14.4" customHeight="1" x14ac:dyDescent="0.3">
      <c r="A968" s="386" t="s">
        <v>1706</v>
      </c>
      <c r="B968" s="387" t="s">
        <v>1582</v>
      </c>
      <c r="C968" s="387" t="s">
        <v>1986</v>
      </c>
      <c r="D968" s="387" t="s">
        <v>1987</v>
      </c>
      <c r="E968" s="387" t="s">
        <v>1988</v>
      </c>
      <c r="F968" s="390"/>
      <c r="G968" s="390"/>
      <c r="H968" s="403">
        <v>0</v>
      </c>
      <c r="I968" s="390">
        <v>1</v>
      </c>
      <c r="J968" s="390">
        <v>138.16</v>
      </c>
      <c r="K968" s="403">
        <v>1</v>
      </c>
      <c r="L968" s="390">
        <v>1</v>
      </c>
      <c r="M968" s="391">
        <v>138.16</v>
      </c>
    </row>
    <row r="969" spans="1:13" ht="14.4" customHeight="1" x14ac:dyDescent="0.3">
      <c r="A969" s="386" t="s">
        <v>1706</v>
      </c>
      <c r="B969" s="387" t="s">
        <v>1582</v>
      </c>
      <c r="C969" s="387" t="s">
        <v>1154</v>
      </c>
      <c r="D969" s="387" t="s">
        <v>1155</v>
      </c>
      <c r="E969" s="387" t="s">
        <v>1583</v>
      </c>
      <c r="F969" s="390"/>
      <c r="G969" s="390"/>
      <c r="H969" s="403">
        <v>0</v>
      </c>
      <c r="I969" s="390">
        <v>5</v>
      </c>
      <c r="J969" s="390">
        <v>921.09999999999991</v>
      </c>
      <c r="K969" s="403">
        <v>1</v>
      </c>
      <c r="L969" s="390">
        <v>5</v>
      </c>
      <c r="M969" s="391">
        <v>921.09999999999991</v>
      </c>
    </row>
    <row r="970" spans="1:13" ht="14.4" customHeight="1" x14ac:dyDescent="0.3">
      <c r="A970" s="386" t="s">
        <v>1706</v>
      </c>
      <c r="B970" s="387" t="s">
        <v>1582</v>
      </c>
      <c r="C970" s="387" t="s">
        <v>2116</v>
      </c>
      <c r="D970" s="387" t="s">
        <v>1155</v>
      </c>
      <c r="E970" s="387" t="s">
        <v>1606</v>
      </c>
      <c r="F970" s="390">
        <v>1</v>
      </c>
      <c r="G970" s="390">
        <v>0</v>
      </c>
      <c r="H970" s="403"/>
      <c r="I970" s="390"/>
      <c r="J970" s="390"/>
      <c r="K970" s="403"/>
      <c r="L970" s="390">
        <v>1</v>
      </c>
      <c r="M970" s="391">
        <v>0</v>
      </c>
    </row>
    <row r="971" spans="1:13" ht="14.4" customHeight="1" x14ac:dyDescent="0.3">
      <c r="A971" s="386" t="s">
        <v>1706</v>
      </c>
      <c r="B971" s="387" t="s">
        <v>1584</v>
      </c>
      <c r="C971" s="387" t="s">
        <v>1201</v>
      </c>
      <c r="D971" s="387" t="s">
        <v>1202</v>
      </c>
      <c r="E971" s="387" t="s">
        <v>1606</v>
      </c>
      <c r="F971" s="390"/>
      <c r="G971" s="390"/>
      <c r="H971" s="403">
        <v>0</v>
      </c>
      <c r="I971" s="390">
        <v>23</v>
      </c>
      <c r="J971" s="390">
        <v>5517.5999999999995</v>
      </c>
      <c r="K971" s="403">
        <v>1</v>
      </c>
      <c r="L971" s="390">
        <v>23</v>
      </c>
      <c r="M971" s="391">
        <v>5517.5999999999995</v>
      </c>
    </row>
    <row r="972" spans="1:13" ht="14.4" customHeight="1" x14ac:dyDescent="0.3">
      <c r="A972" s="386" t="s">
        <v>1706</v>
      </c>
      <c r="B972" s="387" t="s">
        <v>1584</v>
      </c>
      <c r="C972" s="387" t="s">
        <v>1925</v>
      </c>
      <c r="D972" s="387" t="s">
        <v>1926</v>
      </c>
      <c r="E972" s="387" t="s">
        <v>1927</v>
      </c>
      <c r="F972" s="390"/>
      <c r="G972" s="390"/>
      <c r="H972" s="403">
        <v>0</v>
      </c>
      <c r="I972" s="390">
        <v>6</v>
      </c>
      <c r="J972" s="390">
        <v>862.68000000000006</v>
      </c>
      <c r="K972" s="403">
        <v>1</v>
      </c>
      <c r="L972" s="390">
        <v>6</v>
      </c>
      <c r="M972" s="391">
        <v>862.68000000000006</v>
      </c>
    </row>
    <row r="973" spans="1:13" ht="14.4" customHeight="1" x14ac:dyDescent="0.3">
      <c r="A973" s="386" t="s">
        <v>1706</v>
      </c>
      <c r="B973" s="387" t="s">
        <v>1584</v>
      </c>
      <c r="C973" s="387" t="s">
        <v>2666</v>
      </c>
      <c r="D973" s="387" t="s">
        <v>1926</v>
      </c>
      <c r="E973" s="387" t="s">
        <v>1988</v>
      </c>
      <c r="F973" s="390"/>
      <c r="G973" s="390"/>
      <c r="H973" s="403">
        <v>0</v>
      </c>
      <c r="I973" s="390">
        <v>1</v>
      </c>
      <c r="J973" s="390">
        <v>142.83000000000001</v>
      </c>
      <c r="K973" s="403">
        <v>1</v>
      </c>
      <c r="L973" s="390">
        <v>1</v>
      </c>
      <c r="M973" s="391">
        <v>142.83000000000001</v>
      </c>
    </row>
    <row r="974" spans="1:13" ht="14.4" customHeight="1" x14ac:dyDescent="0.3">
      <c r="A974" s="386" t="s">
        <v>1706</v>
      </c>
      <c r="B974" s="387" t="s">
        <v>1586</v>
      </c>
      <c r="C974" s="387" t="s">
        <v>1166</v>
      </c>
      <c r="D974" s="387" t="s">
        <v>1167</v>
      </c>
      <c r="E974" s="387" t="s">
        <v>1168</v>
      </c>
      <c r="F974" s="390"/>
      <c r="G974" s="390"/>
      <c r="H974" s="403">
        <v>0</v>
      </c>
      <c r="I974" s="390">
        <v>4</v>
      </c>
      <c r="J974" s="390">
        <v>889</v>
      </c>
      <c r="K974" s="403">
        <v>1</v>
      </c>
      <c r="L974" s="390">
        <v>4</v>
      </c>
      <c r="M974" s="391">
        <v>889</v>
      </c>
    </row>
    <row r="975" spans="1:13" ht="14.4" customHeight="1" x14ac:dyDescent="0.3">
      <c r="A975" s="386" t="s">
        <v>1706</v>
      </c>
      <c r="B975" s="387" t="s">
        <v>1834</v>
      </c>
      <c r="C975" s="387" t="s">
        <v>2606</v>
      </c>
      <c r="D975" s="387" t="s">
        <v>2607</v>
      </c>
      <c r="E975" s="387" t="s">
        <v>1837</v>
      </c>
      <c r="F975" s="390">
        <v>1</v>
      </c>
      <c r="G975" s="390">
        <v>69.86</v>
      </c>
      <c r="H975" s="403">
        <v>1</v>
      </c>
      <c r="I975" s="390"/>
      <c r="J975" s="390"/>
      <c r="K975" s="403">
        <v>0</v>
      </c>
      <c r="L975" s="390">
        <v>1</v>
      </c>
      <c r="M975" s="391">
        <v>69.86</v>
      </c>
    </row>
    <row r="976" spans="1:13" ht="14.4" customHeight="1" x14ac:dyDescent="0.3">
      <c r="A976" s="386" t="s">
        <v>1706</v>
      </c>
      <c r="B976" s="387" t="s">
        <v>1834</v>
      </c>
      <c r="C976" s="387" t="s">
        <v>1835</v>
      </c>
      <c r="D976" s="387" t="s">
        <v>1836</v>
      </c>
      <c r="E976" s="387" t="s">
        <v>1837</v>
      </c>
      <c r="F976" s="390"/>
      <c r="G976" s="390"/>
      <c r="H976" s="403">
        <v>0</v>
      </c>
      <c r="I976" s="390">
        <v>3</v>
      </c>
      <c r="J976" s="390">
        <v>209.57999999999998</v>
      </c>
      <c r="K976" s="403">
        <v>1</v>
      </c>
      <c r="L976" s="390">
        <v>3</v>
      </c>
      <c r="M976" s="391">
        <v>209.57999999999998</v>
      </c>
    </row>
    <row r="977" spans="1:13" ht="14.4" customHeight="1" x14ac:dyDescent="0.3">
      <c r="A977" s="386" t="s">
        <v>1706</v>
      </c>
      <c r="B977" s="387" t="s">
        <v>1838</v>
      </c>
      <c r="C977" s="387" t="s">
        <v>2337</v>
      </c>
      <c r="D977" s="387" t="s">
        <v>2338</v>
      </c>
      <c r="E977" s="387" t="s">
        <v>1988</v>
      </c>
      <c r="F977" s="390"/>
      <c r="G977" s="390"/>
      <c r="H977" s="403">
        <v>0</v>
      </c>
      <c r="I977" s="390">
        <v>1</v>
      </c>
      <c r="J977" s="390">
        <v>52.4</v>
      </c>
      <c r="K977" s="403">
        <v>1</v>
      </c>
      <c r="L977" s="390">
        <v>1</v>
      </c>
      <c r="M977" s="391">
        <v>52.4</v>
      </c>
    </row>
    <row r="978" spans="1:13" ht="14.4" customHeight="1" x14ac:dyDescent="0.3">
      <c r="A978" s="386" t="s">
        <v>1706</v>
      </c>
      <c r="B978" s="387" t="s">
        <v>2106</v>
      </c>
      <c r="C978" s="387" t="s">
        <v>2608</v>
      </c>
      <c r="D978" s="387" t="s">
        <v>2108</v>
      </c>
      <c r="E978" s="387" t="s">
        <v>2609</v>
      </c>
      <c r="F978" s="390"/>
      <c r="G978" s="390"/>
      <c r="H978" s="403"/>
      <c r="I978" s="390">
        <v>1</v>
      </c>
      <c r="J978" s="390">
        <v>0</v>
      </c>
      <c r="K978" s="403"/>
      <c r="L978" s="390">
        <v>1</v>
      </c>
      <c r="M978" s="391">
        <v>0</v>
      </c>
    </row>
    <row r="979" spans="1:13" ht="14.4" customHeight="1" x14ac:dyDescent="0.3">
      <c r="A979" s="386" t="s">
        <v>1706</v>
      </c>
      <c r="B979" s="387" t="s">
        <v>2106</v>
      </c>
      <c r="C979" s="387" t="s">
        <v>2110</v>
      </c>
      <c r="D979" s="387" t="s">
        <v>2108</v>
      </c>
      <c r="E979" s="387" t="s">
        <v>2111</v>
      </c>
      <c r="F979" s="390"/>
      <c r="G979" s="390"/>
      <c r="H979" s="403">
        <v>0</v>
      </c>
      <c r="I979" s="390">
        <v>1</v>
      </c>
      <c r="J979" s="390">
        <v>128.84</v>
      </c>
      <c r="K979" s="403">
        <v>1</v>
      </c>
      <c r="L979" s="390">
        <v>1</v>
      </c>
      <c r="M979" s="391">
        <v>128.84</v>
      </c>
    </row>
    <row r="980" spans="1:13" ht="14.4" customHeight="1" x14ac:dyDescent="0.3">
      <c r="A980" s="386" t="s">
        <v>1706</v>
      </c>
      <c r="B980" s="387" t="s">
        <v>1989</v>
      </c>
      <c r="C980" s="387" t="s">
        <v>2018</v>
      </c>
      <c r="D980" s="387" t="s">
        <v>1991</v>
      </c>
      <c r="E980" s="387" t="s">
        <v>2019</v>
      </c>
      <c r="F980" s="390"/>
      <c r="G980" s="390"/>
      <c r="H980" s="403">
        <v>0</v>
      </c>
      <c r="I980" s="390">
        <v>12</v>
      </c>
      <c r="J980" s="390">
        <v>579.72</v>
      </c>
      <c r="K980" s="403">
        <v>1</v>
      </c>
      <c r="L980" s="390">
        <v>12</v>
      </c>
      <c r="M980" s="391">
        <v>579.72</v>
      </c>
    </row>
    <row r="981" spans="1:13" ht="14.4" customHeight="1" x14ac:dyDescent="0.3">
      <c r="A981" s="386" t="s">
        <v>1706</v>
      </c>
      <c r="B981" s="387" t="s">
        <v>1989</v>
      </c>
      <c r="C981" s="387" t="s">
        <v>1990</v>
      </c>
      <c r="D981" s="387" t="s">
        <v>1991</v>
      </c>
      <c r="E981" s="387" t="s">
        <v>1992</v>
      </c>
      <c r="F981" s="390"/>
      <c r="G981" s="390"/>
      <c r="H981" s="403">
        <v>0</v>
      </c>
      <c r="I981" s="390">
        <v>14</v>
      </c>
      <c r="J981" s="390">
        <v>1352.8200000000002</v>
      </c>
      <c r="K981" s="403">
        <v>1</v>
      </c>
      <c r="L981" s="390">
        <v>14</v>
      </c>
      <c r="M981" s="391">
        <v>1352.8200000000002</v>
      </c>
    </row>
    <row r="982" spans="1:13" ht="14.4" customHeight="1" x14ac:dyDescent="0.3">
      <c r="A982" s="386" t="s">
        <v>1706</v>
      </c>
      <c r="B982" s="387" t="s">
        <v>1989</v>
      </c>
      <c r="C982" s="387" t="s">
        <v>2112</v>
      </c>
      <c r="D982" s="387" t="s">
        <v>2023</v>
      </c>
      <c r="E982" s="387" t="s">
        <v>2113</v>
      </c>
      <c r="F982" s="390">
        <v>1</v>
      </c>
      <c r="G982" s="390">
        <v>0</v>
      </c>
      <c r="H982" s="403"/>
      <c r="I982" s="390"/>
      <c r="J982" s="390"/>
      <c r="K982" s="403"/>
      <c r="L982" s="390">
        <v>1</v>
      </c>
      <c r="M982" s="391">
        <v>0</v>
      </c>
    </row>
    <row r="983" spans="1:13" ht="14.4" customHeight="1" x14ac:dyDescent="0.3">
      <c r="A983" s="386" t="s">
        <v>1706</v>
      </c>
      <c r="B983" s="387" t="s">
        <v>1989</v>
      </c>
      <c r="C983" s="387" t="s">
        <v>2022</v>
      </c>
      <c r="D983" s="387" t="s">
        <v>2023</v>
      </c>
      <c r="E983" s="387" t="s">
        <v>2024</v>
      </c>
      <c r="F983" s="390">
        <v>6</v>
      </c>
      <c r="G983" s="390">
        <v>579.78</v>
      </c>
      <c r="H983" s="403">
        <v>1</v>
      </c>
      <c r="I983" s="390"/>
      <c r="J983" s="390"/>
      <c r="K983" s="403">
        <v>0</v>
      </c>
      <c r="L983" s="390">
        <v>6</v>
      </c>
      <c r="M983" s="391">
        <v>579.78</v>
      </c>
    </row>
    <row r="984" spans="1:13" ht="14.4" customHeight="1" x14ac:dyDescent="0.3">
      <c r="A984" s="386" t="s">
        <v>1706</v>
      </c>
      <c r="B984" s="387" t="s">
        <v>1587</v>
      </c>
      <c r="C984" s="387" t="s">
        <v>1058</v>
      </c>
      <c r="D984" s="387" t="s">
        <v>1059</v>
      </c>
      <c r="E984" s="387" t="s">
        <v>1588</v>
      </c>
      <c r="F984" s="390"/>
      <c r="G984" s="390"/>
      <c r="H984" s="403">
        <v>0</v>
      </c>
      <c r="I984" s="390">
        <v>2</v>
      </c>
      <c r="J984" s="390">
        <v>196.46</v>
      </c>
      <c r="K984" s="403">
        <v>1</v>
      </c>
      <c r="L984" s="390">
        <v>2</v>
      </c>
      <c r="M984" s="391">
        <v>196.46</v>
      </c>
    </row>
    <row r="985" spans="1:13" ht="14.4" customHeight="1" x14ac:dyDescent="0.3">
      <c r="A985" s="386" t="s">
        <v>1706</v>
      </c>
      <c r="B985" s="387" t="s">
        <v>1587</v>
      </c>
      <c r="C985" s="387" t="s">
        <v>2404</v>
      </c>
      <c r="D985" s="387" t="s">
        <v>1932</v>
      </c>
      <c r="E985" s="387" t="s">
        <v>2405</v>
      </c>
      <c r="F985" s="390"/>
      <c r="G985" s="390"/>
      <c r="H985" s="403">
        <v>0</v>
      </c>
      <c r="I985" s="390">
        <v>1</v>
      </c>
      <c r="J985" s="390">
        <v>314.33999999999997</v>
      </c>
      <c r="K985" s="403">
        <v>1</v>
      </c>
      <c r="L985" s="390">
        <v>1</v>
      </c>
      <c r="M985" s="391">
        <v>314.33999999999997</v>
      </c>
    </row>
    <row r="986" spans="1:13" ht="14.4" customHeight="1" x14ac:dyDescent="0.3">
      <c r="A986" s="386" t="s">
        <v>1706</v>
      </c>
      <c r="B986" s="387" t="s">
        <v>1941</v>
      </c>
      <c r="C986" s="387" t="s">
        <v>2667</v>
      </c>
      <c r="D986" s="387" t="s">
        <v>2058</v>
      </c>
      <c r="E986" s="387" t="s">
        <v>2059</v>
      </c>
      <c r="F986" s="390">
        <v>1</v>
      </c>
      <c r="G986" s="390">
        <v>0</v>
      </c>
      <c r="H986" s="403"/>
      <c r="I986" s="390"/>
      <c r="J986" s="390"/>
      <c r="K986" s="403"/>
      <c r="L986" s="390">
        <v>1</v>
      </c>
      <c r="M986" s="391">
        <v>0</v>
      </c>
    </row>
    <row r="987" spans="1:13" ht="14.4" customHeight="1" x14ac:dyDescent="0.3">
      <c r="A987" s="386" t="s">
        <v>1706</v>
      </c>
      <c r="B987" s="387" t="s">
        <v>1591</v>
      </c>
      <c r="C987" s="387" t="s">
        <v>2213</v>
      </c>
      <c r="D987" s="387" t="s">
        <v>2214</v>
      </c>
      <c r="E987" s="387" t="s">
        <v>2215</v>
      </c>
      <c r="F987" s="390"/>
      <c r="G987" s="390"/>
      <c r="H987" s="403">
        <v>0</v>
      </c>
      <c r="I987" s="390">
        <v>1</v>
      </c>
      <c r="J987" s="390">
        <v>16.27</v>
      </c>
      <c r="K987" s="403">
        <v>1</v>
      </c>
      <c r="L987" s="390">
        <v>1</v>
      </c>
      <c r="M987" s="391">
        <v>16.27</v>
      </c>
    </row>
    <row r="988" spans="1:13" ht="14.4" customHeight="1" x14ac:dyDescent="0.3">
      <c r="A988" s="386" t="s">
        <v>1706</v>
      </c>
      <c r="B988" s="387" t="s">
        <v>1591</v>
      </c>
      <c r="C988" s="387" t="s">
        <v>1067</v>
      </c>
      <c r="D988" s="387" t="s">
        <v>1592</v>
      </c>
      <c r="E988" s="387" t="s">
        <v>1593</v>
      </c>
      <c r="F988" s="390"/>
      <c r="G988" s="390"/>
      <c r="H988" s="403">
        <v>0</v>
      </c>
      <c r="I988" s="390">
        <v>3</v>
      </c>
      <c r="J988" s="390">
        <v>20.94</v>
      </c>
      <c r="K988" s="403">
        <v>1</v>
      </c>
      <c r="L988" s="390">
        <v>3</v>
      </c>
      <c r="M988" s="391">
        <v>20.94</v>
      </c>
    </row>
    <row r="989" spans="1:13" ht="14.4" customHeight="1" x14ac:dyDescent="0.3">
      <c r="A989" s="386" t="s">
        <v>1706</v>
      </c>
      <c r="B989" s="387" t="s">
        <v>1591</v>
      </c>
      <c r="C989" s="387" t="s">
        <v>2155</v>
      </c>
      <c r="D989" s="387" t="s">
        <v>2156</v>
      </c>
      <c r="E989" s="387" t="s">
        <v>2157</v>
      </c>
      <c r="F989" s="390"/>
      <c r="G989" s="390"/>
      <c r="H989" s="403">
        <v>0</v>
      </c>
      <c r="I989" s="390">
        <v>1</v>
      </c>
      <c r="J989" s="390">
        <v>10.73</v>
      </c>
      <c r="K989" s="403">
        <v>1</v>
      </c>
      <c r="L989" s="390">
        <v>1</v>
      </c>
      <c r="M989" s="391">
        <v>10.73</v>
      </c>
    </row>
    <row r="990" spans="1:13" ht="14.4" customHeight="1" x14ac:dyDescent="0.3">
      <c r="A990" s="386" t="s">
        <v>1706</v>
      </c>
      <c r="B990" s="387" t="s">
        <v>1591</v>
      </c>
      <c r="C990" s="387" t="s">
        <v>1945</v>
      </c>
      <c r="D990" s="387" t="s">
        <v>1946</v>
      </c>
      <c r="E990" s="387" t="s">
        <v>1947</v>
      </c>
      <c r="F990" s="390"/>
      <c r="G990" s="390"/>
      <c r="H990" s="403">
        <v>0</v>
      </c>
      <c r="I990" s="390">
        <v>1</v>
      </c>
      <c r="J990" s="390">
        <v>17.690000000000001</v>
      </c>
      <c r="K990" s="403">
        <v>1</v>
      </c>
      <c r="L990" s="390">
        <v>1</v>
      </c>
      <c r="M990" s="391">
        <v>17.690000000000001</v>
      </c>
    </row>
    <row r="991" spans="1:13" ht="14.4" customHeight="1" x14ac:dyDescent="0.3">
      <c r="A991" s="386" t="s">
        <v>1706</v>
      </c>
      <c r="B991" s="387" t="s">
        <v>1591</v>
      </c>
      <c r="C991" s="387" t="s">
        <v>2668</v>
      </c>
      <c r="D991" s="387" t="s">
        <v>1592</v>
      </c>
      <c r="E991" s="387" t="s">
        <v>2669</v>
      </c>
      <c r="F991" s="390">
        <v>1</v>
      </c>
      <c r="G991" s="390">
        <v>0</v>
      </c>
      <c r="H991" s="403"/>
      <c r="I991" s="390"/>
      <c r="J991" s="390"/>
      <c r="K991" s="403"/>
      <c r="L991" s="390">
        <v>1</v>
      </c>
      <c r="M991" s="391">
        <v>0</v>
      </c>
    </row>
    <row r="992" spans="1:13" ht="14.4" customHeight="1" x14ac:dyDescent="0.3">
      <c r="A992" s="386" t="s">
        <v>1706</v>
      </c>
      <c r="B992" s="387" t="s">
        <v>2080</v>
      </c>
      <c r="C992" s="387" t="s">
        <v>2216</v>
      </c>
      <c r="D992" s="387" t="s">
        <v>2217</v>
      </c>
      <c r="E992" s="387" t="s">
        <v>2218</v>
      </c>
      <c r="F992" s="390"/>
      <c r="G992" s="390"/>
      <c r="H992" s="403">
        <v>0</v>
      </c>
      <c r="I992" s="390">
        <v>1</v>
      </c>
      <c r="J992" s="390">
        <v>162.13</v>
      </c>
      <c r="K992" s="403">
        <v>1</v>
      </c>
      <c r="L992" s="390">
        <v>1</v>
      </c>
      <c r="M992" s="391">
        <v>162.13</v>
      </c>
    </row>
    <row r="993" spans="1:13" ht="14.4" customHeight="1" x14ac:dyDescent="0.3">
      <c r="A993" s="386" t="s">
        <v>1706</v>
      </c>
      <c r="B993" s="387" t="s">
        <v>1596</v>
      </c>
      <c r="C993" s="387" t="s">
        <v>1079</v>
      </c>
      <c r="D993" s="387" t="s">
        <v>1080</v>
      </c>
      <c r="E993" s="387" t="s">
        <v>1597</v>
      </c>
      <c r="F993" s="390"/>
      <c r="G993" s="390"/>
      <c r="H993" s="403">
        <v>0</v>
      </c>
      <c r="I993" s="390">
        <v>4</v>
      </c>
      <c r="J993" s="390">
        <v>379.2</v>
      </c>
      <c r="K993" s="403">
        <v>1</v>
      </c>
      <c r="L993" s="390">
        <v>4</v>
      </c>
      <c r="M993" s="391">
        <v>379.2</v>
      </c>
    </row>
    <row r="994" spans="1:13" ht="14.4" customHeight="1" x14ac:dyDescent="0.3">
      <c r="A994" s="386" t="s">
        <v>1706</v>
      </c>
      <c r="B994" s="387" t="s">
        <v>1841</v>
      </c>
      <c r="C994" s="387" t="s">
        <v>2670</v>
      </c>
      <c r="D994" s="387" t="s">
        <v>2534</v>
      </c>
      <c r="E994" s="387" t="s">
        <v>2202</v>
      </c>
      <c r="F994" s="390">
        <v>1</v>
      </c>
      <c r="G994" s="390">
        <v>0</v>
      </c>
      <c r="H994" s="403"/>
      <c r="I994" s="390"/>
      <c r="J994" s="390"/>
      <c r="K994" s="403"/>
      <c r="L994" s="390">
        <v>1</v>
      </c>
      <c r="M994" s="391">
        <v>0</v>
      </c>
    </row>
    <row r="995" spans="1:13" ht="14.4" customHeight="1" x14ac:dyDescent="0.3">
      <c r="A995" s="386" t="s">
        <v>1706</v>
      </c>
      <c r="B995" s="387" t="s">
        <v>1841</v>
      </c>
      <c r="C995" s="387" t="s">
        <v>1842</v>
      </c>
      <c r="D995" s="387" t="s">
        <v>1843</v>
      </c>
      <c r="E995" s="387" t="s">
        <v>1844</v>
      </c>
      <c r="F995" s="390"/>
      <c r="G995" s="390"/>
      <c r="H995" s="403"/>
      <c r="I995" s="390">
        <v>12</v>
      </c>
      <c r="J995" s="390">
        <v>0</v>
      </c>
      <c r="K995" s="403"/>
      <c r="L995" s="390">
        <v>12</v>
      </c>
      <c r="M995" s="391">
        <v>0</v>
      </c>
    </row>
    <row r="996" spans="1:13" ht="14.4" customHeight="1" x14ac:dyDescent="0.3">
      <c r="A996" s="386" t="s">
        <v>1706</v>
      </c>
      <c r="B996" s="387" t="s">
        <v>1841</v>
      </c>
      <c r="C996" s="387" t="s">
        <v>1952</v>
      </c>
      <c r="D996" s="387" t="s">
        <v>1843</v>
      </c>
      <c r="E996" s="387" t="s">
        <v>726</v>
      </c>
      <c r="F996" s="390"/>
      <c r="G996" s="390"/>
      <c r="H996" s="403"/>
      <c r="I996" s="390">
        <v>6</v>
      </c>
      <c r="J996" s="390">
        <v>0</v>
      </c>
      <c r="K996" s="403"/>
      <c r="L996" s="390">
        <v>6</v>
      </c>
      <c r="M996" s="391">
        <v>0</v>
      </c>
    </row>
    <row r="997" spans="1:13" ht="14.4" customHeight="1" x14ac:dyDescent="0.3">
      <c r="A997" s="386" t="s">
        <v>1706</v>
      </c>
      <c r="B997" s="387" t="s">
        <v>1841</v>
      </c>
      <c r="C997" s="387" t="s">
        <v>2310</v>
      </c>
      <c r="D997" s="387" t="s">
        <v>1843</v>
      </c>
      <c r="E997" s="387" t="s">
        <v>2202</v>
      </c>
      <c r="F997" s="390"/>
      <c r="G997" s="390"/>
      <c r="H997" s="403">
        <v>0</v>
      </c>
      <c r="I997" s="390">
        <v>1</v>
      </c>
      <c r="J997" s="390">
        <v>137.74</v>
      </c>
      <c r="K997" s="403">
        <v>1</v>
      </c>
      <c r="L997" s="390">
        <v>1</v>
      </c>
      <c r="M997" s="391">
        <v>137.74</v>
      </c>
    </row>
    <row r="998" spans="1:13" ht="14.4" customHeight="1" x14ac:dyDescent="0.3">
      <c r="A998" s="386" t="s">
        <v>1706</v>
      </c>
      <c r="B998" s="387" t="s">
        <v>1841</v>
      </c>
      <c r="C998" s="387" t="s">
        <v>2551</v>
      </c>
      <c r="D998" s="387" t="s">
        <v>2534</v>
      </c>
      <c r="E998" s="387" t="s">
        <v>726</v>
      </c>
      <c r="F998" s="390">
        <v>1</v>
      </c>
      <c r="G998" s="390">
        <v>0</v>
      </c>
      <c r="H998" s="403"/>
      <c r="I998" s="390"/>
      <c r="J998" s="390"/>
      <c r="K998" s="403"/>
      <c r="L998" s="390">
        <v>1</v>
      </c>
      <c r="M998" s="391">
        <v>0</v>
      </c>
    </row>
    <row r="999" spans="1:13" ht="14.4" customHeight="1" x14ac:dyDescent="0.3">
      <c r="A999" s="386" t="s">
        <v>1706</v>
      </c>
      <c r="B999" s="387" t="s">
        <v>1841</v>
      </c>
      <c r="C999" s="387" t="s">
        <v>2671</v>
      </c>
      <c r="D999" s="387" t="s">
        <v>2534</v>
      </c>
      <c r="E999" s="387" t="s">
        <v>729</v>
      </c>
      <c r="F999" s="390">
        <v>1</v>
      </c>
      <c r="G999" s="390">
        <v>0</v>
      </c>
      <c r="H999" s="403"/>
      <c r="I999" s="390"/>
      <c r="J999" s="390"/>
      <c r="K999" s="403"/>
      <c r="L999" s="390">
        <v>1</v>
      </c>
      <c r="M999" s="391">
        <v>0</v>
      </c>
    </row>
    <row r="1000" spans="1:13" ht="14.4" customHeight="1" x14ac:dyDescent="0.3">
      <c r="A1000" s="386" t="s">
        <v>1706</v>
      </c>
      <c r="B1000" s="387" t="s">
        <v>1841</v>
      </c>
      <c r="C1000" s="387" t="s">
        <v>2311</v>
      </c>
      <c r="D1000" s="387" t="s">
        <v>1843</v>
      </c>
      <c r="E1000" s="387" t="s">
        <v>2046</v>
      </c>
      <c r="F1000" s="390"/>
      <c r="G1000" s="390"/>
      <c r="H1000" s="403">
        <v>0</v>
      </c>
      <c r="I1000" s="390">
        <v>1</v>
      </c>
      <c r="J1000" s="390">
        <v>413.22</v>
      </c>
      <c r="K1000" s="403">
        <v>1</v>
      </c>
      <c r="L1000" s="390">
        <v>1</v>
      </c>
      <c r="M1000" s="391">
        <v>413.22</v>
      </c>
    </row>
    <row r="1001" spans="1:13" ht="14.4" customHeight="1" x14ac:dyDescent="0.3">
      <c r="A1001" s="386" t="s">
        <v>1706</v>
      </c>
      <c r="B1001" s="387" t="s">
        <v>1600</v>
      </c>
      <c r="C1001" s="387" t="s">
        <v>1601</v>
      </c>
      <c r="D1001" s="387" t="s">
        <v>1094</v>
      </c>
      <c r="E1001" s="387" t="s">
        <v>804</v>
      </c>
      <c r="F1001" s="390"/>
      <c r="G1001" s="390"/>
      <c r="H1001" s="403">
        <v>0</v>
      </c>
      <c r="I1001" s="390">
        <v>1</v>
      </c>
      <c r="J1001" s="390">
        <v>137.74</v>
      </c>
      <c r="K1001" s="403">
        <v>1</v>
      </c>
      <c r="L1001" s="390">
        <v>1</v>
      </c>
      <c r="M1001" s="391">
        <v>137.74</v>
      </c>
    </row>
    <row r="1002" spans="1:13" ht="14.4" customHeight="1" x14ac:dyDescent="0.3">
      <c r="A1002" s="386" t="s">
        <v>1706</v>
      </c>
      <c r="B1002" s="387" t="s">
        <v>1600</v>
      </c>
      <c r="C1002" s="387" t="s">
        <v>2672</v>
      </c>
      <c r="D1002" s="387" t="s">
        <v>2170</v>
      </c>
      <c r="E1002" s="387" t="s">
        <v>2673</v>
      </c>
      <c r="F1002" s="390">
        <v>2</v>
      </c>
      <c r="G1002" s="390">
        <v>0</v>
      </c>
      <c r="H1002" s="403"/>
      <c r="I1002" s="390"/>
      <c r="J1002" s="390"/>
      <c r="K1002" s="403"/>
      <c r="L1002" s="390">
        <v>2</v>
      </c>
      <c r="M1002" s="391">
        <v>0</v>
      </c>
    </row>
    <row r="1003" spans="1:13" ht="14.4" customHeight="1" x14ac:dyDescent="0.3">
      <c r="A1003" s="386" t="s">
        <v>1706</v>
      </c>
      <c r="B1003" s="387" t="s">
        <v>2674</v>
      </c>
      <c r="C1003" s="387" t="s">
        <v>2675</v>
      </c>
      <c r="D1003" s="387" t="s">
        <v>2676</v>
      </c>
      <c r="E1003" s="387" t="s">
        <v>2677</v>
      </c>
      <c r="F1003" s="390"/>
      <c r="G1003" s="390"/>
      <c r="H1003" s="403">
        <v>0</v>
      </c>
      <c r="I1003" s="390">
        <v>3</v>
      </c>
      <c r="J1003" s="390">
        <v>137.72999999999999</v>
      </c>
      <c r="K1003" s="403">
        <v>1</v>
      </c>
      <c r="L1003" s="390">
        <v>3</v>
      </c>
      <c r="M1003" s="391">
        <v>137.72999999999999</v>
      </c>
    </row>
    <row r="1004" spans="1:13" ht="14.4" customHeight="1" x14ac:dyDescent="0.3">
      <c r="A1004" s="386" t="s">
        <v>1756</v>
      </c>
      <c r="B1004" s="387" t="s">
        <v>1587</v>
      </c>
      <c r="C1004" s="387" t="s">
        <v>2052</v>
      </c>
      <c r="D1004" s="387" t="s">
        <v>2053</v>
      </c>
      <c r="E1004" s="387" t="s">
        <v>2054</v>
      </c>
      <c r="F1004" s="390"/>
      <c r="G1004" s="390"/>
      <c r="H1004" s="403">
        <v>0</v>
      </c>
      <c r="I1004" s="390">
        <v>2</v>
      </c>
      <c r="J1004" s="390">
        <v>65.48</v>
      </c>
      <c r="K1004" s="403">
        <v>1</v>
      </c>
      <c r="L1004" s="390">
        <v>2</v>
      </c>
      <c r="M1004" s="391">
        <v>65.48</v>
      </c>
    </row>
    <row r="1005" spans="1:13" ht="14.4" customHeight="1" x14ac:dyDescent="0.3">
      <c r="A1005" s="386" t="s">
        <v>1707</v>
      </c>
      <c r="B1005" s="387" t="s">
        <v>1577</v>
      </c>
      <c r="C1005" s="387" t="s">
        <v>1982</v>
      </c>
      <c r="D1005" s="387" t="s">
        <v>1983</v>
      </c>
      <c r="E1005" s="387" t="s">
        <v>1984</v>
      </c>
      <c r="F1005" s="390"/>
      <c r="G1005" s="390"/>
      <c r="H1005" s="403">
        <v>0</v>
      </c>
      <c r="I1005" s="390">
        <v>1</v>
      </c>
      <c r="J1005" s="390">
        <v>333.31</v>
      </c>
      <c r="K1005" s="403">
        <v>1</v>
      </c>
      <c r="L1005" s="390">
        <v>1</v>
      </c>
      <c r="M1005" s="391">
        <v>333.31</v>
      </c>
    </row>
    <row r="1006" spans="1:13" ht="14.4" customHeight="1" x14ac:dyDescent="0.3">
      <c r="A1006" s="386" t="s">
        <v>1708</v>
      </c>
      <c r="B1006" s="387" t="s">
        <v>1577</v>
      </c>
      <c r="C1006" s="387" t="s">
        <v>1982</v>
      </c>
      <c r="D1006" s="387" t="s">
        <v>1983</v>
      </c>
      <c r="E1006" s="387" t="s">
        <v>1984</v>
      </c>
      <c r="F1006" s="390"/>
      <c r="G1006" s="390"/>
      <c r="H1006" s="403">
        <v>0</v>
      </c>
      <c r="I1006" s="390">
        <v>1</v>
      </c>
      <c r="J1006" s="390">
        <v>333.31</v>
      </c>
      <c r="K1006" s="403">
        <v>1</v>
      </c>
      <c r="L1006" s="390">
        <v>1</v>
      </c>
      <c r="M1006" s="391">
        <v>333.31</v>
      </c>
    </row>
    <row r="1007" spans="1:13" ht="14.4" customHeight="1" x14ac:dyDescent="0.3">
      <c r="A1007" s="386" t="s">
        <v>1709</v>
      </c>
      <c r="B1007" s="387" t="s">
        <v>2678</v>
      </c>
      <c r="C1007" s="387" t="s">
        <v>2679</v>
      </c>
      <c r="D1007" s="387" t="s">
        <v>2680</v>
      </c>
      <c r="E1007" s="387" t="s">
        <v>2681</v>
      </c>
      <c r="F1007" s="390"/>
      <c r="G1007" s="390"/>
      <c r="H1007" s="403">
        <v>0</v>
      </c>
      <c r="I1007" s="390">
        <v>1</v>
      </c>
      <c r="J1007" s="390">
        <v>254.43</v>
      </c>
      <c r="K1007" s="403">
        <v>1</v>
      </c>
      <c r="L1007" s="390">
        <v>1</v>
      </c>
      <c r="M1007" s="391">
        <v>254.43</v>
      </c>
    </row>
    <row r="1008" spans="1:13" ht="14.4" customHeight="1" x14ac:dyDescent="0.3">
      <c r="A1008" s="386" t="s">
        <v>1709</v>
      </c>
      <c r="B1008" s="387" t="s">
        <v>1968</v>
      </c>
      <c r="C1008" s="387" t="s">
        <v>2195</v>
      </c>
      <c r="D1008" s="387" t="s">
        <v>1973</v>
      </c>
      <c r="E1008" s="387" t="s">
        <v>2196</v>
      </c>
      <c r="F1008" s="390"/>
      <c r="G1008" s="390"/>
      <c r="H1008" s="403">
        <v>0</v>
      </c>
      <c r="I1008" s="390">
        <v>1</v>
      </c>
      <c r="J1008" s="390">
        <v>254.43</v>
      </c>
      <c r="K1008" s="403">
        <v>1</v>
      </c>
      <c r="L1008" s="390">
        <v>1</v>
      </c>
      <c r="M1008" s="391">
        <v>254.43</v>
      </c>
    </row>
    <row r="1009" spans="1:13" ht="14.4" customHeight="1" x14ac:dyDescent="0.3">
      <c r="A1009" s="386" t="s">
        <v>1709</v>
      </c>
      <c r="B1009" s="387" t="s">
        <v>1975</v>
      </c>
      <c r="C1009" s="387" t="s">
        <v>1976</v>
      </c>
      <c r="D1009" s="387" t="s">
        <v>1977</v>
      </c>
      <c r="E1009" s="387" t="s">
        <v>1978</v>
      </c>
      <c r="F1009" s="390"/>
      <c r="G1009" s="390"/>
      <c r="H1009" s="403">
        <v>0</v>
      </c>
      <c r="I1009" s="390">
        <v>1</v>
      </c>
      <c r="J1009" s="390">
        <v>41.55</v>
      </c>
      <c r="K1009" s="403">
        <v>1</v>
      </c>
      <c r="L1009" s="390">
        <v>1</v>
      </c>
      <c r="M1009" s="391">
        <v>41.55</v>
      </c>
    </row>
    <row r="1010" spans="1:13" ht="14.4" customHeight="1" x14ac:dyDescent="0.3">
      <c r="A1010" s="386" t="s">
        <v>1709</v>
      </c>
      <c r="B1010" s="387" t="s">
        <v>1577</v>
      </c>
      <c r="C1010" s="387" t="s">
        <v>1146</v>
      </c>
      <c r="D1010" s="387" t="s">
        <v>1578</v>
      </c>
      <c r="E1010" s="387" t="s">
        <v>1579</v>
      </c>
      <c r="F1010" s="390"/>
      <c r="G1010" s="390"/>
      <c r="H1010" s="403">
        <v>0</v>
      </c>
      <c r="I1010" s="390">
        <v>4</v>
      </c>
      <c r="J1010" s="390">
        <v>1333.24</v>
      </c>
      <c r="K1010" s="403">
        <v>1</v>
      </c>
      <c r="L1010" s="390">
        <v>4</v>
      </c>
      <c r="M1010" s="391">
        <v>1333.24</v>
      </c>
    </row>
    <row r="1011" spans="1:13" ht="14.4" customHeight="1" x14ac:dyDescent="0.3">
      <c r="A1011" s="386" t="s">
        <v>1709</v>
      </c>
      <c r="B1011" s="387" t="s">
        <v>1577</v>
      </c>
      <c r="C1011" s="387" t="s">
        <v>1982</v>
      </c>
      <c r="D1011" s="387" t="s">
        <v>1983</v>
      </c>
      <c r="E1011" s="387" t="s">
        <v>1984</v>
      </c>
      <c r="F1011" s="390"/>
      <c r="G1011" s="390"/>
      <c r="H1011" s="403">
        <v>0</v>
      </c>
      <c r="I1011" s="390">
        <v>11</v>
      </c>
      <c r="J1011" s="390">
        <v>3666.41</v>
      </c>
      <c r="K1011" s="403">
        <v>1</v>
      </c>
      <c r="L1011" s="390">
        <v>11</v>
      </c>
      <c r="M1011" s="391">
        <v>3666.41</v>
      </c>
    </row>
    <row r="1012" spans="1:13" ht="14.4" customHeight="1" x14ac:dyDescent="0.3">
      <c r="A1012" s="386" t="s">
        <v>1709</v>
      </c>
      <c r="B1012" s="387" t="s">
        <v>1582</v>
      </c>
      <c r="C1012" s="387" t="s">
        <v>1154</v>
      </c>
      <c r="D1012" s="387" t="s">
        <v>1155</v>
      </c>
      <c r="E1012" s="387" t="s">
        <v>1583</v>
      </c>
      <c r="F1012" s="390"/>
      <c r="G1012" s="390"/>
      <c r="H1012" s="403">
        <v>0</v>
      </c>
      <c r="I1012" s="390">
        <v>4</v>
      </c>
      <c r="J1012" s="390">
        <v>736.88</v>
      </c>
      <c r="K1012" s="403">
        <v>1</v>
      </c>
      <c r="L1012" s="390">
        <v>4</v>
      </c>
      <c r="M1012" s="391">
        <v>736.88</v>
      </c>
    </row>
    <row r="1013" spans="1:13" ht="14.4" customHeight="1" x14ac:dyDescent="0.3">
      <c r="A1013" s="386" t="s">
        <v>1709</v>
      </c>
      <c r="B1013" s="387" t="s">
        <v>1586</v>
      </c>
      <c r="C1013" s="387" t="s">
        <v>2682</v>
      </c>
      <c r="D1013" s="387" t="s">
        <v>1167</v>
      </c>
      <c r="E1013" s="387" t="s">
        <v>2683</v>
      </c>
      <c r="F1013" s="390"/>
      <c r="G1013" s="390"/>
      <c r="H1013" s="403"/>
      <c r="I1013" s="390">
        <v>1</v>
      </c>
      <c r="J1013" s="390">
        <v>0</v>
      </c>
      <c r="K1013" s="403"/>
      <c r="L1013" s="390">
        <v>1</v>
      </c>
      <c r="M1013" s="391">
        <v>0</v>
      </c>
    </row>
    <row r="1014" spans="1:13" ht="14.4" customHeight="1" x14ac:dyDescent="0.3">
      <c r="A1014" s="386" t="s">
        <v>1709</v>
      </c>
      <c r="B1014" s="387" t="s">
        <v>1834</v>
      </c>
      <c r="C1014" s="387" t="s">
        <v>1835</v>
      </c>
      <c r="D1014" s="387" t="s">
        <v>1836</v>
      </c>
      <c r="E1014" s="387" t="s">
        <v>1837</v>
      </c>
      <c r="F1014" s="390"/>
      <c r="G1014" s="390"/>
      <c r="H1014" s="403">
        <v>0</v>
      </c>
      <c r="I1014" s="390">
        <v>6</v>
      </c>
      <c r="J1014" s="390">
        <v>419.15999999999997</v>
      </c>
      <c r="K1014" s="403">
        <v>1</v>
      </c>
      <c r="L1014" s="390">
        <v>6</v>
      </c>
      <c r="M1014" s="391">
        <v>419.15999999999997</v>
      </c>
    </row>
    <row r="1015" spans="1:13" ht="14.4" customHeight="1" x14ac:dyDescent="0.3">
      <c r="A1015" s="386" t="s">
        <v>1709</v>
      </c>
      <c r="B1015" s="387" t="s">
        <v>1838</v>
      </c>
      <c r="C1015" s="387" t="s">
        <v>1839</v>
      </c>
      <c r="D1015" s="387" t="s">
        <v>1840</v>
      </c>
      <c r="E1015" s="387" t="s">
        <v>1583</v>
      </c>
      <c r="F1015" s="390"/>
      <c r="G1015" s="390"/>
      <c r="H1015" s="403">
        <v>0</v>
      </c>
      <c r="I1015" s="390">
        <v>1</v>
      </c>
      <c r="J1015" s="390">
        <v>69.86</v>
      </c>
      <c r="K1015" s="403">
        <v>1</v>
      </c>
      <c r="L1015" s="390">
        <v>1</v>
      </c>
      <c r="M1015" s="391">
        <v>69.86</v>
      </c>
    </row>
    <row r="1016" spans="1:13" ht="14.4" customHeight="1" x14ac:dyDescent="0.3">
      <c r="A1016" s="386" t="s">
        <v>1709</v>
      </c>
      <c r="B1016" s="387" t="s">
        <v>2345</v>
      </c>
      <c r="C1016" s="387" t="s">
        <v>2346</v>
      </c>
      <c r="D1016" s="387" t="s">
        <v>2347</v>
      </c>
      <c r="E1016" s="387" t="s">
        <v>2348</v>
      </c>
      <c r="F1016" s="390"/>
      <c r="G1016" s="390"/>
      <c r="H1016" s="403">
        <v>0</v>
      </c>
      <c r="I1016" s="390">
        <v>2</v>
      </c>
      <c r="J1016" s="390">
        <v>6254.38</v>
      </c>
      <c r="K1016" s="403">
        <v>1</v>
      </c>
      <c r="L1016" s="390">
        <v>2</v>
      </c>
      <c r="M1016" s="391">
        <v>6254.38</v>
      </c>
    </row>
    <row r="1017" spans="1:13" ht="14.4" customHeight="1" x14ac:dyDescent="0.3">
      <c r="A1017" s="386" t="s">
        <v>1709</v>
      </c>
      <c r="B1017" s="387" t="s">
        <v>1587</v>
      </c>
      <c r="C1017" s="387" t="s">
        <v>1939</v>
      </c>
      <c r="D1017" s="387" t="s">
        <v>1059</v>
      </c>
      <c r="E1017" s="387" t="s">
        <v>1940</v>
      </c>
      <c r="F1017" s="390"/>
      <c r="G1017" s="390"/>
      <c r="H1017" s="403">
        <v>0</v>
      </c>
      <c r="I1017" s="390">
        <v>1</v>
      </c>
      <c r="J1017" s="390">
        <v>41.5</v>
      </c>
      <c r="K1017" s="403">
        <v>1</v>
      </c>
      <c r="L1017" s="390">
        <v>1</v>
      </c>
      <c r="M1017" s="391">
        <v>41.5</v>
      </c>
    </row>
    <row r="1018" spans="1:13" ht="14.4" customHeight="1" x14ac:dyDescent="0.3">
      <c r="A1018" s="386" t="s">
        <v>1710</v>
      </c>
      <c r="B1018" s="387" t="s">
        <v>1563</v>
      </c>
      <c r="C1018" s="387" t="s">
        <v>1090</v>
      </c>
      <c r="D1018" s="387" t="s">
        <v>1029</v>
      </c>
      <c r="E1018" s="387" t="s">
        <v>1091</v>
      </c>
      <c r="F1018" s="390"/>
      <c r="G1018" s="390"/>
      <c r="H1018" s="403">
        <v>0</v>
      </c>
      <c r="I1018" s="390">
        <v>45</v>
      </c>
      <c r="J1018" s="390">
        <v>28138.05</v>
      </c>
      <c r="K1018" s="403">
        <v>1</v>
      </c>
      <c r="L1018" s="390">
        <v>45</v>
      </c>
      <c r="M1018" s="391">
        <v>28138.05</v>
      </c>
    </row>
    <row r="1019" spans="1:13" ht="14.4" customHeight="1" x14ac:dyDescent="0.3">
      <c r="A1019" s="386" t="s">
        <v>1710</v>
      </c>
      <c r="B1019" s="387" t="s">
        <v>1563</v>
      </c>
      <c r="C1019" s="387" t="s">
        <v>1028</v>
      </c>
      <c r="D1019" s="387" t="s">
        <v>1029</v>
      </c>
      <c r="E1019" s="387" t="s">
        <v>1030</v>
      </c>
      <c r="F1019" s="390"/>
      <c r="G1019" s="390"/>
      <c r="H1019" s="403">
        <v>0</v>
      </c>
      <c r="I1019" s="390">
        <v>3</v>
      </c>
      <c r="J1019" s="390">
        <v>2813.79</v>
      </c>
      <c r="K1019" s="403">
        <v>1</v>
      </c>
      <c r="L1019" s="390">
        <v>3</v>
      </c>
      <c r="M1019" s="391">
        <v>2813.79</v>
      </c>
    </row>
    <row r="1020" spans="1:13" ht="14.4" customHeight="1" x14ac:dyDescent="0.3">
      <c r="A1020" s="386" t="s">
        <v>1710</v>
      </c>
      <c r="B1020" s="387" t="s">
        <v>1577</v>
      </c>
      <c r="C1020" s="387" t="s">
        <v>1146</v>
      </c>
      <c r="D1020" s="387" t="s">
        <v>1578</v>
      </c>
      <c r="E1020" s="387" t="s">
        <v>1579</v>
      </c>
      <c r="F1020" s="390"/>
      <c r="G1020" s="390"/>
      <c r="H1020" s="403">
        <v>0</v>
      </c>
      <c r="I1020" s="390">
        <v>3</v>
      </c>
      <c r="J1020" s="390">
        <v>999.93000000000006</v>
      </c>
      <c r="K1020" s="403">
        <v>1</v>
      </c>
      <c r="L1020" s="390">
        <v>3</v>
      </c>
      <c r="M1020" s="391">
        <v>999.93000000000006</v>
      </c>
    </row>
    <row r="1021" spans="1:13" ht="14.4" customHeight="1" x14ac:dyDescent="0.3">
      <c r="A1021" s="386" t="s">
        <v>1710</v>
      </c>
      <c r="B1021" s="387" t="s">
        <v>1577</v>
      </c>
      <c r="C1021" s="387" t="s">
        <v>1982</v>
      </c>
      <c r="D1021" s="387" t="s">
        <v>1983</v>
      </c>
      <c r="E1021" s="387" t="s">
        <v>1984</v>
      </c>
      <c r="F1021" s="390"/>
      <c r="G1021" s="390"/>
      <c r="H1021" s="403">
        <v>0</v>
      </c>
      <c r="I1021" s="390">
        <v>1</v>
      </c>
      <c r="J1021" s="390">
        <v>333.31</v>
      </c>
      <c r="K1021" s="403">
        <v>1</v>
      </c>
      <c r="L1021" s="390">
        <v>1</v>
      </c>
      <c r="M1021" s="391">
        <v>333.31</v>
      </c>
    </row>
    <row r="1022" spans="1:13" ht="14.4" customHeight="1" x14ac:dyDescent="0.3">
      <c r="A1022" s="386" t="s">
        <v>1710</v>
      </c>
      <c r="B1022" s="387" t="s">
        <v>1582</v>
      </c>
      <c r="C1022" s="387" t="s">
        <v>1154</v>
      </c>
      <c r="D1022" s="387" t="s">
        <v>1155</v>
      </c>
      <c r="E1022" s="387" t="s">
        <v>1583</v>
      </c>
      <c r="F1022" s="390"/>
      <c r="G1022" s="390"/>
      <c r="H1022" s="403">
        <v>0</v>
      </c>
      <c r="I1022" s="390">
        <v>7</v>
      </c>
      <c r="J1022" s="390">
        <v>1289.54</v>
      </c>
      <c r="K1022" s="403">
        <v>1</v>
      </c>
      <c r="L1022" s="390">
        <v>7</v>
      </c>
      <c r="M1022" s="391">
        <v>1289.54</v>
      </c>
    </row>
    <row r="1023" spans="1:13" ht="14.4" customHeight="1" x14ac:dyDescent="0.3">
      <c r="A1023" s="386" t="s">
        <v>1710</v>
      </c>
      <c r="B1023" s="387" t="s">
        <v>1838</v>
      </c>
      <c r="C1023" s="387" t="s">
        <v>1839</v>
      </c>
      <c r="D1023" s="387" t="s">
        <v>1840</v>
      </c>
      <c r="E1023" s="387" t="s">
        <v>1583</v>
      </c>
      <c r="F1023" s="390"/>
      <c r="G1023" s="390"/>
      <c r="H1023" s="403">
        <v>0</v>
      </c>
      <c r="I1023" s="390">
        <v>1</v>
      </c>
      <c r="J1023" s="390">
        <v>69.86</v>
      </c>
      <c r="K1023" s="403">
        <v>1</v>
      </c>
      <c r="L1023" s="390">
        <v>1</v>
      </c>
      <c r="M1023" s="391">
        <v>69.86</v>
      </c>
    </row>
    <row r="1024" spans="1:13" ht="14.4" customHeight="1" x14ac:dyDescent="0.3">
      <c r="A1024" s="386" t="s">
        <v>1710</v>
      </c>
      <c r="B1024" s="387" t="s">
        <v>1989</v>
      </c>
      <c r="C1024" s="387" t="s">
        <v>1990</v>
      </c>
      <c r="D1024" s="387" t="s">
        <v>1991</v>
      </c>
      <c r="E1024" s="387" t="s">
        <v>1992</v>
      </c>
      <c r="F1024" s="390"/>
      <c r="G1024" s="390"/>
      <c r="H1024" s="403">
        <v>0</v>
      </c>
      <c r="I1024" s="390">
        <v>53</v>
      </c>
      <c r="J1024" s="390">
        <v>5121.3900000000003</v>
      </c>
      <c r="K1024" s="403">
        <v>1</v>
      </c>
      <c r="L1024" s="390">
        <v>53</v>
      </c>
      <c r="M1024" s="391">
        <v>5121.3900000000003</v>
      </c>
    </row>
    <row r="1025" spans="1:13" ht="14.4" customHeight="1" x14ac:dyDescent="0.3">
      <c r="A1025" s="386" t="s">
        <v>1710</v>
      </c>
      <c r="B1025" s="387" t="s">
        <v>1989</v>
      </c>
      <c r="C1025" s="387" t="s">
        <v>1993</v>
      </c>
      <c r="D1025" s="387" t="s">
        <v>1991</v>
      </c>
      <c r="E1025" s="387" t="s">
        <v>1994</v>
      </c>
      <c r="F1025" s="390"/>
      <c r="G1025" s="390"/>
      <c r="H1025" s="403">
        <v>0</v>
      </c>
      <c r="I1025" s="390">
        <v>2</v>
      </c>
      <c r="J1025" s="390">
        <v>386.52</v>
      </c>
      <c r="K1025" s="403">
        <v>1</v>
      </c>
      <c r="L1025" s="390">
        <v>2</v>
      </c>
      <c r="M1025" s="391">
        <v>386.52</v>
      </c>
    </row>
    <row r="1026" spans="1:13" ht="14.4" customHeight="1" x14ac:dyDescent="0.3">
      <c r="A1026" s="386" t="s">
        <v>1710</v>
      </c>
      <c r="B1026" s="387" t="s">
        <v>1989</v>
      </c>
      <c r="C1026" s="387" t="s">
        <v>2020</v>
      </c>
      <c r="D1026" s="387" t="s">
        <v>1991</v>
      </c>
      <c r="E1026" s="387" t="s">
        <v>2021</v>
      </c>
      <c r="F1026" s="390">
        <v>1</v>
      </c>
      <c r="G1026" s="390">
        <v>0</v>
      </c>
      <c r="H1026" s="403"/>
      <c r="I1026" s="390"/>
      <c r="J1026" s="390"/>
      <c r="K1026" s="403"/>
      <c r="L1026" s="390">
        <v>1</v>
      </c>
      <c r="M1026" s="391">
        <v>0</v>
      </c>
    </row>
    <row r="1027" spans="1:13" ht="14.4" customHeight="1" x14ac:dyDescent="0.3">
      <c r="A1027" s="386" t="s">
        <v>1710</v>
      </c>
      <c r="B1027" s="387" t="s">
        <v>1989</v>
      </c>
      <c r="C1027" s="387" t="s">
        <v>2022</v>
      </c>
      <c r="D1027" s="387" t="s">
        <v>2023</v>
      </c>
      <c r="E1027" s="387" t="s">
        <v>2024</v>
      </c>
      <c r="F1027" s="390">
        <v>1</v>
      </c>
      <c r="G1027" s="390">
        <v>96.63</v>
      </c>
      <c r="H1027" s="403">
        <v>1</v>
      </c>
      <c r="I1027" s="390"/>
      <c r="J1027" s="390"/>
      <c r="K1027" s="403">
        <v>0</v>
      </c>
      <c r="L1027" s="390">
        <v>1</v>
      </c>
      <c r="M1027" s="391">
        <v>96.63</v>
      </c>
    </row>
    <row r="1028" spans="1:13" ht="14.4" customHeight="1" x14ac:dyDescent="0.3">
      <c r="A1028" s="386" t="s">
        <v>1710</v>
      </c>
      <c r="B1028" s="387" t="s">
        <v>1587</v>
      </c>
      <c r="C1028" s="387" t="s">
        <v>2052</v>
      </c>
      <c r="D1028" s="387" t="s">
        <v>2053</v>
      </c>
      <c r="E1028" s="387" t="s">
        <v>2054</v>
      </c>
      <c r="F1028" s="390"/>
      <c r="G1028" s="390"/>
      <c r="H1028" s="403">
        <v>0</v>
      </c>
      <c r="I1028" s="390">
        <v>2</v>
      </c>
      <c r="J1028" s="390">
        <v>81.86</v>
      </c>
      <c r="K1028" s="403">
        <v>1</v>
      </c>
      <c r="L1028" s="390">
        <v>2</v>
      </c>
      <c r="M1028" s="391">
        <v>81.86</v>
      </c>
    </row>
    <row r="1029" spans="1:13" ht="14.4" customHeight="1" x14ac:dyDescent="0.3">
      <c r="A1029" s="386" t="s">
        <v>1710</v>
      </c>
      <c r="B1029" s="387" t="s">
        <v>1587</v>
      </c>
      <c r="C1029" s="387" t="s">
        <v>1939</v>
      </c>
      <c r="D1029" s="387" t="s">
        <v>1059</v>
      </c>
      <c r="E1029" s="387" t="s">
        <v>1940</v>
      </c>
      <c r="F1029" s="390"/>
      <c r="G1029" s="390"/>
      <c r="H1029" s="403">
        <v>0</v>
      </c>
      <c r="I1029" s="390">
        <v>1</v>
      </c>
      <c r="J1029" s="390">
        <v>32.74</v>
      </c>
      <c r="K1029" s="403">
        <v>1</v>
      </c>
      <c r="L1029" s="390">
        <v>1</v>
      </c>
      <c r="M1029" s="391">
        <v>32.74</v>
      </c>
    </row>
    <row r="1030" spans="1:13" ht="14.4" customHeight="1" x14ac:dyDescent="0.3">
      <c r="A1030" s="386" t="s">
        <v>1710</v>
      </c>
      <c r="B1030" s="387" t="s">
        <v>1587</v>
      </c>
      <c r="C1030" s="387" t="s">
        <v>1058</v>
      </c>
      <c r="D1030" s="387" t="s">
        <v>1059</v>
      </c>
      <c r="E1030" s="387" t="s">
        <v>1588</v>
      </c>
      <c r="F1030" s="390"/>
      <c r="G1030" s="390"/>
      <c r="H1030" s="403">
        <v>0</v>
      </c>
      <c r="I1030" s="390">
        <v>10</v>
      </c>
      <c r="J1030" s="390">
        <v>1087.42</v>
      </c>
      <c r="K1030" s="403">
        <v>1</v>
      </c>
      <c r="L1030" s="390">
        <v>10</v>
      </c>
      <c r="M1030" s="391">
        <v>1087.42</v>
      </c>
    </row>
    <row r="1031" spans="1:13" ht="14.4" customHeight="1" x14ac:dyDescent="0.3">
      <c r="A1031" s="386" t="s">
        <v>1710</v>
      </c>
      <c r="B1031" s="387" t="s">
        <v>1587</v>
      </c>
      <c r="C1031" s="387" t="s">
        <v>1062</v>
      </c>
      <c r="D1031" s="387" t="s">
        <v>1059</v>
      </c>
      <c r="E1031" s="387" t="s">
        <v>1589</v>
      </c>
      <c r="F1031" s="390"/>
      <c r="G1031" s="390"/>
      <c r="H1031" s="403">
        <v>0</v>
      </c>
      <c r="I1031" s="390">
        <v>1</v>
      </c>
      <c r="J1031" s="390">
        <v>163.72999999999999</v>
      </c>
      <c r="K1031" s="403">
        <v>1</v>
      </c>
      <c r="L1031" s="390">
        <v>1</v>
      </c>
      <c r="M1031" s="391">
        <v>163.72999999999999</v>
      </c>
    </row>
    <row r="1032" spans="1:13" ht="14.4" customHeight="1" x14ac:dyDescent="0.3">
      <c r="A1032" s="386" t="s">
        <v>1711</v>
      </c>
      <c r="B1032" s="387" t="s">
        <v>2684</v>
      </c>
      <c r="C1032" s="387" t="s">
        <v>2685</v>
      </c>
      <c r="D1032" s="387" t="s">
        <v>2686</v>
      </c>
      <c r="E1032" s="387" t="s">
        <v>2687</v>
      </c>
      <c r="F1032" s="390"/>
      <c r="G1032" s="390"/>
      <c r="H1032" s="403">
        <v>0</v>
      </c>
      <c r="I1032" s="390">
        <v>1</v>
      </c>
      <c r="J1032" s="390">
        <v>40.61</v>
      </c>
      <c r="K1032" s="403">
        <v>1</v>
      </c>
      <c r="L1032" s="390">
        <v>1</v>
      </c>
      <c r="M1032" s="391">
        <v>40.61</v>
      </c>
    </row>
    <row r="1033" spans="1:13" ht="14.4" customHeight="1" x14ac:dyDescent="0.3">
      <c r="A1033" s="386" t="s">
        <v>1711</v>
      </c>
      <c r="B1033" s="387" t="s">
        <v>2684</v>
      </c>
      <c r="C1033" s="387" t="s">
        <v>2688</v>
      </c>
      <c r="D1033" s="387" t="s">
        <v>2689</v>
      </c>
      <c r="E1033" s="387" t="s">
        <v>2690</v>
      </c>
      <c r="F1033" s="390">
        <v>1</v>
      </c>
      <c r="G1033" s="390">
        <v>60.92</v>
      </c>
      <c r="H1033" s="403">
        <v>1</v>
      </c>
      <c r="I1033" s="390"/>
      <c r="J1033" s="390"/>
      <c r="K1033" s="403">
        <v>0</v>
      </c>
      <c r="L1033" s="390">
        <v>1</v>
      </c>
      <c r="M1033" s="391">
        <v>60.92</v>
      </c>
    </row>
    <row r="1034" spans="1:13" ht="14.4" customHeight="1" x14ac:dyDescent="0.3">
      <c r="A1034" s="386" t="s">
        <v>1711</v>
      </c>
      <c r="B1034" s="387" t="s">
        <v>2106</v>
      </c>
      <c r="C1034" s="387" t="s">
        <v>2107</v>
      </c>
      <c r="D1034" s="387" t="s">
        <v>2108</v>
      </c>
      <c r="E1034" s="387" t="s">
        <v>2109</v>
      </c>
      <c r="F1034" s="390"/>
      <c r="G1034" s="390"/>
      <c r="H1034" s="403">
        <v>0</v>
      </c>
      <c r="I1034" s="390">
        <v>1</v>
      </c>
      <c r="J1034" s="390">
        <v>193.26</v>
      </c>
      <c r="K1034" s="403">
        <v>1</v>
      </c>
      <c r="L1034" s="390">
        <v>1</v>
      </c>
      <c r="M1034" s="391">
        <v>193.26</v>
      </c>
    </row>
    <row r="1035" spans="1:13" ht="14.4" customHeight="1" x14ac:dyDescent="0.3">
      <c r="A1035" s="386" t="s">
        <v>1711</v>
      </c>
      <c r="B1035" s="387" t="s">
        <v>1989</v>
      </c>
      <c r="C1035" s="387" t="s">
        <v>2018</v>
      </c>
      <c r="D1035" s="387" t="s">
        <v>1991</v>
      </c>
      <c r="E1035" s="387" t="s">
        <v>2019</v>
      </c>
      <c r="F1035" s="390"/>
      <c r="G1035" s="390"/>
      <c r="H1035" s="403">
        <v>0</v>
      </c>
      <c r="I1035" s="390">
        <v>1</v>
      </c>
      <c r="J1035" s="390">
        <v>48.31</v>
      </c>
      <c r="K1035" s="403">
        <v>1</v>
      </c>
      <c r="L1035" s="390">
        <v>1</v>
      </c>
      <c r="M1035" s="391">
        <v>48.31</v>
      </c>
    </row>
    <row r="1036" spans="1:13" ht="14.4" customHeight="1" x14ac:dyDescent="0.3">
      <c r="A1036" s="386" t="s">
        <v>1711</v>
      </c>
      <c r="B1036" s="387" t="s">
        <v>1989</v>
      </c>
      <c r="C1036" s="387" t="s">
        <v>1990</v>
      </c>
      <c r="D1036" s="387" t="s">
        <v>1991</v>
      </c>
      <c r="E1036" s="387" t="s">
        <v>1992</v>
      </c>
      <c r="F1036" s="390"/>
      <c r="G1036" s="390"/>
      <c r="H1036" s="403">
        <v>0</v>
      </c>
      <c r="I1036" s="390">
        <v>19</v>
      </c>
      <c r="J1036" s="390">
        <v>1835.9699999999998</v>
      </c>
      <c r="K1036" s="403">
        <v>1</v>
      </c>
      <c r="L1036" s="390">
        <v>19</v>
      </c>
      <c r="M1036" s="391">
        <v>1835.9699999999998</v>
      </c>
    </row>
    <row r="1037" spans="1:13" ht="14.4" customHeight="1" x14ac:dyDescent="0.3">
      <c r="A1037" s="386" t="s">
        <v>1711</v>
      </c>
      <c r="B1037" s="387" t="s">
        <v>1989</v>
      </c>
      <c r="C1037" s="387" t="s">
        <v>2022</v>
      </c>
      <c r="D1037" s="387" t="s">
        <v>2023</v>
      </c>
      <c r="E1037" s="387" t="s">
        <v>2024</v>
      </c>
      <c r="F1037" s="390">
        <v>5</v>
      </c>
      <c r="G1037" s="390">
        <v>483.15</v>
      </c>
      <c r="H1037" s="403">
        <v>1</v>
      </c>
      <c r="I1037" s="390"/>
      <c r="J1037" s="390"/>
      <c r="K1037" s="403">
        <v>0</v>
      </c>
      <c r="L1037" s="390">
        <v>5</v>
      </c>
      <c r="M1037" s="391">
        <v>483.15</v>
      </c>
    </row>
    <row r="1038" spans="1:13" ht="14.4" customHeight="1" x14ac:dyDescent="0.3">
      <c r="A1038" s="386" t="s">
        <v>1711</v>
      </c>
      <c r="B1038" s="387" t="s">
        <v>1587</v>
      </c>
      <c r="C1038" s="387" t="s">
        <v>1931</v>
      </c>
      <c r="D1038" s="387" t="s">
        <v>1932</v>
      </c>
      <c r="E1038" s="387" t="s">
        <v>1933</v>
      </c>
      <c r="F1038" s="390"/>
      <c r="G1038" s="390"/>
      <c r="H1038" s="403">
        <v>0</v>
      </c>
      <c r="I1038" s="390">
        <v>1</v>
      </c>
      <c r="J1038" s="390">
        <v>32.74</v>
      </c>
      <c r="K1038" s="403">
        <v>1</v>
      </c>
      <c r="L1038" s="390">
        <v>1</v>
      </c>
      <c r="M1038" s="391">
        <v>32.74</v>
      </c>
    </row>
    <row r="1039" spans="1:13" ht="14.4" customHeight="1" x14ac:dyDescent="0.3">
      <c r="A1039" s="386" t="s">
        <v>1711</v>
      </c>
      <c r="B1039" s="387" t="s">
        <v>1587</v>
      </c>
      <c r="C1039" s="387" t="s">
        <v>2052</v>
      </c>
      <c r="D1039" s="387" t="s">
        <v>2053</v>
      </c>
      <c r="E1039" s="387" t="s">
        <v>2054</v>
      </c>
      <c r="F1039" s="390"/>
      <c r="G1039" s="390"/>
      <c r="H1039" s="403">
        <v>0</v>
      </c>
      <c r="I1039" s="390">
        <v>2</v>
      </c>
      <c r="J1039" s="390">
        <v>65.48</v>
      </c>
      <c r="K1039" s="403">
        <v>1</v>
      </c>
      <c r="L1039" s="390">
        <v>2</v>
      </c>
      <c r="M1039" s="391">
        <v>65.48</v>
      </c>
    </row>
    <row r="1040" spans="1:13" ht="14.4" customHeight="1" x14ac:dyDescent="0.3">
      <c r="A1040" s="386" t="s">
        <v>1711</v>
      </c>
      <c r="B1040" s="387" t="s">
        <v>1587</v>
      </c>
      <c r="C1040" s="387" t="s">
        <v>1058</v>
      </c>
      <c r="D1040" s="387" t="s">
        <v>1059</v>
      </c>
      <c r="E1040" s="387" t="s">
        <v>1588</v>
      </c>
      <c r="F1040" s="390"/>
      <c r="G1040" s="390"/>
      <c r="H1040" s="403">
        <v>0</v>
      </c>
      <c r="I1040" s="390">
        <v>10</v>
      </c>
      <c r="J1040" s="390">
        <v>1218.8200000000002</v>
      </c>
      <c r="K1040" s="403">
        <v>1</v>
      </c>
      <c r="L1040" s="390">
        <v>10</v>
      </c>
      <c r="M1040" s="391">
        <v>1218.8200000000002</v>
      </c>
    </row>
    <row r="1041" spans="1:13" ht="14.4" customHeight="1" x14ac:dyDescent="0.3">
      <c r="A1041" s="386" t="s">
        <v>1711</v>
      </c>
      <c r="B1041" s="387" t="s">
        <v>1587</v>
      </c>
      <c r="C1041" s="387" t="s">
        <v>1062</v>
      </c>
      <c r="D1041" s="387" t="s">
        <v>1059</v>
      </c>
      <c r="E1041" s="387" t="s">
        <v>1589</v>
      </c>
      <c r="F1041" s="390"/>
      <c r="G1041" s="390"/>
      <c r="H1041" s="403">
        <v>0</v>
      </c>
      <c r="I1041" s="390">
        <v>1</v>
      </c>
      <c r="J1041" s="390">
        <v>163.72999999999999</v>
      </c>
      <c r="K1041" s="403">
        <v>1</v>
      </c>
      <c r="L1041" s="390">
        <v>1</v>
      </c>
      <c r="M1041" s="391">
        <v>163.72999999999999</v>
      </c>
    </row>
    <row r="1042" spans="1:13" ht="14.4" customHeight="1" x14ac:dyDescent="0.3">
      <c r="A1042" s="386" t="s">
        <v>1711</v>
      </c>
      <c r="B1042" s="387" t="s">
        <v>1590</v>
      </c>
      <c r="C1042" s="387" t="s">
        <v>2691</v>
      </c>
      <c r="D1042" s="387" t="s">
        <v>2692</v>
      </c>
      <c r="E1042" s="387" t="s">
        <v>2693</v>
      </c>
      <c r="F1042" s="390">
        <v>4</v>
      </c>
      <c r="G1042" s="390">
        <v>931.4</v>
      </c>
      <c r="H1042" s="403">
        <v>1</v>
      </c>
      <c r="I1042" s="390"/>
      <c r="J1042" s="390"/>
      <c r="K1042" s="403">
        <v>0</v>
      </c>
      <c r="L1042" s="390">
        <v>4</v>
      </c>
      <c r="M1042" s="391">
        <v>931.4</v>
      </c>
    </row>
    <row r="1043" spans="1:13" ht="14.4" customHeight="1" x14ac:dyDescent="0.3">
      <c r="A1043" s="386" t="s">
        <v>1711</v>
      </c>
      <c r="B1043" s="387" t="s">
        <v>2068</v>
      </c>
      <c r="C1043" s="387" t="s">
        <v>2072</v>
      </c>
      <c r="D1043" s="387" t="s">
        <v>2070</v>
      </c>
      <c r="E1043" s="387" t="s">
        <v>2013</v>
      </c>
      <c r="F1043" s="390"/>
      <c r="G1043" s="390"/>
      <c r="H1043" s="403">
        <v>0</v>
      </c>
      <c r="I1043" s="390">
        <v>3</v>
      </c>
      <c r="J1043" s="390">
        <v>2661.1499999999996</v>
      </c>
      <c r="K1043" s="403">
        <v>1</v>
      </c>
      <c r="L1043" s="390">
        <v>3</v>
      </c>
      <c r="M1043" s="391">
        <v>2661.1499999999996</v>
      </c>
    </row>
    <row r="1044" spans="1:13" ht="14.4" customHeight="1" x14ac:dyDescent="0.3">
      <c r="A1044" s="386" t="s">
        <v>1711</v>
      </c>
      <c r="B1044" s="387" t="s">
        <v>2073</v>
      </c>
      <c r="C1044" s="387" t="s">
        <v>2074</v>
      </c>
      <c r="D1044" s="387" t="s">
        <v>2075</v>
      </c>
      <c r="E1044" s="387" t="s">
        <v>2076</v>
      </c>
      <c r="F1044" s="390"/>
      <c r="G1044" s="390"/>
      <c r="H1044" s="403">
        <v>0</v>
      </c>
      <c r="I1044" s="390">
        <v>2</v>
      </c>
      <c r="J1044" s="390">
        <v>2689.32</v>
      </c>
      <c r="K1044" s="403">
        <v>1</v>
      </c>
      <c r="L1044" s="390">
        <v>2</v>
      </c>
      <c r="M1044" s="391">
        <v>2689.32</v>
      </c>
    </row>
    <row r="1045" spans="1:13" ht="14.4" customHeight="1" x14ac:dyDescent="0.3">
      <c r="A1045" s="386" t="s">
        <v>1711</v>
      </c>
      <c r="B1045" s="387" t="s">
        <v>1591</v>
      </c>
      <c r="C1045" s="387" t="s">
        <v>2213</v>
      </c>
      <c r="D1045" s="387" t="s">
        <v>2214</v>
      </c>
      <c r="E1045" s="387" t="s">
        <v>2215</v>
      </c>
      <c r="F1045" s="390"/>
      <c r="G1045" s="390"/>
      <c r="H1045" s="403">
        <v>0</v>
      </c>
      <c r="I1045" s="390">
        <v>2</v>
      </c>
      <c r="J1045" s="390">
        <v>32.54</v>
      </c>
      <c r="K1045" s="403">
        <v>1</v>
      </c>
      <c r="L1045" s="390">
        <v>2</v>
      </c>
      <c r="M1045" s="391">
        <v>32.54</v>
      </c>
    </row>
    <row r="1046" spans="1:13" ht="14.4" customHeight="1" x14ac:dyDescent="0.3">
      <c r="A1046" s="386" t="s">
        <v>1711</v>
      </c>
      <c r="B1046" s="387" t="s">
        <v>2086</v>
      </c>
      <c r="C1046" s="387" t="s">
        <v>2301</v>
      </c>
      <c r="D1046" s="387" t="s">
        <v>2302</v>
      </c>
      <c r="E1046" s="387" t="s">
        <v>2202</v>
      </c>
      <c r="F1046" s="390"/>
      <c r="G1046" s="390"/>
      <c r="H1046" s="403">
        <v>0</v>
      </c>
      <c r="I1046" s="390">
        <v>2</v>
      </c>
      <c r="J1046" s="390">
        <v>464.88</v>
      </c>
      <c r="K1046" s="403">
        <v>1</v>
      </c>
      <c r="L1046" s="390">
        <v>2</v>
      </c>
      <c r="M1046" s="391">
        <v>464.88</v>
      </c>
    </row>
    <row r="1047" spans="1:13" ht="14.4" customHeight="1" x14ac:dyDescent="0.3">
      <c r="A1047" s="386" t="s">
        <v>1711</v>
      </c>
      <c r="B1047" s="387" t="s">
        <v>1607</v>
      </c>
      <c r="C1047" s="387" t="s">
        <v>2303</v>
      </c>
      <c r="D1047" s="387" t="s">
        <v>1199</v>
      </c>
      <c r="E1047" s="387" t="s">
        <v>2226</v>
      </c>
      <c r="F1047" s="390"/>
      <c r="G1047" s="390"/>
      <c r="H1047" s="403"/>
      <c r="I1047" s="390">
        <v>1</v>
      </c>
      <c r="J1047" s="390">
        <v>0</v>
      </c>
      <c r="K1047" s="403"/>
      <c r="L1047" s="390">
        <v>1</v>
      </c>
      <c r="M1047" s="391">
        <v>0</v>
      </c>
    </row>
    <row r="1048" spans="1:13" ht="14.4" customHeight="1" x14ac:dyDescent="0.3">
      <c r="A1048" s="386" t="s">
        <v>1711</v>
      </c>
      <c r="B1048" s="387" t="s">
        <v>1611</v>
      </c>
      <c r="C1048" s="387" t="s">
        <v>836</v>
      </c>
      <c r="D1048" s="387" t="s">
        <v>1230</v>
      </c>
      <c r="E1048" s="387" t="s">
        <v>1231</v>
      </c>
      <c r="F1048" s="390"/>
      <c r="G1048" s="390"/>
      <c r="H1048" s="403">
        <v>0</v>
      </c>
      <c r="I1048" s="390">
        <v>1</v>
      </c>
      <c r="J1048" s="390">
        <v>137.6</v>
      </c>
      <c r="K1048" s="403">
        <v>1</v>
      </c>
      <c r="L1048" s="390">
        <v>1</v>
      </c>
      <c r="M1048" s="391">
        <v>137.6</v>
      </c>
    </row>
    <row r="1049" spans="1:13" ht="14.4" customHeight="1" x14ac:dyDescent="0.3">
      <c r="A1049" s="386" t="s">
        <v>1712</v>
      </c>
      <c r="B1049" s="387" t="s">
        <v>1961</v>
      </c>
      <c r="C1049" s="387" t="s">
        <v>1962</v>
      </c>
      <c r="D1049" s="387" t="s">
        <v>1963</v>
      </c>
      <c r="E1049" s="387" t="s">
        <v>1964</v>
      </c>
      <c r="F1049" s="390"/>
      <c r="G1049" s="390"/>
      <c r="H1049" s="403">
        <v>0</v>
      </c>
      <c r="I1049" s="390">
        <v>1</v>
      </c>
      <c r="J1049" s="390">
        <v>154.01</v>
      </c>
      <c r="K1049" s="403">
        <v>1</v>
      </c>
      <c r="L1049" s="390">
        <v>1</v>
      </c>
      <c r="M1049" s="391">
        <v>154.01</v>
      </c>
    </row>
    <row r="1050" spans="1:13" ht="14.4" customHeight="1" x14ac:dyDescent="0.3">
      <c r="A1050" s="386" t="s">
        <v>1713</v>
      </c>
      <c r="B1050" s="387" t="s">
        <v>1558</v>
      </c>
      <c r="C1050" s="387" t="s">
        <v>1832</v>
      </c>
      <c r="D1050" s="387" t="s">
        <v>597</v>
      </c>
      <c r="E1050" s="387" t="s">
        <v>1833</v>
      </c>
      <c r="F1050" s="390"/>
      <c r="G1050" s="390"/>
      <c r="H1050" s="403">
        <v>0</v>
      </c>
      <c r="I1050" s="390">
        <v>1</v>
      </c>
      <c r="J1050" s="390">
        <v>95.24</v>
      </c>
      <c r="K1050" s="403">
        <v>1</v>
      </c>
      <c r="L1050" s="390">
        <v>1</v>
      </c>
      <c r="M1050" s="391">
        <v>95.24</v>
      </c>
    </row>
    <row r="1051" spans="1:13" ht="14.4" customHeight="1" x14ac:dyDescent="0.3">
      <c r="A1051" s="386" t="s">
        <v>1713</v>
      </c>
      <c r="B1051" s="387" t="s">
        <v>1558</v>
      </c>
      <c r="C1051" s="387" t="s">
        <v>596</v>
      </c>
      <c r="D1051" s="387" t="s">
        <v>597</v>
      </c>
      <c r="E1051" s="387" t="s">
        <v>598</v>
      </c>
      <c r="F1051" s="390"/>
      <c r="G1051" s="390"/>
      <c r="H1051" s="403">
        <v>0</v>
      </c>
      <c r="I1051" s="390">
        <v>6</v>
      </c>
      <c r="J1051" s="390">
        <v>1142.8799999999999</v>
      </c>
      <c r="K1051" s="403">
        <v>1</v>
      </c>
      <c r="L1051" s="390">
        <v>6</v>
      </c>
      <c r="M1051" s="391">
        <v>1142.8799999999999</v>
      </c>
    </row>
    <row r="1052" spans="1:13" ht="14.4" customHeight="1" x14ac:dyDescent="0.3">
      <c r="A1052" s="386" t="s">
        <v>1713</v>
      </c>
      <c r="B1052" s="387" t="s">
        <v>1854</v>
      </c>
      <c r="C1052" s="387" t="s">
        <v>1959</v>
      </c>
      <c r="D1052" s="387" t="s">
        <v>1856</v>
      </c>
      <c r="E1052" s="387" t="s">
        <v>1960</v>
      </c>
      <c r="F1052" s="390"/>
      <c r="G1052" s="390"/>
      <c r="H1052" s="403"/>
      <c r="I1052" s="390">
        <v>1</v>
      </c>
      <c r="J1052" s="390">
        <v>0</v>
      </c>
      <c r="K1052" s="403"/>
      <c r="L1052" s="390">
        <v>1</v>
      </c>
      <c r="M1052" s="391">
        <v>0</v>
      </c>
    </row>
    <row r="1053" spans="1:13" ht="14.4" customHeight="1" x14ac:dyDescent="0.3">
      <c r="A1053" s="386" t="s">
        <v>1713</v>
      </c>
      <c r="B1053" s="387" t="s">
        <v>1889</v>
      </c>
      <c r="C1053" s="387" t="s">
        <v>1890</v>
      </c>
      <c r="D1053" s="387" t="s">
        <v>1891</v>
      </c>
      <c r="E1053" s="387" t="s">
        <v>804</v>
      </c>
      <c r="F1053" s="390"/>
      <c r="G1053" s="390"/>
      <c r="H1053" s="403">
        <v>0</v>
      </c>
      <c r="I1053" s="390">
        <v>1</v>
      </c>
      <c r="J1053" s="390">
        <v>44.89</v>
      </c>
      <c r="K1053" s="403">
        <v>1</v>
      </c>
      <c r="L1053" s="390">
        <v>1</v>
      </c>
      <c r="M1053" s="391">
        <v>44.89</v>
      </c>
    </row>
    <row r="1054" spans="1:13" ht="14.4" customHeight="1" x14ac:dyDescent="0.3">
      <c r="A1054" s="386" t="s">
        <v>1713</v>
      </c>
      <c r="B1054" s="387" t="s">
        <v>1919</v>
      </c>
      <c r="C1054" s="387" t="s">
        <v>2278</v>
      </c>
      <c r="D1054" s="387" t="s">
        <v>2279</v>
      </c>
      <c r="E1054" s="387" t="s">
        <v>2280</v>
      </c>
      <c r="F1054" s="390"/>
      <c r="G1054" s="390"/>
      <c r="H1054" s="403">
        <v>0</v>
      </c>
      <c r="I1054" s="390">
        <v>1</v>
      </c>
      <c r="J1054" s="390">
        <v>50.57</v>
      </c>
      <c r="K1054" s="403">
        <v>1</v>
      </c>
      <c r="L1054" s="390">
        <v>1</v>
      </c>
      <c r="M1054" s="391">
        <v>50.57</v>
      </c>
    </row>
    <row r="1055" spans="1:13" ht="14.4" customHeight="1" x14ac:dyDescent="0.3">
      <c r="A1055" s="386" t="s">
        <v>1713</v>
      </c>
      <c r="B1055" s="387" t="s">
        <v>1975</v>
      </c>
      <c r="C1055" s="387" t="s">
        <v>2134</v>
      </c>
      <c r="D1055" s="387" t="s">
        <v>2135</v>
      </c>
      <c r="E1055" s="387" t="s">
        <v>2136</v>
      </c>
      <c r="F1055" s="390">
        <v>1</v>
      </c>
      <c r="G1055" s="390">
        <v>0</v>
      </c>
      <c r="H1055" s="403"/>
      <c r="I1055" s="390"/>
      <c r="J1055" s="390"/>
      <c r="K1055" s="403"/>
      <c r="L1055" s="390">
        <v>1</v>
      </c>
      <c r="M1055" s="391">
        <v>0</v>
      </c>
    </row>
    <row r="1056" spans="1:13" ht="14.4" customHeight="1" x14ac:dyDescent="0.3">
      <c r="A1056" s="386" t="s">
        <v>1713</v>
      </c>
      <c r="B1056" s="387" t="s">
        <v>1975</v>
      </c>
      <c r="C1056" s="387" t="s">
        <v>1976</v>
      </c>
      <c r="D1056" s="387" t="s">
        <v>1977</v>
      </c>
      <c r="E1056" s="387" t="s">
        <v>1978</v>
      </c>
      <c r="F1056" s="390"/>
      <c r="G1056" s="390"/>
      <c r="H1056" s="403">
        <v>0</v>
      </c>
      <c r="I1056" s="390">
        <v>7</v>
      </c>
      <c r="J1056" s="390">
        <v>290.85000000000002</v>
      </c>
      <c r="K1056" s="403">
        <v>1</v>
      </c>
      <c r="L1056" s="390">
        <v>7</v>
      </c>
      <c r="M1056" s="391">
        <v>290.85000000000002</v>
      </c>
    </row>
    <row r="1057" spans="1:13" ht="14.4" customHeight="1" x14ac:dyDescent="0.3">
      <c r="A1057" s="386" t="s">
        <v>1713</v>
      </c>
      <c r="B1057" s="387" t="s">
        <v>1577</v>
      </c>
      <c r="C1057" s="387" t="s">
        <v>2099</v>
      </c>
      <c r="D1057" s="387" t="s">
        <v>1578</v>
      </c>
      <c r="E1057" s="387" t="s">
        <v>2100</v>
      </c>
      <c r="F1057" s="390">
        <v>2</v>
      </c>
      <c r="G1057" s="390">
        <v>0</v>
      </c>
      <c r="H1057" s="403"/>
      <c r="I1057" s="390"/>
      <c r="J1057" s="390"/>
      <c r="K1057" s="403"/>
      <c r="L1057" s="390">
        <v>2</v>
      </c>
      <c r="M1057" s="391">
        <v>0</v>
      </c>
    </row>
    <row r="1058" spans="1:13" ht="14.4" customHeight="1" x14ac:dyDescent="0.3">
      <c r="A1058" s="386" t="s">
        <v>1713</v>
      </c>
      <c r="B1058" s="387" t="s">
        <v>1577</v>
      </c>
      <c r="C1058" s="387" t="s">
        <v>1146</v>
      </c>
      <c r="D1058" s="387" t="s">
        <v>1578</v>
      </c>
      <c r="E1058" s="387" t="s">
        <v>1579</v>
      </c>
      <c r="F1058" s="390"/>
      <c r="G1058" s="390"/>
      <c r="H1058" s="403">
        <v>0</v>
      </c>
      <c r="I1058" s="390">
        <v>17</v>
      </c>
      <c r="J1058" s="390">
        <v>5666.2699999999995</v>
      </c>
      <c r="K1058" s="403">
        <v>1</v>
      </c>
      <c r="L1058" s="390">
        <v>17</v>
      </c>
      <c r="M1058" s="391">
        <v>5666.2699999999995</v>
      </c>
    </row>
    <row r="1059" spans="1:13" ht="14.4" customHeight="1" x14ac:dyDescent="0.3">
      <c r="A1059" s="386" t="s">
        <v>1713</v>
      </c>
      <c r="B1059" s="387" t="s">
        <v>1577</v>
      </c>
      <c r="C1059" s="387" t="s">
        <v>1982</v>
      </c>
      <c r="D1059" s="387" t="s">
        <v>1983</v>
      </c>
      <c r="E1059" s="387" t="s">
        <v>1984</v>
      </c>
      <c r="F1059" s="390"/>
      <c r="G1059" s="390"/>
      <c r="H1059" s="403">
        <v>0</v>
      </c>
      <c r="I1059" s="390">
        <v>1</v>
      </c>
      <c r="J1059" s="390">
        <v>333.31</v>
      </c>
      <c r="K1059" s="403">
        <v>1</v>
      </c>
      <c r="L1059" s="390">
        <v>1</v>
      </c>
      <c r="M1059" s="391">
        <v>333.31</v>
      </c>
    </row>
    <row r="1060" spans="1:13" ht="14.4" customHeight="1" x14ac:dyDescent="0.3">
      <c r="A1060" s="386" t="s">
        <v>1713</v>
      </c>
      <c r="B1060" s="387" t="s">
        <v>1582</v>
      </c>
      <c r="C1060" s="387" t="s">
        <v>1986</v>
      </c>
      <c r="D1060" s="387" t="s">
        <v>1987</v>
      </c>
      <c r="E1060" s="387" t="s">
        <v>1988</v>
      </c>
      <c r="F1060" s="390"/>
      <c r="G1060" s="390"/>
      <c r="H1060" s="403">
        <v>0</v>
      </c>
      <c r="I1060" s="390">
        <v>2</v>
      </c>
      <c r="J1060" s="390">
        <v>276.32</v>
      </c>
      <c r="K1060" s="403">
        <v>1</v>
      </c>
      <c r="L1060" s="390">
        <v>2</v>
      </c>
      <c r="M1060" s="391">
        <v>276.32</v>
      </c>
    </row>
    <row r="1061" spans="1:13" ht="14.4" customHeight="1" x14ac:dyDescent="0.3">
      <c r="A1061" s="386" t="s">
        <v>1713</v>
      </c>
      <c r="B1061" s="387" t="s">
        <v>1582</v>
      </c>
      <c r="C1061" s="387" t="s">
        <v>1154</v>
      </c>
      <c r="D1061" s="387" t="s">
        <v>1155</v>
      </c>
      <c r="E1061" s="387" t="s">
        <v>1583</v>
      </c>
      <c r="F1061" s="390"/>
      <c r="G1061" s="390"/>
      <c r="H1061" s="403">
        <v>0</v>
      </c>
      <c r="I1061" s="390">
        <v>5</v>
      </c>
      <c r="J1061" s="390">
        <v>921.1</v>
      </c>
      <c r="K1061" s="403">
        <v>1</v>
      </c>
      <c r="L1061" s="390">
        <v>5</v>
      </c>
      <c r="M1061" s="391">
        <v>921.1</v>
      </c>
    </row>
    <row r="1062" spans="1:13" ht="14.4" customHeight="1" x14ac:dyDescent="0.3">
      <c r="A1062" s="386" t="s">
        <v>1713</v>
      </c>
      <c r="B1062" s="387" t="s">
        <v>1584</v>
      </c>
      <c r="C1062" s="387" t="s">
        <v>1923</v>
      </c>
      <c r="D1062" s="387" t="s">
        <v>1163</v>
      </c>
      <c r="E1062" s="387" t="s">
        <v>1924</v>
      </c>
      <c r="F1062" s="390"/>
      <c r="G1062" s="390"/>
      <c r="H1062" s="403">
        <v>0</v>
      </c>
      <c r="I1062" s="390">
        <v>2</v>
      </c>
      <c r="J1062" s="390">
        <v>175.2</v>
      </c>
      <c r="K1062" s="403">
        <v>1</v>
      </c>
      <c r="L1062" s="390">
        <v>2</v>
      </c>
      <c r="M1062" s="391">
        <v>175.2</v>
      </c>
    </row>
    <row r="1063" spans="1:13" ht="14.4" customHeight="1" x14ac:dyDescent="0.3">
      <c r="A1063" s="386" t="s">
        <v>1713</v>
      </c>
      <c r="B1063" s="387" t="s">
        <v>1584</v>
      </c>
      <c r="C1063" s="387" t="s">
        <v>1201</v>
      </c>
      <c r="D1063" s="387" t="s">
        <v>1202</v>
      </c>
      <c r="E1063" s="387" t="s">
        <v>1606</v>
      </c>
      <c r="F1063" s="390"/>
      <c r="G1063" s="390"/>
      <c r="H1063" s="403">
        <v>0</v>
      </c>
      <c r="I1063" s="390">
        <v>7</v>
      </c>
      <c r="J1063" s="390">
        <v>817.59999999999991</v>
      </c>
      <c r="K1063" s="403">
        <v>1</v>
      </c>
      <c r="L1063" s="390">
        <v>7</v>
      </c>
      <c r="M1063" s="391">
        <v>817.59999999999991</v>
      </c>
    </row>
    <row r="1064" spans="1:13" ht="14.4" customHeight="1" x14ac:dyDescent="0.3">
      <c r="A1064" s="386" t="s">
        <v>1713</v>
      </c>
      <c r="B1064" s="387" t="s">
        <v>1586</v>
      </c>
      <c r="C1064" s="387" t="s">
        <v>1166</v>
      </c>
      <c r="D1064" s="387" t="s">
        <v>1167</v>
      </c>
      <c r="E1064" s="387" t="s">
        <v>1168</v>
      </c>
      <c r="F1064" s="390"/>
      <c r="G1064" s="390"/>
      <c r="H1064" s="403">
        <v>0</v>
      </c>
      <c r="I1064" s="390">
        <v>2</v>
      </c>
      <c r="J1064" s="390">
        <v>444.5</v>
      </c>
      <c r="K1064" s="403">
        <v>1</v>
      </c>
      <c r="L1064" s="390">
        <v>2</v>
      </c>
      <c r="M1064" s="391">
        <v>444.5</v>
      </c>
    </row>
    <row r="1065" spans="1:13" ht="14.4" customHeight="1" x14ac:dyDescent="0.3">
      <c r="A1065" s="386" t="s">
        <v>1713</v>
      </c>
      <c r="B1065" s="387" t="s">
        <v>1834</v>
      </c>
      <c r="C1065" s="387" t="s">
        <v>1835</v>
      </c>
      <c r="D1065" s="387" t="s">
        <v>1836</v>
      </c>
      <c r="E1065" s="387" t="s">
        <v>1837</v>
      </c>
      <c r="F1065" s="390"/>
      <c r="G1065" s="390"/>
      <c r="H1065" s="403">
        <v>0</v>
      </c>
      <c r="I1065" s="390">
        <v>6</v>
      </c>
      <c r="J1065" s="390">
        <v>419.15999999999997</v>
      </c>
      <c r="K1065" s="403">
        <v>1</v>
      </c>
      <c r="L1065" s="390">
        <v>6</v>
      </c>
      <c r="M1065" s="391">
        <v>419.15999999999997</v>
      </c>
    </row>
    <row r="1066" spans="1:13" ht="14.4" customHeight="1" x14ac:dyDescent="0.3">
      <c r="A1066" s="386" t="s">
        <v>1713</v>
      </c>
      <c r="B1066" s="387" t="s">
        <v>1834</v>
      </c>
      <c r="C1066" s="387" t="s">
        <v>2694</v>
      </c>
      <c r="D1066" s="387" t="s">
        <v>1836</v>
      </c>
      <c r="E1066" s="387" t="s">
        <v>2695</v>
      </c>
      <c r="F1066" s="390">
        <v>1</v>
      </c>
      <c r="G1066" s="390">
        <v>0</v>
      </c>
      <c r="H1066" s="403"/>
      <c r="I1066" s="390"/>
      <c r="J1066" s="390"/>
      <c r="K1066" s="403"/>
      <c r="L1066" s="390">
        <v>1</v>
      </c>
      <c r="M1066" s="391">
        <v>0</v>
      </c>
    </row>
    <row r="1067" spans="1:13" ht="14.4" customHeight="1" x14ac:dyDescent="0.3">
      <c r="A1067" s="386" t="s">
        <v>1713</v>
      </c>
      <c r="B1067" s="387" t="s">
        <v>1838</v>
      </c>
      <c r="C1067" s="387" t="s">
        <v>1839</v>
      </c>
      <c r="D1067" s="387" t="s">
        <v>1840</v>
      </c>
      <c r="E1067" s="387" t="s">
        <v>1583</v>
      </c>
      <c r="F1067" s="390"/>
      <c r="G1067" s="390"/>
      <c r="H1067" s="403">
        <v>0</v>
      </c>
      <c r="I1067" s="390">
        <v>2</v>
      </c>
      <c r="J1067" s="390">
        <v>139.72</v>
      </c>
      <c r="K1067" s="403">
        <v>1</v>
      </c>
      <c r="L1067" s="390">
        <v>2</v>
      </c>
      <c r="M1067" s="391">
        <v>139.72</v>
      </c>
    </row>
    <row r="1068" spans="1:13" ht="14.4" customHeight="1" x14ac:dyDescent="0.3">
      <c r="A1068" s="386" t="s">
        <v>1713</v>
      </c>
      <c r="B1068" s="387" t="s">
        <v>1989</v>
      </c>
      <c r="C1068" s="387" t="s">
        <v>1990</v>
      </c>
      <c r="D1068" s="387" t="s">
        <v>1991</v>
      </c>
      <c r="E1068" s="387" t="s">
        <v>1992</v>
      </c>
      <c r="F1068" s="390"/>
      <c r="G1068" s="390"/>
      <c r="H1068" s="403">
        <v>0</v>
      </c>
      <c r="I1068" s="390">
        <v>1</v>
      </c>
      <c r="J1068" s="390">
        <v>96.63</v>
      </c>
      <c r="K1068" s="403">
        <v>1</v>
      </c>
      <c r="L1068" s="390">
        <v>1</v>
      </c>
      <c r="M1068" s="391">
        <v>96.63</v>
      </c>
    </row>
    <row r="1069" spans="1:13" ht="14.4" customHeight="1" x14ac:dyDescent="0.3">
      <c r="A1069" s="386" t="s">
        <v>1713</v>
      </c>
      <c r="B1069" s="387" t="s">
        <v>1989</v>
      </c>
      <c r="C1069" s="387" t="s">
        <v>1993</v>
      </c>
      <c r="D1069" s="387" t="s">
        <v>1991</v>
      </c>
      <c r="E1069" s="387" t="s">
        <v>1994</v>
      </c>
      <c r="F1069" s="390"/>
      <c r="G1069" s="390"/>
      <c r="H1069" s="403">
        <v>0</v>
      </c>
      <c r="I1069" s="390">
        <v>1</v>
      </c>
      <c r="J1069" s="390">
        <v>193.26</v>
      </c>
      <c r="K1069" s="403">
        <v>1</v>
      </c>
      <c r="L1069" s="390">
        <v>1</v>
      </c>
      <c r="M1069" s="391">
        <v>193.26</v>
      </c>
    </row>
    <row r="1070" spans="1:13" ht="14.4" customHeight="1" x14ac:dyDescent="0.3">
      <c r="A1070" s="386" t="s">
        <v>1713</v>
      </c>
      <c r="B1070" s="387" t="s">
        <v>1989</v>
      </c>
      <c r="C1070" s="387" t="s">
        <v>2022</v>
      </c>
      <c r="D1070" s="387" t="s">
        <v>2023</v>
      </c>
      <c r="E1070" s="387" t="s">
        <v>2024</v>
      </c>
      <c r="F1070" s="390">
        <v>1</v>
      </c>
      <c r="G1070" s="390">
        <v>96.63</v>
      </c>
      <c r="H1070" s="403">
        <v>1</v>
      </c>
      <c r="I1070" s="390"/>
      <c r="J1070" s="390"/>
      <c r="K1070" s="403">
        <v>0</v>
      </c>
      <c r="L1070" s="390">
        <v>1</v>
      </c>
      <c r="M1070" s="391">
        <v>96.63</v>
      </c>
    </row>
    <row r="1071" spans="1:13" ht="14.4" customHeight="1" x14ac:dyDescent="0.3">
      <c r="A1071" s="386" t="s">
        <v>1713</v>
      </c>
      <c r="B1071" s="387" t="s">
        <v>1587</v>
      </c>
      <c r="C1071" s="387" t="s">
        <v>2144</v>
      </c>
      <c r="D1071" s="387" t="s">
        <v>2145</v>
      </c>
      <c r="E1071" s="387" t="s">
        <v>2146</v>
      </c>
      <c r="F1071" s="390">
        <v>1</v>
      </c>
      <c r="G1071" s="390">
        <v>327.45</v>
      </c>
      <c r="H1071" s="403">
        <v>1</v>
      </c>
      <c r="I1071" s="390"/>
      <c r="J1071" s="390"/>
      <c r="K1071" s="403">
        <v>0</v>
      </c>
      <c r="L1071" s="390">
        <v>1</v>
      </c>
      <c r="M1071" s="391">
        <v>327.45</v>
      </c>
    </row>
    <row r="1072" spans="1:13" ht="14.4" customHeight="1" x14ac:dyDescent="0.3">
      <c r="A1072" s="386" t="s">
        <v>1713</v>
      </c>
      <c r="B1072" s="387" t="s">
        <v>1587</v>
      </c>
      <c r="C1072" s="387" t="s">
        <v>2052</v>
      </c>
      <c r="D1072" s="387" t="s">
        <v>2053</v>
      </c>
      <c r="E1072" s="387" t="s">
        <v>2054</v>
      </c>
      <c r="F1072" s="390"/>
      <c r="G1072" s="390"/>
      <c r="H1072" s="403">
        <v>0</v>
      </c>
      <c r="I1072" s="390">
        <v>10</v>
      </c>
      <c r="J1072" s="390">
        <v>442.05999999999995</v>
      </c>
      <c r="K1072" s="403">
        <v>1</v>
      </c>
      <c r="L1072" s="390">
        <v>10</v>
      </c>
      <c r="M1072" s="391">
        <v>442.05999999999995</v>
      </c>
    </row>
    <row r="1073" spans="1:13" ht="14.4" customHeight="1" x14ac:dyDescent="0.3">
      <c r="A1073" s="386" t="s">
        <v>1713</v>
      </c>
      <c r="B1073" s="387" t="s">
        <v>1587</v>
      </c>
      <c r="C1073" s="387" t="s">
        <v>2055</v>
      </c>
      <c r="D1073" s="387" t="s">
        <v>2050</v>
      </c>
      <c r="E1073" s="387" t="s">
        <v>2056</v>
      </c>
      <c r="F1073" s="390">
        <v>1</v>
      </c>
      <c r="G1073" s="390">
        <v>49.12</v>
      </c>
      <c r="H1073" s="403">
        <v>1</v>
      </c>
      <c r="I1073" s="390"/>
      <c r="J1073" s="390"/>
      <c r="K1073" s="403">
        <v>0</v>
      </c>
      <c r="L1073" s="390">
        <v>1</v>
      </c>
      <c r="M1073" s="391">
        <v>49.12</v>
      </c>
    </row>
    <row r="1074" spans="1:13" ht="14.4" customHeight="1" x14ac:dyDescent="0.3">
      <c r="A1074" s="386" t="s">
        <v>1713</v>
      </c>
      <c r="B1074" s="387" t="s">
        <v>1590</v>
      </c>
      <c r="C1074" s="387" t="s">
        <v>2152</v>
      </c>
      <c r="D1074" s="387" t="s">
        <v>2153</v>
      </c>
      <c r="E1074" s="387" t="s">
        <v>2154</v>
      </c>
      <c r="F1074" s="390">
        <v>1</v>
      </c>
      <c r="G1074" s="390">
        <v>188.38</v>
      </c>
      <c r="H1074" s="403">
        <v>1</v>
      </c>
      <c r="I1074" s="390"/>
      <c r="J1074" s="390"/>
      <c r="K1074" s="403">
        <v>0</v>
      </c>
      <c r="L1074" s="390">
        <v>1</v>
      </c>
      <c r="M1074" s="391">
        <v>188.38</v>
      </c>
    </row>
    <row r="1075" spans="1:13" ht="14.4" customHeight="1" x14ac:dyDescent="0.3">
      <c r="A1075" s="386" t="s">
        <v>1713</v>
      </c>
      <c r="B1075" s="387" t="s">
        <v>1591</v>
      </c>
      <c r="C1075" s="387" t="s">
        <v>2696</v>
      </c>
      <c r="D1075" s="387" t="s">
        <v>2697</v>
      </c>
      <c r="E1075" s="387" t="s">
        <v>1947</v>
      </c>
      <c r="F1075" s="390">
        <v>1</v>
      </c>
      <c r="G1075" s="390">
        <v>17.690000000000001</v>
      </c>
      <c r="H1075" s="403">
        <v>1</v>
      </c>
      <c r="I1075" s="390"/>
      <c r="J1075" s="390"/>
      <c r="K1075" s="403">
        <v>0</v>
      </c>
      <c r="L1075" s="390">
        <v>1</v>
      </c>
      <c r="M1075" s="391">
        <v>17.690000000000001</v>
      </c>
    </row>
    <row r="1076" spans="1:13" ht="14.4" customHeight="1" x14ac:dyDescent="0.3">
      <c r="A1076" s="386" t="s">
        <v>1713</v>
      </c>
      <c r="B1076" s="387" t="s">
        <v>1591</v>
      </c>
      <c r="C1076" s="387" t="s">
        <v>2155</v>
      </c>
      <c r="D1076" s="387" t="s">
        <v>2156</v>
      </c>
      <c r="E1076" s="387" t="s">
        <v>2157</v>
      </c>
      <c r="F1076" s="390"/>
      <c r="G1076" s="390"/>
      <c r="H1076" s="403">
        <v>0</v>
      </c>
      <c r="I1076" s="390">
        <v>1</v>
      </c>
      <c r="J1076" s="390">
        <v>10.73</v>
      </c>
      <c r="K1076" s="403">
        <v>1</v>
      </c>
      <c r="L1076" s="390">
        <v>1</v>
      </c>
      <c r="M1076" s="391">
        <v>10.73</v>
      </c>
    </row>
    <row r="1077" spans="1:13" ht="14.4" customHeight="1" x14ac:dyDescent="0.3">
      <c r="A1077" s="386" t="s">
        <v>1713</v>
      </c>
      <c r="B1077" s="387" t="s">
        <v>2080</v>
      </c>
      <c r="C1077" s="387" t="s">
        <v>2081</v>
      </c>
      <c r="D1077" s="387" t="s">
        <v>2082</v>
      </c>
      <c r="E1077" s="387" t="s">
        <v>2083</v>
      </c>
      <c r="F1077" s="390"/>
      <c r="G1077" s="390"/>
      <c r="H1077" s="403">
        <v>0</v>
      </c>
      <c r="I1077" s="390">
        <v>1</v>
      </c>
      <c r="J1077" s="390">
        <v>216.16</v>
      </c>
      <c r="K1077" s="403">
        <v>1</v>
      </c>
      <c r="L1077" s="390">
        <v>1</v>
      </c>
      <c r="M1077" s="391">
        <v>216.16</v>
      </c>
    </row>
    <row r="1078" spans="1:13" ht="14.4" customHeight="1" x14ac:dyDescent="0.3">
      <c r="A1078" s="386" t="s">
        <v>1713</v>
      </c>
      <c r="B1078" s="387" t="s">
        <v>1596</v>
      </c>
      <c r="C1078" s="387" t="s">
        <v>1079</v>
      </c>
      <c r="D1078" s="387" t="s">
        <v>1080</v>
      </c>
      <c r="E1078" s="387" t="s">
        <v>1597</v>
      </c>
      <c r="F1078" s="390"/>
      <c r="G1078" s="390"/>
      <c r="H1078" s="403">
        <v>0</v>
      </c>
      <c r="I1078" s="390">
        <v>3</v>
      </c>
      <c r="J1078" s="390">
        <v>284.39999999999998</v>
      </c>
      <c r="K1078" s="403">
        <v>1</v>
      </c>
      <c r="L1078" s="390">
        <v>3</v>
      </c>
      <c r="M1078" s="391">
        <v>284.39999999999998</v>
      </c>
    </row>
    <row r="1079" spans="1:13" ht="14.4" customHeight="1" x14ac:dyDescent="0.3">
      <c r="A1079" s="386" t="s">
        <v>1713</v>
      </c>
      <c r="B1079" s="387" t="s">
        <v>1841</v>
      </c>
      <c r="C1079" s="387" t="s">
        <v>1842</v>
      </c>
      <c r="D1079" s="387" t="s">
        <v>1843</v>
      </c>
      <c r="E1079" s="387" t="s">
        <v>1844</v>
      </c>
      <c r="F1079" s="390"/>
      <c r="G1079" s="390"/>
      <c r="H1079" s="403"/>
      <c r="I1079" s="390">
        <v>3</v>
      </c>
      <c r="J1079" s="390">
        <v>0</v>
      </c>
      <c r="K1079" s="403"/>
      <c r="L1079" s="390">
        <v>3</v>
      </c>
      <c r="M1079" s="391">
        <v>0</v>
      </c>
    </row>
    <row r="1080" spans="1:13" ht="14.4" customHeight="1" x14ac:dyDescent="0.3">
      <c r="A1080" s="386" t="s">
        <v>1713</v>
      </c>
      <c r="B1080" s="387" t="s">
        <v>1841</v>
      </c>
      <c r="C1080" s="387" t="s">
        <v>1952</v>
      </c>
      <c r="D1080" s="387" t="s">
        <v>1843</v>
      </c>
      <c r="E1080" s="387" t="s">
        <v>726</v>
      </c>
      <c r="F1080" s="390"/>
      <c r="G1080" s="390"/>
      <c r="H1080" s="403"/>
      <c r="I1080" s="390">
        <v>6</v>
      </c>
      <c r="J1080" s="390">
        <v>0</v>
      </c>
      <c r="K1080" s="403"/>
      <c r="L1080" s="390">
        <v>6</v>
      </c>
      <c r="M1080" s="391">
        <v>0</v>
      </c>
    </row>
    <row r="1081" spans="1:13" ht="14.4" customHeight="1" x14ac:dyDescent="0.3">
      <c r="A1081" s="386" t="s">
        <v>1713</v>
      </c>
      <c r="B1081" s="387" t="s">
        <v>1841</v>
      </c>
      <c r="C1081" s="387" t="s">
        <v>2310</v>
      </c>
      <c r="D1081" s="387" t="s">
        <v>1843</v>
      </c>
      <c r="E1081" s="387" t="s">
        <v>2202</v>
      </c>
      <c r="F1081" s="390"/>
      <c r="G1081" s="390"/>
      <c r="H1081" s="403">
        <v>0</v>
      </c>
      <c r="I1081" s="390">
        <v>2</v>
      </c>
      <c r="J1081" s="390">
        <v>275.48</v>
      </c>
      <c r="K1081" s="403">
        <v>1</v>
      </c>
      <c r="L1081" s="390">
        <v>2</v>
      </c>
      <c r="M1081" s="391">
        <v>275.48</v>
      </c>
    </row>
    <row r="1082" spans="1:13" ht="14.4" customHeight="1" x14ac:dyDescent="0.3">
      <c r="A1082" s="386" t="s">
        <v>1713</v>
      </c>
      <c r="B1082" s="387" t="s">
        <v>1841</v>
      </c>
      <c r="C1082" s="387" t="s">
        <v>2698</v>
      </c>
      <c r="D1082" s="387" t="s">
        <v>2699</v>
      </c>
      <c r="E1082" s="387" t="s">
        <v>726</v>
      </c>
      <c r="F1082" s="390">
        <v>1</v>
      </c>
      <c r="G1082" s="390">
        <v>0</v>
      </c>
      <c r="H1082" s="403"/>
      <c r="I1082" s="390"/>
      <c r="J1082" s="390"/>
      <c r="K1082" s="403"/>
      <c r="L1082" s="390">
        <v>1</v>
      </c>
      <c r="M1082" s="391">
        <v>0</v>
      </c>
    </row>
    <row r="1083" spans="1:13" ht="14.4" customHeight="1" x14ac:dyDescent="0.3">
      <c r="A1083" s="386" t="s">
        <v>1713</v>
      </c>
      <c r="B1083" s="387" t="s">
        <v>1600</v>
      </c>
      <c r="C1083" s="387" t="s">
        <v>1601</v>
      </c>
      <c r="D1083" s="387" t="s">
        <v>1094</v>
      </c>
      <c r="E1083" s="387" t="s">
        <v>804</v>
      </c>
      <c r="F1083" s="390"/>
      <c r="G1083" s="390"/>
      <c r="H1083" s="403">
        <v>0</v>
      </c>
      <c r="I1083" s="390">
        <v>1</v>
      </c>
      <c r="J1083" s="390">
        <v>137.74</v>
      </c>
      <c r="K1083" s="403">
        <v>1</v>
      </c>
      <c r="L1083" s="390">
        <v>1</v>
      </c>
      <c r="M1083" s="391">
        <v>137.74</v>
      </c>
    </row>
    <row r="1084" spans="1:13" ht="14.4" customHeight="1" x14ac:dyDescent="0.3">
      <c r="A1084" s="386" t="s">
        <v>1714</v>
      </c>
      <c r="B1084" s="387" t="s">
        <v>1563</v>
      </c>
      <c r="C1084" s="387" t="s">
        <v>1090</v>
      </c>
      <c r="D1084" s="387" t="s">
        <v>1029</v>
      </c>
      <c r="E1084" s="387" t="s">
        <v>1091</v>
      </c>
      <c r="F1084" s="390"/>
      <c r="G1084" s="390"/>
      <c r="H1084" s="403">
        <v>0</v>
      </c>
      <c r="I1084" s="390">
        <v>35</v>
      </c>
      <c r="J1084" s="390">
        <v>21885.149999999998</v>
      </c>
      <c r="K1084" s="403">
        <v>1</v>
      </c>
      <c r="L1084" s="390">
        <v>35</v>
      </c>
      <c r="M1084" s="391">
        <v>21885.149999999998</v>
      </c>
    </row>
    <row r="1085" spans="1:13" ht="14.4" customHeight="1" x14ac:dyDescent="0.3">
      <c r="A1085" s="386" t="s">
        <v>1714</v>
      </c>
      <c r="B1085" s="387" t="s">
        <v>1563</v>
      </c>
      <c r="C1085" s="387" t="s">
        <v>1028</v>
      </c>
      <c r="D1085" s="387" t="s">
        <v>1029</v>
      </c>
      <c r="E1085" s="387" t="s">
        <v>1030</v>
      </c>
      <c r="F1085" s="390"/>
      <c r="G1085" s="390"/>
      <c r="H1085" s="403">
        <v>0</v>
      </c>
      <c r="I1085" s="390">
        <v>36</v>
      </c>
      <c r="J1085" s="390">
        <v>33765.480000000003</v>
      </c>
      <c r="K1085" s="403">
        <v>1</v>
      </c>
      <c r="L1085" s="390">
        <v>36</v>
      </c>
      <c r="M1085" s="391">
        <v>33765.480000000003</v>
      </c>
    </row>
    <row r="1086" spans="1:13" ht="14.4" customHeight="1" x14ac:dyDescent="0.3">
      <c r="A1086" s="386" t="s">
        <v>1714</v>
      </c>
      <c r="B1086" s="387" t="s">
        <v>1995</v>
      </c>
      <c r="C1086" s="387" t="s">
        <v>1996</v>
      </c>
      <c r="D1086" s="387" t="s">
        <v>1997</v>
      </c>
      <c r="E1086" s="387" t="s">
        <v>1998</v>
      </c>
      <c r="F1086" s="390">
        <v>10</v>
      </c>
      <c r="G1086" s="390">
        <v>4727.0999999999995</v>
      </c>
      <c r="H1086" s="403">
        <v>1</v>
      </c>
      <c r="I1086" s="390"/>
      <c r="J1086" s="390"/>
      <c r="K1086" s="403">
        <v>0</v>
      </c>
      <c r="L1086" s="390">
        <v>10</v>
      </c>
      <c r="M1086" s="391">
        <v>4727.0999999999995</v>
      </c>
    </row>
    <row r="1087" spans="1:13" ht="14.4" customHeight="1" x14ac:dyDescent="0.3">
      <c r="A1087" s="386" t="s">
        <v>1714</v>
      </c>
      <c r="B1087" s="387" t="s">
        <v>1577</v>
      </c>
      <c r="C1087" s="387" t="s">
        <v>1999</v>
      </c>
      <c r="D1087" s="387" t="s">
        <v>2000</v>
      </c>
      <c r="E1087" s="387" t="s">
        <v>1579</v>
      </c>
      <c r="F1087" s="390">
        <v>1</v>
      </c>
      <c r="G1087" s="390">
        <v>333.31</v>
      </c>
      <c r="H1087" s="403">
        <v>1</v>
      </c>
      <c r="I1087" s="390"/>
      <c r="J1087" s="390"/>
      <c r="K1087" s="403">
        <v>0</v>
      </c>
      <c r="L1087" s="390">
        <v>1</v>
      </c>
      <c r="M1087" s="391">
        <v>333.31</v>
      </c>
    </row>
    <row r="1088" spans="1:13" ht="14.4" customHeight="1" x14ac:dyDescent="0.3">
      <c r="A1088" s="386" t="s">
        <v>1714</v>
      </c>
      <c r="B1088" s="387" t="s">
        <v>1577</v>
      </c>
      <c r="C1088" s="387" t="s">
        <v>2099</v>
      </c>
      <c r="D1088" s="387" t="s">
        <v>1578</v>
      </c>
      <c r="E1088" s="387" t="s">
        <v>2100</v>
      </c>
      <c r="F1088" s="390">
        <v>1</v>
      </c>
      <c r="G1088" s="390">
        <v>0</v>
      </c>
      <c r="H1088" s="403"/>
      <c r="I1088" s="390"/>
      <c r="J1088" s="390"/>
      <c r="K1088" s="403"/>
      <c r="L1088" s="390">
        <v>1</v>
      </c>
      <c r="M1088" s="391">
        <v>0</v>
      </c>
    </row>
    <row r="1089" spans="1:13" ht="14.4" customHeight="1" x14ac:dyDescent="0.3">
      <c r="A1089" s="386" t="s">
        <v>1714</v>
      </c>
      <c r="B1089" s="387" t="s">
        <v>1577</v>
      </c>
      <c r="C1089" s="387" t="s">
        <v>1146</v>
      </c>
      <c r="D1089" s="387" t="s">
        <v>1578</v>
      </c>
      <c r="E1089" s="387" t="s">
        <v>1579</v>
      </c>
      <c r="F1089" s="390"/>
      <c r="G1089" s="390"/>
      <c r="H1089" s="403">
        <v>0</v>
      </c>
      <c r="I1089" s="390">
        <v>43</v>
      </c>
      <c r="J1089" s="390">
        <v>14332.33</v>
      </c>
      <c r="K1089" s="403">
        <v>1</v>
      </c>
      <c r="L1089" s="390">
        <v>43</v>
      </c>
      <c r="M1089" s="391">
        <v>14332.33</v>
      </c>
    </row>
    <row r="1090" spans="1:13" ht="14.4" customHeight="1" x14ac:dyDescent="0.3">
      <c r="A1090" s="386" t="s">
        <v>1714</v>
      </c>
      <c r="B1090" s="387" t="s">
        <v>1577</v>
      </c>
      <c r="C1090" s="387" t="s">
        <v>1979</v>
      </c>
      <c r="D1090" s="387" t="s">
        <v>1980</v>
      </c>
      <c r="E1090" s="387" t="s">
        <v>1981</v>
      </c>
      <c r="F1090" s="390"/>
      <c r="G1090" s="390"/>
      <c r="H1090" s="403">
        <v>0</v>
      </c>
      <c r="I1090" s="390">
        <v>2</v>
      </c>
      <c r="J1090" s="390">
        <v>666.62</v>
      </c>
      <c r="K1090" s="403">
        <v>1</v>
      </c>
      <c r="L1090" s="390">
        <v>2</v>
      </c>
      <c r="M1090" s="391">
        <v>666.62</v>
      </c>
    </row>
    <row r="1091" spans="1:13" ht="14.4" customHeight="1" x14ac:dyDescent="0.3">
      <c r="A1091" s="386" t="s">
        <v>1714</v>
      </c>
      <c r="B1091" s="387" t="s">
        <v>1577</v>
      </c>
      <c r="C1091" s="387" t="s">
        <v>1982</v>
      </c>
      <c r="D1091" s="387" t="s">
        <v>1983</v>
      </c>
      <c r="E1091" s="387" t="s">
        <v>1984</v>
      </c>
      <c r="F1091" s="390"/>
      <c r="G1091" s="390"/>
      <c r="H1091" s="403">
        <v>0</v>
      </c>
      <c r="I1091" s="390">
        <v>21</v>
      </c>
      <c r="J1091" s="390">
        <v>6999.51</v>
      </c>
      <c r="K1091" s="403">
        <v>1</v>
      </c>
      <c r="L1091" s="390">
        <v>21</v>
      </c>
      <c r="M1091" s="391">
        <v>6999.51</v>
      </c>
    </row>
    <row r="1092" spans="1:13" ht="14.4" customHeight="1" x14ac:dyDescent="0.3">
      <c r="A1092" s="386" t="s">
        <v>1714</v>
      </c>
      <c r="B1092" s="387" t="s">
        <v>1577</v>
      </c>
      <c r="C1092" s="387" t="s">
        <v>2101</v>
      </c>
      <c r="D1092" s="387" t="s">
        <v>2102</v>
      </c>
      <c r="E1092" s="387" t="s">
        <v>2103</v>
      </c>
      <c r="F1092" s="390"/>
      <c r="G1092" s="390"/>
      <c r="H1092" s="403">
        <v>0</v>
      </c>
      <c r="I1092" s="390">
        <v>1</v>
      </c>
      <c r="J1092" s="390">
        <v>152.36000000000001</v>
      </c>
      <c r="K1092" s="403">
        <v>1</v>
      </c>
      <c r="L1092" s="390">
        <v>1</v>
      </c>
      <c r="M1092" s="391">
        <v>152.36000000000001</v>
      </c>
    </row>
    <row r="1093" spans="1:13" ht="14.4" customHeight="1" x14ac:dyDescent="0.3">
      <c r="A1093" s="386" t="s">
        <v>1714</v>
      </c>
      <c r="B1093" s="387" t="s">
        <v>1582</v>
      </c>
      <c r="C1093" s="387" t="s">
        <v>2326</v>
      </c>
      <c r="D1093" s="387" t="s">
        <v>2178</v>
      </c>
      <c r="E1093" s="387" t="s">
        <v>2327</v>
      </c>
      <c r="F1093" s="390">
        <v>1</v>
      </c>
      <c r="G1093" s="390">
        <v>0</v>
      </c>
      <c r="H1093" s="403"/>
      <c r="I1093" s="390"/>
      <c r="J1093" s="390"/>
      <c r="K1093" s="403"/>
      <c r="L1093" s="390">
        <v>1</v>
      </c>
      <c r="M1093" s="391">
        <v>0</v>
      </c>
    </row>
    <row r="1094" spans="1:13" ht="14.4" customHeight="1" x14ac:dyDescent="0.3">
      <c r="A1094" s="386" t="s">
        <v>1714</v>
      </c>
      <c r="B1094" s="387" t="s">
        <v>1586</v>
      </c>
      <c r="C1094" s="387" t="s">
        <v>2604</v>
      </c>
      <c r="D1094" s="387" t="s">
        <v>2605</v>
      </c>
      <c r="E1094" s="387" t="s">
        <v>1168</v>
      </c>
      <c r="F1094" s="390">
        <v>1</v>
      </c>
      <c r="G1094" s="390">
        <v>125.13</v>
      </c>
      <c r="H1094" s="403">
        <v>1</v>
      </c>
      <c r="I1094" s="390"/>
      <c r="J1094" s="390"/>
      <c r="K1094" s="403">
        <v>0</v>
      </c>
      <c r="L1094" s="390">
        <v>1</v>
      </c>
      <c r="M1094" s="391">
        <v>125.13</v>
      </c>
    </row>
    <row r="1095" spans="1:13" ht="14.4" customHeight="1" x14ac:dyDescent="0.3">
      <c r="A1095" s="386" t="s">
        <v>1714</v>
      </c>
      <c r="B1095" s="387" t="s">
        <v>1961</v>
      </c>
      <c r="C1095" s="387" t="s">
        <v>1962</v>
      </c>
      <c r="D1095" s="387" t="s">
        <v>1963</v>
      </c>
      <c r="E1095" s="387" t="s">
        <v>1964</v>
      </c>
      <c r="F1095" s="390"/>
      <c r="G1095" s="390"/>
      <c r="H1095" s="403">
        <v>0</v>
      </c>
      <c r="I1095" s="390">
        <v>7</v>
      </c>
      <c r="J1095" s="390">
        <v>1078.07</v>
      </c>
      <c r="K1095" s="403">
        <v>1</v>
      </c>
      <c r="L1095" s="390">
        <v>7</v>
      </c>
      <c r="M1095" s="391">
        <v>1078.07</v>
      </c>
    </row>
    <row r="1096" spans="1:13" ht="14.4" customHeight="1" x14ac:dyDescent="0.3">
      <c r="A1096" s="386" t="s">
        <v>1714</v>
      </c>
      <c r="B1096" s="387" t="s">
        <v>1961</v>
      </c>
      <c r="C1096" s="387" t="s">
        <v>2513</v>
      </c>
      <c r="D1096" s="387" t="s">
        <v>1966</v>
      </c>
      <c r="E1096" s="387" t="s">
        <v>1967</v>
      </c>
      <c r="F1096" s="390"/>
      <c r="G1096" s="390"/>
      <c r="H1096" s="403">
        <v>0</v>
      </c>
      <c r="I1096" s="390">
        <v>1</v>
      </c>
      <c r="J1096" s="390">
        <v>107.38</v>
      </c>
      <c r="K1096" s="403">
        <v>1</v>
      </c>
      <c r="L1096" s="390">
        <v>1</v>
      </c>
      <c r="M1096" s="391">
        <v>107.38</v>
      </c>
    </row>
    <row r="1097" spans="1:13" ht="14.4" customHeight="1" x14ac:dyDescent="0.3">
      <c r="A1097" s="386" t="s">
        <v>1714</v>
      </c>
      <c r="B1097" s="387" t="s">
        <v>1961</v>
      </c>
      <c r="C1097" s="387" t="s">
        <v>2437</v>
      </c>
      <c r="D1097" s="387" t="s">
        <v>1963</v>
      </c>
      <c r="E1097" s="387" t="s">
        <v>1964</v>
      </c>
      <c r="F1097" s="390"/>
      <c r="G1097" s="390"/>
      <c r="H1097" s="403">
        <v>0</v>
      </c>
      <c r="I1097" s="390">
        <v>1</v>
      </c>
      <c r="J1097" s="390">
        <v>143.18</v>
      </c>
      <c r="K1097" s="403">
        <v>1</v>
      </c>
      <c r="L1097" s="390">
        <v>1</v>
      </c>
      <c r="M1097" s="391">
        <v>143.18</v>
      </c>
    </row>
    <row r="1098" spans="1:13" ht="14.4" customHeight="1" x14ac:dyDescent="0.3">
      <c r="A1098" s="386" t="s">
        <v>1714</v>
      </c>
      <c r="B1098" s="387" t="s">
        <v>1989</v>
      </c>
      <c r="C1098" s="387" t="s">
        <v>2018</v>
      </c>
      <c r="D1098" s="387" t="s">
        <v>1991</v>
      </c>
      <c r="E1098" s="387" t="s">
        <v>2019</v>
      </c>
      <c r="F1098" s="390"/>
      <c r="G1098" s="390"/>
      <c r="H1098" s="403">
        <v>0</v>
      </c>
      <c r="I1098" s="390">
        <v>1</v>
      </c>
      <c r="J1098" s="390">
        <v>48.31</v>
      </c>
      <c r="K1098" s="403">
        <v>1</v>
      </c>
      <c r="L1098" s="390">
        <v>1</v>
      </c>
      <c r="M1098" s="391">
        <v>48.31</v>
      </c>
    </row>
    <row r="1099" spans="1:13" ht="14.4" customHeight="1" x14ac:dyDescent="0.3">
      <c r="A1099" s="386" t="s">
        <v>1714</v>
      </c>
      <c r="B1099" s="387" t="s">
        <v>1989</v>
      </c>
      <c r="C1099" s="387" t="s">
        <v>1990</v>
      </c>
      <c r="D1099" s="387" t="s">
        <v>1991</v>
      </c>
      <c r="E1099" s="387" t="s">
        <v>1992</v>
      </c>
      <c r="F1099" s="390"/>
      <c r="G1099" s="390"/>
      <c r="H1099" s="403">
        <v>0</v>
      </c>
      <c r="I1099" s="390">
        <v>7</v>
      </c>
      <c r="J1099" s="390">
        <v>676.41</v>
      </c>
      <c r="K1099" s="403">
        <v>1</v>
      </c>
      <c r="L1099" s="390">
        <v>7</v>
      </c>
      <c r="M1099" s="391">
        <v>676.41</v>
      </c>
    </row>
    <row r="1100" spans="1:13" ht="14.4" customHeight="1" x14ac:dyDescent="0.3">
      <c r="A1100" s="386" t="s">
        <v>1714</v>
      </c>
      <c r="B1100" s="387" t="s">
        <v>1989</v>
      </c>
      <c r="C1100" s="387" t="s">
        <v>2022</v>
      </c>
      <c r="D1100" s="387" t="s">
        <v>2023</v>
      </c>
      <c r="E1100" s="387" t="s">
        <v>2024</v>
      </c>
      <c r="F1100" s="390">
        <v>10</v>
      </c>
      <c r="G1100" s="390">
        <v>966.3</v>
      </c>
      <c r="H1100" s="403">
        <v>1</v>
      </c>
      <c r="I1100" s="390"/>
      <c r="J1100" s="390"/>
      <c r="K1100" s="403">
        <v>0</v>
      </c>
      <c r="L1100" s="390">
        <v>10</v>
      </c>
      <c r="M1100" s="391">
        <v>966.3</v>
      </c>
    </row>
    <row r="1101" spans="1:13" ht="14.4" customHeight="1" x14ac:dyDescent="0.3">
      <c r="A1101" s="386" t="s">
        <v>1714</v>
      </c>
      <c r="B1101" s="387" t="s">
        <v>1587</v>
      </c>
      <c r="C1101" s="387" t="s">
        <v>2029</v>
      </c>
      <c r="D1101" s="387" t="s">
        <v>2030</v>
      </c>
      <c r="E1101" s="387" t="s">
        <v>1588</v>
      </c>
      <c r="F1101" s="390">
        <v>1</v>
      </c>
      <c r="G1101" s="390">
        <v>124.51</v>
      </c>
      <c r="H1101" s="403">
        <v>1</v>
      </c>
      <c r="I1101" s="390"/>
      <c r="J1101" s="390"/>
      <c r="K1101" s="403">
        <v>0</v>
      </c>
      <c r="L1101" s="390">
        <v>1</v>
      </c>
      <c r="M1101" s="391">
        <v>124.51</v>
      </c>
    </row>
    <row r="1102" spans="1:13" ht="14.4" customHeight="1" x14ac:dyDescent="0.3">
      <c r="A1102" s="386" t="s">
        <v>1714</v>
      </c>
      <c r="B1102" s="387" t="s">
        <v>1587</v>
      </c>
      <c r="C1102" s="387" t="s">
        <v>2052</v>
      </c>
      <c r="D1102" s="387" t="s">
        <v>2053</v>
      </c>
      <c r="E1102" s="387" t="s">
        <v>2054</v>
      </c>
      <c r="F1102" s="390"/>
      <c r="G1102" s="390"/>
      <c r="H1102" s="403">
        <v>0</v>
      </c>
      <c r="I1102" s="390">
        <v>2</v>
      </c>
      <c r="J1102" s="390">
        <v>81.86</v>
      </c>
      <c r="K1102" s="403">
        <v>1</v>
      </c>
      <c r="L1102" s="390">
        <v>2</v>
      </c>
      <c r="M1102" s="391">
        <v>81.86</v>
      </c>
    </row>
    <row r="1103" spans="1:13" ht="14.4" customHeight="1" x14ac:dyDescent="0.3">
      <c r="A1103" s="386" t="s">
        <v>1714</v>
      </c>
      <c r="B1103" s="387" t="s">
        <v>1587</v>
      </c>
      <c r="C1103" s="387" t="s">
        <v>1058</v>
      </c>
      <c r="D1103" s="387" t="s">
        <v>1059</v>
      </c>
      <c r="E1103" s="387" t="s">
        <v>1588</v>
      </c>
      <c r="F1103" s="390"/>
      <c r="G1103" s="390"/>
      <c r="H1103" s="403">
        <v>0</v>
      </c>
      <c r="I1103" s="390">
        <v>3</v>
      </c>
      <c r="J1103" s="390">
        <v>373.53000000000003</v>
      </c>
      <c r="K1103" s="403">
        <v>1</v>
      </c>
      <c r="L1103" s="390">
        <v>3</v>
      </c>
      <c r="M1103" s="391">
        <v>373.53000000000003</v>
      </c>
    </row>
    <row r="1104" spans="1:13" ht="14.4" customHeight="1" x14ac:dyDescent="0.3">
      <c r="A1104" s="386" t="s">
        <v>1715</v>
      </c>
      <c r="B1104" s="387" t="s">
        <v>1847</v>
      </c>
      <c r="C1104" s="387" t="s">
        <v>1848</v>
      </c>
      <c r="D1104" s="387" t="s">
        <v>1849</v>
      </c>
      <c r="E1104" s="387" t="s">
        <v>1850</v>
      </c>
      <c r="F1104" s="390"/>
      <c r="G1104" s="390"/>
      <c r="H1104" s="403">
        <v>0</v>
      </c>
      <c r="I1104" s="390">
        <v>1</v>
      </c>
      <c r="J1104" s="390">
        <v>32.630000000000003</v>
      </c>
      <c r="K1104" s="403">
        <v>1</v>
      </c>
      <c r="L1104" s="390">
        <v>1</v>
      </c>
      <c r="M1104" s="391">
        <v>32.630000000000003</v>
      </c>
    </row>
    <row r="1105" spans="1:13" ht="14.4" customHeight="1" x14ac:dyDescent="0.3">
      <c r="A1105" s="386" t="s">
        <v>1715</v>
      </c>
      <c r="B1105" s="387" t="s">
        <v>1558</v>
      </c>
      <c r="C1105" s="387" t="s">
        <v>2440</v>
      </c>
      <c r="D1105" s="387" t="s">
        <v>2441</v>
      </c>
      <c r="E1105" s="387" t="s">
        <v>2442</v>
      </c>
      <c r="F1105" s="390"/>
      <c r="G1105" s="390"/>
      <c r="H1105" s="403"/>
      <c r="I1105" s="390">
        <v>1</v>
      </c>
      <c r="J1105" s="390">
        <v>0</v>
      </c>
      <c r="K1105" s="403"/>
      <c r="L1105" s="390">
        <v>1</v>
      </c>
      <c r="M1105" s="391">
        <v>0</v>
      </c>
    </row>
    <row r="1106" spans="1:13" ht="14.4" customHeight="1" x14ac:dyDescent="0.3">
      <c r="A1106" s="386" t="s">
        <v>1715</v>
      </c>
      <c r="B1106" s="387" t="s">
        <v>1563</v>
      </c>
      <c r="C1106" s="387" t="s">
        <v>1090</v>
      </c>
      <c r="D1106" s="387" t="s">
        <v>1029</v>
      </c>
      <c r="E1106" s="387" t="s">
        <v>1091</v>
      </c>
      <c r="F1106" s="390"/>
      <c r="G1106" s="390"/>
      <c r="H1106" s="403">
        <v>0</v>
      </c>
      <c r="I1106" s="390">
        <v>1</v>
      </c>
      <c r="J1106" s="390">
        <v>625.29</v>
      </c>
      <c r="K1106" s="403">
        <v>1</v>
      </c>
      <c r="L1106" s="390">
        <v>1</v>
      </c>
      <c r="M1106" s="391">
        <v>625.29</v>
      </c>
    </row>
    <row r="1107" spans="1:13" ht="14.4" customHeight="1" x14ac:dyDescent="0.3">
      <c r="A1107" s="386" t="s">
        <v>1715</v>
      </c>
      <c r="B1107" s="387" t="s">
        <v>1563</v>
      </c>
      <c r="C1107" s="387" t="s">
        <v>1032</v>
      </c>
      <c r="D1107" s="387" t="s">
        <v>1029</v>
      </c>
      <c r="E1107" s="387" t="s">
        <v>1033</v>
      </c>
      <c r="F1107" s="390"/>
      <c r="G1107" s="390"/>
      <c r="H1107" s="403">
        <v>0</v>
      </c>
      <c r="I1107" s="390">
        <v>1</v>
      </c>
      <c r="J1107" s="390">
        <v>1166.47</v>
      </c>
      <c r="K1107" s="403">
        <v>1</v>
      </c>
      <c r="L1107" s="390">
        <v>1</v>
      </c>
      <c r="M1107" s="391">
        <v>1166.47</v>
      </c>
    </row>
    <row r="1108" spans="1:13" ht="14.4" customHeight="1" x14ac:dyDescent="0.3">
      <c r="A1108" s="386" t="s">
        <v>1715</v>
      </c>
      <c r="B1108" s="387" t="s">
        <v>1563</v>
      </c>
      <c r="C1108" s="387" t="s">
        <v>1870</v>
      </c>
      <c r="D1108" s="387" t="s">
        <v>1865</v>
      </c>
      <c r="E1108" s="387" t="s">
        <v>1033</v>
      </c>
      <c r="F1108" s="390"/>
      <c r="G1108" s="390"/>
      <c r="H1108" s="403">
        <v>0</v>
      </c>
      <c r="I1108" s="390">
        <v>1</v>
      </c>
      <c r="J1108" s="390">
        <v>2332.92</v>
      </c>
      <c r="K1108" s="403">
        <v>1</v>
      </c>
      <c r="L1108" s="390">
        <v>1</v>
      </c>
      <c r="M1108" s="391">
        <v>2332.92</v>
      </c>
    </row>
    <row r="1109" spans="1:13" ht="14.4" customHeight="1" x14ac:dyDescent="0.3">
      <c r="A1109" s="386" t="s">
        <v>1715</v>
      </c>
      <c r="B1109" s="387" t="s">
        <v>1605</v>
      </c>
      <c r="C1109" s="387" t="s">
        <v>1226</v>
      </c>
      <c r="D1109" s="387" t="s">
        <v>1227</v>
      </c>
      <c r="E1109" s="387" t="s">
        <v>1228</v>
      </c>
      <c r="F1109" s="390"/>
      <c r="G1109" s="390"/>
      <c r="H1109" s="403">
        <v>0</v>
      </c>
      <c r="I1109" s="390">
        <v>2</v>
      </c>
      <c r="J1109" s="390">
        <v>121.84</v>
      </c>
      <c r="K1109" s="403">
        <v>1</v>
      </c>
      <c r="L1109" s="390">
        <v>2</v>
      </c>
      <c r="M1109" s="391">
        <v>121.84</v>
      </c>
    </row>
    <row r="1110" spans="1:13" ht="14.4" customHeight="1" x14ac:dyDescent="0.3">
      <c r="A1110" s="386" t="s">
        <v>1715</v>
      </c>
      <c r="B1110" s="387" t="s">
        <v>1613</v>
      </c>
      <c r="C1110" s="387" t="s">
        <v>1895</v>
      </c>
      <c r="D1110" s="387" t="s">
        <v>1896</v>
      </c>
      <c r="E1110" s="387" t="s">
        <v>1897</v>
      </c>
      <c r="F1110" s="390"/>
      <c r="G1110" s="390"/>
      <c r="H1110" s="403">
        <v>0</v>
      </c>
      <c r="I1110" s="390">
        <v>1</v>
      </c>
      <c r="J1110" s="390">
        <v>194.43</v>
      </c>
      <c r="K1110" s="403">
        <v>1</v>
      </c>
      <c r="L1110" s="390">
        <v>1</v>
      </c>
      <c r="M1110" s="391">
        <v>194.43</v>
      </c>
    </row>
    <row r="1111" spans="1:13" ht="14.4" customHeight="1" x14ac:dyDescent="0.3">
      <c r="A1111" s="386" t="s">
        <v>1715</v>
      </c>
      <c r="B1111" s="387" t="s">
        <v>1577</v>
      </c>
      <c r="C1111" s="387" t="s">
        <v>1146</v>
      </c>
      <c r="D1111" s="387" t="s">
        <v>1578</v>
      </c>
      <c r="E1111" s="387" t="s">
        <v>1579</v>
      </c>
      <c r="F1111" s="390"/>
      <c r="G1111" s="390"/>
      <c r="H1111" s="403">
        <v>0</v>
      </c>
      <c r="I1111" s="390">
        <v>1</v>
      </c>
      <c r="J1111" s="390">
        <v>333.31</v>
      </c>
      <c r="K1111" s="403">
        <v>1</v>
      </c>
      <c r="L1111" s="390">
        <v>1</v>
      </c>
      <c r="M1111" s="391">
        <v>333.31</v>
      </c>
    </row>
    <row r="1112" spans="1:13" ht="14.4" customHeight="1" x14ac:dyDescent="0.3">
      <c r="A1112" s="386" t="s">
        <v>1715</v>
      </c>
      <c r="B1112" s="387" t="s">
        <v>1582</v>
      </c>
      <c r="C1112" s="387" t="s">
        <v>1986</v>
      </c>
      <c r="D1112" s="387" t="s">
        <v>1987</v>
      </c>
      <c r="E1112" s="387" t="s">
        <v>1988</v>
      </c>
      <c r="F1112" s="390"/>
      <c r="G1112" s="390"/>
      <c r="H1112" s="403">
        <v>0</v>
      </c>
      <c r="I1112" s="390">
        <v>1</v>
      </c>
      <c r="J1112" s="390">
        <v>138.16</v>
      </c>
      <c r="K1112" s="403">
        <v>1</v>
      </c>
      <c r="L1112" s="390">
        <v>1</v>
      </c>
      <c r="M1112" s="391">
        <v>138.16</v>
      </c>
    </row>
    <row r="1113" spans="1:13" ht="14.4" customHeight="1" x14ac:dyDescent="0.3">
      <c r="A1113" s="386" t="s">
        <v>1715</v>
      </c>
      <c r="B1113" s="387" t="s">
        <v>1587</v>
      </c>
      <c r="C1113" s="387" t="s">
        <v>2700</v>
      </c>
      <c r="D1113" s="387" t="s">
        <v>2030</v>
      </c>
      <c r="E1113" s="387" t="s">
        <v>1589</v>
      </c>
      <c r="F1113" s="390">
        <v>1</v>
      </c>
      <c r="G1113" s="390">
        <v>0</v>
      </c>
      <c r="H1113" s="403"/>
      <c r="I1113" s="390"/>
      <c r="J1113" s="390"/>
      <c r="K1113" s="403"/>
      <c r="L1113" s="390">
        <v>1</v>
      </c>
      <c r="M1113" s="391">
        <v>0</v>
      </c>
    </row>
    <row r="1114" spans="1:13" ht="14.4" customHeight="1" x14ac:dyDescent="0.3">
      <c r="A1114" s="386" t="s">
        <v>1715</v>
      </c>
      <c r="B1114" s="387" t="s">
        <v>1591</v>
      </c>
      <c r="C1114" s="387" t="s">
        <v>2114</v>
      </c>
      <c r="D1114" s="387" t="s">
        <v>2115</v>
      </c>
      <c r="E1114" s="387" t="s">
        <v>1593</v>
      </c>
      <c r="F1114" s="390">
        <v>2</v>
      </c>
      <c r="G1114" s="390">
        <v>13.96</v>
      </c>
      <c r="H1114" s="403">
        <v>1</v>
      </c>
      <c r="I1114" s="390"/>
      <c r="J1114" s="390"/>
      <c r="K1114" s="403">
        <v>0</v>
      </c>
      <c r="L1114" s="390">
        <v>2</v>
      </c>
      <c r="M1114" s="391">
        <v>13.96</v>
      </c>
    </row>
    <row r="1115" spans="1:13" ht="14.4" customHeight="1" x14ac:dyDescent="0.3">
      <c r="A1115" s="386" t="s">
        <v>1715</v>
      </c>
      <c r="B1115" s="387" t="s">
        <v>1596</v>
      </c>
      <c r="C1115" s="387" t="s">
        <v>1079</v>
      </c>
      <c r="D1115" s="387" t="s">
        <v>1080</v>
      </c>
      <c r="E1115" s="387" t="s">
        <v>1597</v>
      </c>
      <c r="F1115" s="390"/>
      <c r="G1115" s="390"/>
      <c r="H1115" s="403">
        <v>0</v>
      </c>
      <c r="I1115" s="390">
        <v>1</v>
      </c>
      <c r="J1115" s="390">
        <v>94.8</v>
      </c>
      <c r="K1115" s="403">
        <v>1</v>
      </c>
      <c r="L1115" s="390">
        <v>1</v>
      </c>
      <c r="M1115" s="391">
        <v>94.8</v>
      </c>
    </row>
    <row r="1116" spans="1:13" ht="14.4" customHeight="1" x14ac:dyDescent="0.3">
      <c r="A1116" s="386" t="s">
        <v>1715</v>
      </c>
      <c r="B1116" s="387" t="s">
        <v>1841</v>
      </c>
      <c r="C1116" s="387" t="s">
        <v>2310</v>
      </c>
      <c r="D1116" s="387" t="s">
        <v>1843</v>
      </c>
      <c r="E1116" s="387" t="s">
        <v>2202</v>
      </c>
      <c r="F1116" s="390"/>
      <c r="G1116" s="390"/>
      <c r="H1116" s="403">
        <v>0</v>
      </c>
      <c r="I1116" s="390">
        <v>1</v>
      </c>
      <c r="J1116" s="390">
        <v>137.74</v>
      </c>
      <c r="K1116" s="403">
        <v>1</v>
      </c>
      <c r="L1116" s="390">
        <v>1</v>
      </c>
      <c r="M1116" s="391">
        <v>137.74</v>
      </c>
    </row>
    <row r="1117" spans="1:13" ht="14.4" customHeight="1" x14ac:dyDescent="0.3">
      <c r="A1117" s="386" t="s">
        <v>1758</v>
      </c>
      <c r="B1117" s="387" t="s">
        <v>1841</v>
      </c>
      <c r="C1117" s="387" t="s">
        <v>1842</v>
      </c>
      <c r="D1117" s="387" t="s">
        <v>1843</v>
      </c>
      <c r="E1117" s="387" t="s">
        <v>1844</v>
      </c>
      <c r="F1117" s="390"/>
      <c r="G1117" s="390"/>
      <c r="H1117" s="403"/>
      <c r="I1117" s="390">
        <v>1</v>
      </c>
      <c r="J1117" s="390">
        <v>0</v>
      </c>
      <c r="K1117" s="403"/>
      <c r="L1117" s="390">
        <v>1</v>
      </c>
      <c r="M1117" s="391">
        <v>0</v>
      </c>
    </row>
    <row r="1118" spans="1:13" ht="14.4" customHeight="1" x14ac:dyDescent="0.3">
      <c r="A1118" s="386" t="s">
        <v>1716</v>
      </c>
      <c r="B1118" s="387" t="s">
        <v>1854</v>
      </c>
      <c r="C1118" s="387" t="s">
        <v>1855</v>
      </c>
      <c r="D1118" s="387" t="s">
        <v>1856</v>
      </c>
      <c r="E1118" s="387" t="s">
        <v>1857</v>
      </c>
      <c r="F1118" s="390"/>
      <c r="G1118" s="390"/>
      <c r="H1118" s="403"/>
      <c r="I1118" s="390">
        <v>1</v>
      </c>
      <c r="J1118" s="390">
        <v>0</v>
      </c>
      <c r="K1118" s="403"/>
      <c r="L1118" s="390">
        <v>1</v>
      </c>
      <c r="M1118" s="391">
        <v>0</v>
      </c>
    </row>
    <row r="1119" spans="1:13" ht="14.4" customHeight="1" x14ac:dyDescent="0.3">
      <c r="A1119" s="386" t="s">
        <v>1716</v>
      </c>
      <c r="B1119" s="387" t="s">
        <v>1968</v>
      </c>
      <c r="C1119" s="387" t="s">
        <v>2195</v>
      </c>
      <c r="D1119" s="387" t="s">
        <v>1973</v>
      </c>
      <c r="E1119" s="387" t="s">
        <v>2196</v>
      </c>
      <c r="F1119" s="390"/>
      <c r="G1119" s="390"/>
      <c r="H1119" s="403">
        <v>0</v>
      </c>
      <c r="I1119" s="390">
        <v>2</v>
      </c>
      <c r="J1119" s="390">
        <v>508.86</v>
      </c>
      <c r="K1119" s="403">
        <v>1</v>
      </c>
      <c r="L1119" s="390">
        <v>2</v>
      </c>
      <c r="M1119" s="391">
        <v>508.86</v>
      </c>
    </row>
    <row r="1120" spans="1:13" ht="14.4" customHeight="1" x14ac:dyDescent="0.3">
      <c r="A1120" s="386" t="s">
        <v>1716</v>
      </c>
      <c r="B1120" s="387" t="s">
        <v>1975</v>
      </c>
      <c r="C1120" s="387" t="s">
        <v>1976</v>
      </c>
      <c r="D1120" s="387" t="s">
        <v>1977</v>
      </c>
      <c r="E1120" s="387" t="s">
        <v>1978</v>
      </c>
      <c r="F1120" s="390"/>
      <c r="G1120" s="390"/>
      <c r="H1120" s="403">
        <v>0</v>
      </c>
      <c r="I1120" s="390">
        <v>4</v>
      </c>
      <c r="J1120" s="390">
        <v>166.2</v>
      </c>
      <c r="K1120" s="403">
        <v>1</v>
      </c>
      <c r="L1120" s="390">
        <v>4</v>
      </c>
      <c r="M1120" s="391">
        <v>166.2</v>
      </c>
    </row>
    <row r="1121" spans="1:13" ht="14.4" customHeight="1" x14ac:dyDescent="0.3">
      <c r="A1121" s="386" t="s">
        <v>1716</v>
      </c>
      <c r="B1121" s="387" t="s">
        <v>1577</v>
      </c>
      <c r="C1121" s="387" t="s">
        <v>1146</v>
      </c>
      <c r="D1121" s="387" t="s">
        <v>1578</v>
      </c>
      <c r="E1121" s="387" t="s">
        <v>1579</v>
      </c>
      <c r="F1121" s="390"/>
      <c r="G1121" s="390"/>
      <c r="H1121" s="403">
        <v>0</v>
      </c>
      <c r="I1121" s="390">
        <v>2</v>
      </c>
      <c r="J1121" s="390">
        <v>666.62</v>
      </c>
      <c r="K1121" s="403">
        <v>1</v>
      </c>
      <c r="L1121" s="390">
        <v>2</v>
      </c>
      <c r="M1121" s="391">
        <v>666.62</v>
      </c>
    </row>
    <row r="1122" spans="1:13" ht="14.4" customHeight="1" x14ac:dyDescent="0.3">
      <c r="A1122" s="386" t="s">
        <v>1716</v>
      </c>
      <c r="B1122" s="387" t="s">
        <v>1577</v>
      </c>
      <c r="C1122" s="387" t="s">
        <v>1982</v>
      </c>
      <c r="D1122" s="387" t="s">
        <v>1983</v>
      </c>
      <c r="E1122" s="387" t="s">
        <v>1984</v>
      </c>
      <c r="F1122" s="390"/>
      <c r="G1122" s="390"/>
      <c r="H1122" s="403">
        <v>0</v>
      </c>
      <c r="I1122" s="390">
        <v>11</v>
      </c>
      <c r="J1122" s="390">
        <v>3666.4100000000003</v>
      </c>
      <c r="K1122" s="403">
        <v>1</v>
      </c>
      <c r="L1122" s="390">
        <v>11</v>
      </c>
      <c r="M1122" s="391">
        <v>3666.4100000000003</v>
      </c>
    </row>
    <row r="1123" spans="1:13" ht="14.4" customHeight="1" x14ac:dyDescent="0.3">
      <c r="A1123" s="386" t="s">
        <v>1716</v>
      </c>
      <c r="B1123" s="387" t="s">
        <v>1582</v>
      </c>
      <c r="C1123" s="387" t="s">
        <v>1986</v>
      </c>
      <c r="D1123" s="387" t="s">
        <v>1987</v>
      </c>
      <c r="E1123" s="387" t="s">
        <v>1988</v>
      </c>
      <c r="F1123" s="390"/>
      <c r="G1123" s="390"/>
      <c r="H1123" s="403">
        <v>0</v>
      </c>
      <c r="I1123" s="390">
        <v>10</v>
      </c>
      <c r="J1123" s="390">
        <v>1381.6</v>
      </c>
      <c r="K1123" s="403">
        <v>1</v>
      </c>
      <c r="L1123" s="390">
        <v>10</v>
      </c>
      <c r="M1123" s="391">
        <v>1381.6</v>
      </c>
    </row>
    <row r="1124" spans="1:13" ht="14.4" customHeight="1" x14ac:dyDescent="0.3">
      <c r="A1124" s="386" t="s">
        <v>1716</v>
      </c>
      <c r="B1124" s="387" t="s">
        <v>1582</v>
      </c>
      <c r="C1124" s="387" t="s">
        <v>1154</v>
      </c>
      <c r="D1124" s="387" t="s">
        <v>1155</v>
      </c>
      <c r="E1124" s="387" t="s">
        <v>1583</v>
      </c>
      <c r="F1124" s="390"/>
      <c r="G1124" s="390"/>
      <c r="H1124" s="403">
        <v>0</v>
      </c>
      <c r="I1124" s="390">
        <v>17</v>
      </c>
      <c r="J1124" s="390">
        <v>3131.7400000000002</v>
      </c>
      <c r="K1124" s="403">
        <v>1</v>
      </c>
      <c r="L1124" s="390">
        <v>17</v>
      </c>
      <c r="M1124" s="391">
        <v>3131.7400000000002</v>
      </c>
    </row>
    <row r="1125" spans="1:13" ht="14.4" customHeight="1" x14ac:dyDescent="0.3">
      <c r="A1125" s="386" t="s">
        <v>1716</v>
      </c>
      <c r="B1125" s="387" t="s">
        <v>1834</v>
      </c>
      <c r="C1125" s="387" t="s">
        <v>1835</v>
      </c>
      <c r="D1125" s="387" t="s">
        <v>1836</v>
      </c>
      <c r="E1125" s="387" t="s">
        <v>1837</v>
      </c>
      <c r="F1125" s="390"/>
      <c r="G1125" s="390"/>
      <c r="H1125" s="403">
        <v>0</v>
      </c>
      <c r="I1125" s="390">
        <v>17</v>
      </c>
      <c r="J1125" s="390">
        <v>1187.6199999999999</v>
      </c>
      <c r="K1125" s="403">
        <v>1</v>
      </c>
      <c r="L1125" s="390">
        <v>17</v>
      </c>
      <c r="M1125" s="391">
        <v>1187.6199999999999</v>
      </c>
    </row>
    <row r="1126" spans="1:13" ht="14.4" customHeight="1" x14ac:dyDescent="0.3">
      <c r="A1126" s="386" t="s">
        <v>1716</v>
      </c>
      <c r="B1126" s="387" t="s">
        <v>1838</v>
      </c>
      <c r="C1126" s="387" t="s">
        <v>1839</v>
      </c>
      <c r="D1126" s="387" t="s">
        <v>1840</v>
      </c>
      <c r="E1126" s="387" t="s">
        <v>1583</v>
      </c>
      <c r="F1126" s="390"/>
      <c r="G1126" s="390"/>
      <c r="H1126" s="403">
        <v>0</v>
      </c>
      <c r="I1126" s="390">
        <v>8</v>
      </c>
      <c r="J1126" s="390">
        <v>558.88</v>
      </c>
      <c r="K1126" s="403">
        <v>1</v>
      </c>
      <c r="L1126" s="390">
        <v>8</v>
      </c>
      <c r="M1126" s="391">
        <v>558.88</v>
      </c>
    </row>
    <row r="1127" spans="1:13" ht="14.4" customHeight="1" x14ac:dyDescent="0.3">
      <c r="A1127" s="386" t="s">
        <v>1716</v>
      </c>
      <c r="B1127" s="387" t="s">
        <v>1587</v>
      </c>
      <c r="C1127" s="387" t="s">
        <v>1931</v>
      </c>
      <c r="D1127" s="387" t="s">
        <v>1932</v>
      </c>
      <c r="E1127" s="387" t="s">
        <v>1933</v>
      </c>
      <c r="F1127" s="390"/>
      <c r="G1127" s="390"/>
      <c r="H1127" s="403">
        <v>0</v>
      </c>
      <c r="I1127" s="390">
        <v>1</v>
      </c>
      <c r="J1127" s="390">
        <v>32.74</v>
      </c>
      <c r="K1127" s="403">
        <v>1</v>
      </c>
      <c r="L1127" s="390">
        <v>1</v>
      </c>
      <c r="M1127" s="391">
        <v>32.74</v>
      </c>
    </row>
    <row r="1128" spans="1:13" ht="14.4" customHeight="1" x14ac:dyDescent="0.3">
      <c r="A1128" s="386" t="s">
        <v>1716</v>
      </c>
      <c r="B1128" s="387" t="s">
        <v>1587</v>
      </c>
      <c r="C1128" s="387" t="s">
        <v>1058</v>
      </c>
      <c r="D1128" s="387" t="s">
        <v>1059</v>
      </c>
      <c r="E1128" s="387" t="s">
        <v>1588</v>
      </c>
      <c r="F1128" s="390"/>
      <c r="G1128" s="390"/>
      <c r="H1128" s="403">
        <v>0</v>
      </c>
      <c r="I1128" s="390">
        <v>2</v>
      </c>
      <c r="J1128" s="390">
        <v>249.02</v>
      </c>
      <c r="K1128" s="403">
        <v>1</v>
      </c>
      <c r="L1128" s="390">
        <v>2</v>
      </c>
      <c r="M1128" s="391">
        <v>249.02</v>
      </c>
    </row>
    <row r="1129" spans="1:13" ht="14.4" customHeight="1" x14ac:dyDescent="0.3">
      <c r="A1129" s="386" t="s">
        <v>1717</v>
      </c>
      <c r="B1129" s="387" t="s">
        <v>1577</v>
      </c>
      <c r="C1129" s="387" t="s">
        <v>1146</v>
      </c>
      <c r="D1129" s="387" t="s">
        <v>1578</v>
      </c>
      <c r="E1129" s="387" t="s">
        <v>1579</v>
      </c>
      <c r="F1129" s="390"/>
      <c r="G1129" s="390"/>
      <c r="H1129" s="403">
        <v>0</v>
      </c>
      <c r="I1129" s="390">
        <v>6</v>
      </c>
      <c r="J1129" s="390">
        <v>1999.86</v>
      </c>
      <c r="K1129" s="403">
        <v>1</v>
      </c>
      <c r="L1129" s="390">
        <v>6</v>
      </c>
      <c r="M1129" s="391">
        <v>1999.86</v>
      </c>
    </row>
    <row r="1130" spans="1:13" ht="14.4" customHeight="1" x14ac:dyDescent="0.3">
      <c r="A1130" s="386" t="s">
        <v>1717</v>
      </c>
      <c r="B1130" s="387" t="s">
        <v>1577</v>
      </c>
      <c r="C1130" s="387" t="s">
        <v>1982</v>
      </c>
      <c r="D1130" s="387" t="s">
        <v>1983</v>
      </c>
      <c r="E1130" s="387" t="s">
        <v>1984</v>
      </c>
      <c r="F1130" s="390"/>
      <c r="G1130" s="390"/>
      <c r="H1130" s="403">
        <v>0</v>
      </c>
      <c r="I1130" s="390">
        <v>7</v>
      </c>
      <c r="J1130" s="390">
        <v>2333.17</v>
      </c>
      <c r="K1130" s="403">
        <v>1</v>
      </c>
      <c r="L1130" s="390">
        <v>7</v>
      </c>
      <c r="M1130" s="391">
        <v>2333.17</v>
      </c>
    </row>
    <row r="1131" spans="1:13" ht="14.4" customHeight="1" x14ac:dyDescent="0.3">
      <c r="A1131" s="386" t="s">
        <v>1717</v>
      </c>
      <c r="B1131" s="387" t="s">
        <v>1582</v>
      </c>
      <c r="C1131" s="387" t="s">
        <v>1154</v>
      </c>
      <c r="D1131" s="387" t="s">
        <v>1155</v>
      </c>
      <c r="E1131" s="387" t="s">
        <v>1583</v>
      </c>
      <c r="F1131" s="390"/>
      <c r="G1131" s="390"/>
      <c r="H1131" s="403">
        <v>0</v>
      </c>
      <c r="I1131" s="390">
        <v>4</v>
      </c>
      <c r="J1131" s="390">
        <v>736.88</v>
      </c>
      <c r="K1131" s="403">
        <v>1</v>
      </c>
      <c r="L1131" s="390">
        <v>4</v>
      </c>
      <c r="M1131" s="391">
        <v>736.88</v>
      </c>
    </row>
    <row r="1132" spans="1:13" ht="14.4" customHeight="1" x14ac:dyDescent="0.3">
      <c r="A1132" s="386" t="s">
        <v>1718</v>
      </c>
      <c r="B1132" s="387" t="s">
        <v>1558</v>
      </c>
      <c r="C1132" s="387" t="s">
        <v>2701</v>
      </c>
      <c r="D1132" s="387" t="s">
        <v>597</v>
      </c>
      <c r="E1132" s="387" t="s">
        <v>598</v>
      </c>
      <c r="F1132" s="390">
        <v>1</v>
      </c>
      <c r="G1132" s="390">
        <v>0</v>
      </c>
      <c r="H1132" s="403"/>
      <c r="I1132" s="390"/>
      <c r="J1132" s="390"/>
      <c r="K1132" s="403"/>
      <c r="L1132" s="390">
        <v>1</v>
      </c>
      <c r="M1132" s="391">
        <v>0</v>
      </c>
    </row>
    <row r="1133" spans="1:13" ht="14.4" customHeight="1" x14ac:dyDescent="0.3">
      <c r="A1133" s="386" t="s">
        <v>1718</v>
      </c>
      <c r="B1133" s="387" t="s">
        <v>1558</v>
      </c>
      <c r="C1133" s="387" t="s">
        <v>1832</v>
      </c>
      <c r="D1133" s="387" t="s">
        <v>597</v>
      </c>
      <c r="E1133" s="387" t="s">
        <v>1833</v>
      </c>
      <c r="F1133" s="390"/>
      <c r="G1133" s="390"/>
      <c r="H1133" s="403">
        <v>0</v>
      </c>
      <c r="I1133" s="390">
        <v>1</v>
      </c>
      <c r="J1133" s="390">
        <v>95.24</v>
      </c>
      <c r="K1133" s="403">
        <v>1</v>
      </c>
      <c r="L1133" s="390">
        <v>1</v>
      </c>
      <c r="M1133" s="391">
        <v>95.24</v>
      </c>
    </row>
    <row r="1134" spans="1:13" ht="14.4" customHeight="1" x14ac:dyDescent="0.3">
      <c r="A1134" s="386" t="s">
        <v>1718</v>
      </c>
      <c r="B1134" s="387" t="s">
        <v>1558</v>
      </c>
      <c r="C1134" s="387" t="s">
        <v>596</v>
      </c>
      <c r="D1134" s="387" t="s">
        <v>597</v>
      </c>
      <c r="E1134" s="387" t="s">
        <v>598</v>
      </c>
      <c r="F1134" s="390"/>
      <c r="G1134" s="390"/>
      <c r="H1134" s="403">
        <v>0</v>
      </c>
      <c r="I1134" s="390">
        <v>24</v>
      </c>
      <c r="J1134" s="390">
        <v>4571.5199999999995</v>
      </c>
      <c r="K1134" s="403">
        <v>1</v>
      </c>
      <c r="L1134" s="390">
        <v>24</v>
      </c>
      <c r="M1134" s="391">
        <v>4571.5199999999995</v>
      </c>
    </row>
    <row r="1135" spans="1:13" ht="14.4" customHeight="1" x14ac:dyDescent="0.3">
      <c r="A1135" s="386" t="s">
        <v>1718</v>
      </c>
      <c r="B1135" s="387" t="s">
        <v>1558</v>
      </c>
      <c r="C1135" s="387" t="s">
        <v>600</v>
      </c>
      <c r="D1135" s="387" t="s">
        <v>597</v>
      </c>
      <c r="E1135" s="387" t="s">
        <v>601</v>
      </c>
      <c r="F1135" s="390"/>
      <c r="G1135" s="390"/>
      <c r="H1135" s="403">
        <v>0</v>
      </c>
      <c r="I1135" s="390">
        <v>1</v>
      </c>
      <c r="J1135" s="390">
        <v>612.26</v>
      </c>
      <c r="K1135" s="403">
        <v>1</v>
      </c>
      <c r="L1135" s="390">
        <v>1</v>
      </c>
      <c r="M1135" s="391">
        <v>612.26</v>
      </c>
    </row>
    <row r="1136" spans="1:13" ht="14.4" customHeight="1" x14ac:dyDescent="0.3">
      <c r="A1136" s="386" t="s">
        <v>1718</v>
      </c>
      <c r="B1136" s="387" t="s">
        <v>1561</v>
      </c>
      <c r="C1136" s="387" t="s">
        <v>2702</v>
      </c>
      <c r="D1136" s="387" t="s">
        <v>2703</v>
      </c>
      <c r="E1136" s="387" t="s">
        <v>2358</v>
      </c>
      <c r="F1136" s="390">
        <v>1</v>
      </c>
      <c r="G1136" s="390">
        <v>633.42999999999995</v>
      </c>
      <c r="H1136" s="403">
        <v>1</v>
      </c>
      <c r="I1136" s="390"/>
      <c r="J1136" s="390"/>
      <c r="K1136" s="403">
        <v>0</v>
      </c>
      <c r="L1136" s="390">
        <v>1</v>
      </c>
      <c r="M1136" s="391">
        <v>633.42999999999995</v>
      </c>
    </row>
    <row r="1137" spans="1:13" ht="14.4" customHeight="1" x14ac:dyDescent="0.3">
      <c r="A1137" s="386" t="s">
        <v>1718</v>
      </c>
      <c r="B1137" s="387" t="s">
        <v>1561</v>
      </c>
      <c r="C1137" s="387" t="s">
        <v>2704</v>
      </c>
      <c r="D1137" s="387" t="s">
        <v>2705</v>
      </c>
      <c r="E1137" s="387" t="s">
        <v>2706</v>
      </c>
      <c r="F1137" s="390"/>
      <c r="G1137" s="390"/>
      <c r="H1137" s="403">
        <v>0</v>
      </c>
      <c r="I1137" s="390">
        <v>1</v>
      </c>
      <c r="J1137" s="390">
        <v>48.98</v>
      </c>
      <c r="K1137" s="403">
        <v>1</v>
      </c>
      <c r="L1137" s="390">
        <v>1</v>
      </c>
      <c r="M1137" s="391">
        <v>48.98</v>
      </c>
    </row>
    <row r="1138" spans="1:13" ht="14.4" customHeight="1" x14ac:dyDescent="0.3">
      <c r="A1138" s="386" t="s">
        <v>1718</v>
      </c>
      <c r="B1138" s="387" t="s">
        <v>2359</v>
      </c>
      <c r="C1138" s="387" t="s">
        <v>2363</v>
      </c>
      <c r="D1138" s="387" t="s">
        <v>2361</v>
      </c>
      <c r="E1138" s="387" t="s">
        <v>2364</v>
      </c>
      <c r="F1138" s="390"/>
      <c r="G1138" s="390"/>
      <c r="H1138" s="403">
        <v>0</v>
      </c>
      <c r="I1138" s="390">
        <v>2</v>
      </c>
      <c r="J1138" s="390">
        <v>576.88</v>
      </c>
      <c r="K1138" s="403">
        <v>1</v>
      </c>
      <c r="L1138" s="390">
        <v>2</v>
      </c>
      <c r="M1138" s="391">
        <v>576.88</v>
      </c>
    </row>
    <row r="1139" spans="1:13" ht="14.4" customHeight="1" x14ac:dyDescent="0.3">
      <c r="A1139" s="386" t="s">
        <v>1718</v>
      </c>
      <c r="B1139" s="387" t="s">
        <v>1562</v>
      </c>
      <c r="C1139" s="387" t="s">
        <v>1064</v>
      </c>
      <c r="D1139" s="387" t="s">
        <v>1065</v>
      </c>
      <c r="E1139" s="387" t="s">
        <v>503</v>
      </c>
      <c r="F1139" s="390"/>
      <c r="G1139" s="390"/>
      <c r="H1139" s="403">
        <v>0</v>
      </c>
      <c r="I1139" s="390">
        <v>4</v>
      </c>
      <c r="J1139" s="390">
        <v>224.04</v>
      </c>
      <c r="K1139" s="403">
        <v>1</v>
      </c>
      <c r="L1139" s="390">
        <v>4</v>
      </c>
      <c r="M1139" s="391">
        <v>224.04</v>
      </c>
    </row>
    <row r="1140" spans="1:13" ht="14.4" customHeight="1" x14ac:dyDescent="0.3">
      <c r="A1140" s="386" t="s">
        <v>1718</v>
      </c>
      <c r="B1140" s="387" t="s">
        <v>1562</v>
      </c>
      <c r="C1140" s="387" t="s">
        <v>1957</v>
      </c>
      <c r="D1140" s="387" t="s">
        <v>1065</v>
      </c>
      <c r="E1140" s="387" t="s">
        <v>1958</v>
      </c>
      <c r="F1140" s="390"/>
      <c r="G1140" s="390"/>
      <c r="H1140" s="403">
        <v>0</v>
      </c>
      <c r="I1140" s="390">
        <v>1</v>
      </c>
      <c r="J1140" s="390">
        <v>140.03</v>
      </c>
      <c r="K1140" s="403">
        <v>1</v>
      </c>
      <c r="L1140" s="390">
        <v>1</v>
      </c>
      <c r="M1140" s="391">
        <v>140.03</v>
      </c>
    </row>
    <row r="1141" spans="1:13" ht="14.4" customHeight="1" x14ac:dyDescent="0.3">
      <c r="A1141" s="386" t="s">
        <v>1718</v>
      </c>
      <c r="B1141" s="387" t="s">
        <v>1854</v>
      </c>
      <c r="C1141" s="387" t="s">
        <v>1855</v>
      </c>
      <c r="D1141" s="387" t="s">
        <v>1856</v>
      </c>
      <c r="E1141" s="387" t="s">
        <v>1857</v>
      </c>
      <c r="F1141" s="390"/>
      <c r="G1141" s="390"/>
      <c r="H1141" s="403"/>
      <c r="I1141" s="390">
        <v>1</v>
      </c>
      <c r="J1141" s="390">
        <v>0</v>
      </c>
      <c r="K1141" s="403"/>
      <c r="L1141" s="390">
        <v>1</v>
      </c>
      <c r="M1141" s="391">
        <v>0</v>
      </c>
    </row>
    <row r="1142" spans="1:13" ht="14.4" customHeight="1" x14ac:dyDescent="0.3">
      <c r="A1142" s="386" t="s">
        <v>1718</v>
      </c>
      <c r="B1142" s="387" t="s">
        <v>1563</v>
      </c>
      <c r="C1142" s="387" t="s">
        <v>1090</v>
      </c>
      <c r="D1142" s="387" t="s">
        <v>1029</v>
      </c>
      <c r="E1142" s="387" t="s">
        <v>1091</v>
      </c>
      <c r="F1142" s="390"/>
      <c r="G1142" s="390"/>
      <c r="H1142" s="403">
        <v>0</v>
      </c>
      <c r="I1142" s="390">
        <v>1</v>
      </c>
      <c r="J1142" s="390">
        <v>625.29</v>
      </c>
      <c r="K1142" s="403">
        <v>1</v>
      </c>
      <c r="L1142" s="390">
        <v>1</v>
      </c>
      <c r="M1142" s="391">
        <v>625.29</v>
      </c>
    </row>
    <row r="1143" spans="1:13" ht="14.4" customHeight="1" x14ac:dyDescent="0.3">
      <c r="A1143" s="386" t="s">
        <v>1718</v>
      </c>
      <c r="B1143" s="387" t="s">
        <v>1563</v>
      </c>
      <c r="C1143" s="387" t="s">
        <v>1028</v>
      </c>
      <c r="D1143" s="387" t="s">
        <v>1029</v>
      </c>
      <c r="E1143" s="387" t="s">
        <v>1030</v>
      </c>
      <c r="F1143" s="390"/>
      <c r="G1143" s="390"/>
      <c r="H1143" s="403">
        <v>0</v>
      </c>
      <c r="I1143" s="390">
        <v>2</v>
      </c>
      <c r="J1143" s="390">
        <v>1875.86</v>
      </c>
      <c r="K1143" s="403">
        <v>1</v>
      </c>
      <c r="L1143" s="390">
        <v>2</v>
      </c>
      <c r="M1143" s="391">
        <v>1875.86</v>
      </c>
    </row>
    <row r="1144" spans="1:13" ht="14.4" customHeight="1" x14ac:dyDescent="0.3">
      <c r="A1144" s="386" t="s">
        <v>1718</v>
      </c>
      <c r="B1144" s="387" t="s">
        <v>1563</v>
      </c>
      <c r="C1144" s="387" t="s">
        <v>1870</v>
      </c>
      <c r="D1144" s="387" t="s">
        <v>1865</v>
      </c>
      <c r="E1144" s="387" t="s">
        <v>1033</v>
      </c>
      <c r="F1144" s="390"/>
      <c r="G1144" s="390"/>
      <c r="H1144" s="403">
        <v>0</v>
      </c>
      <c r="I1144" s="390">
        <v>2</v>
      </c>
      <c r="J1144" s="390">
        <v>4665.84</v>
      </c>
      <c r="K1144" s="403">
        <v>1</v>
      </c>
      <c r="L1144" s="390">
        <v>2</v>
      </c>
      <c r="M1144" s="391">
        <v>4665.84</v>
      </c>
    </row>
    <row r="1145" spans="1:13" ht="14.4" customHeight="1" x14ac:dyDescent="0.3">
      <c r="A1145" s="386" t="s">
        <v>1718</v>
      </c>
      <c r="B1145" s="387" t="s">
        <v>1883</v>
      </c>
      <c r="C1145" s="387" t="s">
        <v>1884</v>
      </c>
      <c r="D1145" s="387" t="s">
        <v>1885</v>
      </c>
      <c r="E1145" s="387" t="s">
        <v>1886</v>
      </c>
      <c r="F1145" s="390"/>
      <c r="G1145" s="390"/>
      <c r="H1145" s="403">
        <v>0</v>
      </c>
      <c r="I1145" s="390">
        <v>1</v>
      </c>
      <c r="J1145" s="390">
        <v>41.89</v>
      </c>
      <c r="K1145" s="403">
        <v>1</v>
      </c>
      <c r="L1145" s="390">
        <v>1</v>
      </c>
      <c r="M1145" s="391">
        <v>41.89</v>
      </c>
    </row>
    <row r="1146" spans="1:13" ht="14.4" customHeight="1" x14ac:dyDescent="0.3">
      <c r="A1146" s="386" t="s">
        <v>1718</v>
      </c>
      <c r="B1146" s="387" t="s">
        <v>2586</v>
      </c>
      <c r="C1146" s="387" t="s">
        <v>2587</v>
      </c>
      <c r="D1146" s="387" t="s">
        <v>2588</v>
      </c>
      <c r="E1146" s="387" t="s">
        <v>1894</v>
      </c>
      <c r="F1146" s="390"/>
      <c r="G1146" s="390"/>
      <c r="H1146" s="403">
        <v>0</v>
      </c>
      <c r="I1146" s="390">
        <v>1</v>
      </c>
      <c r="J1146" s="390">
        <v>112.36</v>
      </c>
      <c r="K1146" s="403">
        <v>1</v>
      </c>
      <c r="L1146" s="390">
        <v>1</v>
      </c>
      <c r="M1146" s="391">
        <v>112.36</v>
      </c>
    </row>
    <row r="1147" spans="1:13" ht="14.4" customHeight="1" x14ac:dyDescent="0.3">
      <c r="A1147" s="386" t="s">
        <v>1718</v>
      </c>
      <c r="B1147" s="387" t="s">
        <v>1898</v>
      </c>
      <c r="C1147" s="387" t="s">
        <v>2707</v>
      </c>
      <c r="D1147" s="387" t="s">
        <v>2708</v>
      </c>
      <c r="E1147" s="387" t="s">
        <v>2709</v>
      </c>
      <c r="F1147" s="390">
        <v>1</v>
      </c>
      <c r="G1147" s="390">
        <v>0</v>
      </c>
      <c r="H1147" s="403"/>
      <c r="I1147" s="390"/>
      <c r="J1147" s="390"/>
      <c r="K1147" s="403"/>
      <c r="L1147" s="390">
        <v>1</v>
      </c>
      <c r="M1147" s="391">
        <v>0</v>
      </c>
    </row>
    <row r="1148" spans="1:13" ht="14.4" customHeight="1" x14ac:dyDescent="0.3">
      <c r="A1148" s="386" t="s">
        <v>1718</v>
      </c>
      <c r="B1148" s="387" t="s">
        <v>1898</v>
      </c>
      <c r="C1148" s="387" t="s">
        <v>2710</v>
      </c>
      <c r="D1148" s="387" t="s">
        <v>2708</v>
      </c>
      <c r="E1148" s="387" t="s">
        <v>2711</v>
      </c>
      <c r="F1148" s="390">
        <v>2</v>
      </c>
      <c r="G1148" s="390">
        <v>404.5</v>
      </c>
      <c r="H1148" s="403">
        <v>1</v>
      </c>
      <c r="I1148" s="390"/>
      <c r="J1148" s="390"/>
      <c r="K1148" s="403">
        <v>0</v>
      </c>
      <c r="L1148" s="390">
        <v>2</v>
      </c>
      <c r="M1148" s="391">
        <v>404.5</v>
      </c>
    </row>
    <row r="1149" spans="1:13" ht="14.4" customHeight="1" x14ac:dyDescent="0.3">
      <c r="A1149" s="386" t="s">
        <v>1718</v>
      </c>
      <c r="B1149" s="387" t="s">
        <v>1898</v>
      </c>
      <c r="C1149" s="387" t="s">
        <v>2712</v>
      </c>
      <c r="D1149" s="387" t="s">
        <v>2708</v>
      </c>
      <c r="E1149" s="387" t="s">
        <v>2711</v>
      </c>
      <c r="F1149" s="390">
        <v>1</v>
      </c>
      <c r="G1149" s="390">
        <v>303.45999999999998</v>
      </c>
      <c r="H1149" s="403">
        <v>1</v>
      </c>
      <c r="I1149" s="390"/>
      <c r="J1149" s="390"/>
      <c r="K1149" s="403">
        <v>0</v>
      </c>
      <c r="L1149" s="390">
        <v>1</v>
      </c>
      <c r="M1149" s="391">
        <v>303.45999999999998</v>
      </c>
    </row>
    <row r="1150" spans="1:13" ht="14.4" customHeight="1" x14ac:dyDescent="0.3">
      <c r="A1150" s="386" t="s">
        <v>1718</v>
      </c>
      <c r="B1150" s="387" t="s">
        <v>1902</v>
      </c>
      <c r="C1150" s="387" t="s">
        <v>2713</v>
      </c>
      <c r="D1150" s="387" t="s">
        <v>2714</v>
      </c>
      <c r="E1150" s="387" t="s">
        <v>2715</v>
      </c>
      <c r="F1150" s="390">
        <v>1</v>
      </c>
      <c r="G1150" s="390">
        <v>67.42</v>
      </c>
      <c r="H1150" s="403">
        <v>1</v>
      </c>
      <c r="I1150" s="390"/>
      <c r="J1150" s="390"/>
      <c r="K1150" s="403">
        <v>0</v>
      </c>
      <c r="L1150" s="390">
        <v>1</v>
      </c>
      <c r="M1150" s="391">
        <v>67.42</v>
      </c>
    </row>
    <row r="1151" spans="1:13" ht="14.4" customHeight="1" x14ac:dyDescent="0.3">
      <c r="A1151" s="386" t="s">
        <v>1718</v>
      </c>
      <c r="B1151" s="387" t="s">
        <v>2716</v>
      </c>
      <c r="C1151" s="387" t="s">
        <v>2717</v>
      </c>
      <c r="D1151" s="387" t="s">
        <v>2718</v>
      </c>
      <c r="E1151" s="387" t="s">
        <v>2719</v>
      </c>
      <c r="F1151" s="390"/>
      <c r="G1151" s="390"/>
      <c r="H1151" s="403">
        <v>0</v>
      </c>
      <c r="I1151" s="390">
        <v>1</v>
      </c>
      <c r="J1151" s="390">
        <v>125.85</v>
      </c>
      <c r="K1151" s="403">
        <v>1</v>
      </c>
      <c r="L1151" s="390">
        <v>1</v>
      </c>
      <c r="M1151" s="391">
        <v>125.85</v>
      </c>
    </row>
    <row r="1152" spans="1:13" ht="14.4" customHeight="1" x14ac:dyDescent="0.3">
      <c r="A1152" s="386" t="s">
        <v>1718</v>
      </c>
      <c r="B1152" s="387" t="s">
        <v>1617</v>
      </c>
      <c r="C1152" s="387" t="s">
        <v>1400</v>
      </c>
      <c r="D1152" s="387" t="s">
        <v>1312</v>
      </c>
      <c r="E1152" s="387" t="s">
        <v>1401</v>
      </c>
      <c r="F1152" s="390">
        <v>1</v>
      </c>
      <c r="G1152" s="390">
        <v>610.14</v>
      </c>
      <c r="H1152" s="403">
        <v>1</v>
      </c>
      <c r="I1152" s="390"/>
      <c r="J1152" s="390"/>
      <c r="K1152" s="403">
        <v>0</v>
      </c>
      <c r="L1152" s="390">
        <v>1</v>
      </c>
      <c r="M1152" s="391">
        <v>610.14</v>
      </c>
    </row>
    <row r="1153" spans="1:13" ht="14.4" customHeight="1" x14ac:dyDescent="0.3">
      <c r="A1153" s="386" t="s">
        <v>1718</v>
      </c>
      <c r="B1153" s="387" t="s">
        <v>1569</v>
      </c>
      <c r="C1153" s="387" t="s">
        <v>2720</v>
      </c>
      <c r="D1153" s="387" t="s">
        <v>479</v>
      </c>
      <c r="E1153" s="387" t="s">
        <v>2721</v>
      </c>
      <c r="F1153" s="390">
        <v>1</v>
      </c>
      <c r="G1153" s="390">
        <v>469.47</v>
      </c>
      <c r="H1153" s="403">
        <v>1</v>
      </c>
      <c r="I1153" s="390"/>
      <c r="J1153" s="390"/>
      <c r="K1153" s="403">
        <v>0</v>
      </c>
      <c r="L1153" s="390">
        <v>1</v>
      </c>
      <c r="M1153" s="391">
        <v>469.47</v>
      </c>
    </row>
    <row r="1154" spans="1:13" ht="14.4" customHeight="1" x14ac:dyDescent="0.3">
      <c r="A1154" s="386" t="s">
        <v>1718</v>
      </c>
      <c r="B1154" s="387" t="s">
        <v>1919</v>
      </c>
      <c r="C1154" s="387" t="s">
        <v>2500</v>
      </c>
      <c r="D1154" s="387" t="s">
        <v>2501</v>
      </c>
      <c r="E1154" s="387" t="s">
        <v>2502</v>
      </c>
      <c r="F1154" s="390">
        <v>1</v>
      </c>
      <c r="G1154" s="390">
        <v>86.76</v>
      </c>
      <c r="H1154" s="403">
        <v>1</v>
      </c>
      <c r="I1154" s="390"/>
      <c r="J1154" s="390"/>
      <c r="K1154" s="403">
        <v>0</v>
      </c>
      <c r="L1154" s="390">
        <v>1</v>
      </c>
      <c r="M1154" s="391">
        <v>86.76</v>
      </c>
    </row>
    <row r="1155" spans="1:13" ht="14.4" customHeight="1" x14ac:dyDescent="0.3">
      <c r="A1155" s="386" t="s">
        <v>1718</v>
      </c>
      <c r="B1155" s="387" t="s">
        <v>1975</v>
      </c>
      <c r="C1155" s="387" t="s">
        <v>2134</v>
      </c>
      <c r="D1155" s="387" t="s">
        <v>2135</v>
      </c>
      <c r="E1155" s="387" t="s">
        <v>2136</v>
      </c>
      <c r="F1155" s="390">
        <v>6</v>
      </c>
      <c r="G1155" s="390">
        <v>0</v>
      </c>
      <c r="H1155" s="403"/>
      <c r="I1155" s="390"/>
      <c r="J1155" s="390"/>
      <c r="K1155" s="403"/>
      <c r="L1155" s="390">
        <v>6</v>
      </c>
      <c r="M1155" s="391">
        <v>0</v>
      </c>
    </row>
    <row r="1156" spans="1:13" ht="14.4" customHeight="1" x14ac:dyDescent="0.3">
      <c r="A1156" s="386" t="s">
        <v>1718</v>
      </c>
      <c r="B1156" s="387" t="s">
        <v>1975</v>
      </c>
      <c r="C1156" s="387" t="s">
        <v>1976</v>
      </c>
      <c r="D1156" s="387" t="s">
        <v>1977</v>
      </c>
      <c r="E1156" s="387" t="s">
        <v>1978</v>
      </c>
      <c r="F1156" s="390"/>
      <c r="G1156" s="390"/>
      <c r="H1156" s="403">
        <v>0</v>
      </c>
      <c r="I1156" s="390">
        <v>1</v>
      </c>
      <c r="J1156" s="390">
        <v>41.55</v>
      </c>
      <c r="K1156" s="403">
        <v>1</v>
      </c>
      <c r="L1156" s="390">
        <v>1</v>
      </c>
      <c r="M1156" s="391">
        <v>41.55</v>
      </c>
    </row>
    <row r="1157" spans="1:13" ht="14.4" customHeight="1" x14ac:dyDescent="0.3">
      <c r="A1157" s="386" t="s">
        <v>1718</v>
      </c>
      <c r="B1157" s="387" t="s">
        <v>1975</v>
      </c>
      <c r="C1157" s="387" t="s">
        <v>2559</v>
      </c>
      <c r="D1157" s="387" t="s">
        <v>2138</v>
      </c>
      <c r="E1157" s="387" t="s">
        <v>2560</v>
      </c>
      <c r="F1157" s="390">
        <v>3</v>
      </c>
      <c r="G1157" s="390">
        <v>0</v>
      </c>
      <c r="H1157" s="403"/>
      <c r="I1157" s="390"/>
      <c r="J1157" s="390"/>
      <c r="K1157" s="403"/>
      <c r="L1157" s="390">
        <v>3</v>
      </c>
      <c r="M1157" s="391">
        <v>0</v>
      </c>
    </row>
    <row r="1158" spans="1:13" ht="14.4" customHeight="1" x14ac:dyDescent="0.3">
      <c r="A1158" s="386" t="s">
        <v>1718</v>
      </c>
      <c r="B1158" s="387" t="s">
        <v>1577</v>
      </c>
      <c r="C1158" s="387" t="s">
        <v>1146</v>
      </c>
      <c r="D1158" s="387" t="s">
        <v>1578</v>
      </c>
      <c r="E1158" s="387" t="s">
        <v>1579</v>
      </c>
      <c r="F1158" s="390"/>
      <c r="G1158" s="390"/>
      <c r="H1158" s="403">
        <v>0</v>
      </c>
      <c r="I1158" s="390">
        <v>85</v>
      </c>
      <c r="J1158" s="390">
        <v>28331.350000000002</v>
      </c>
      <c r="K1158" s="403">
        <v>1</v>
      </c>
      <c r="L1158" s="390">
        <v>85</v>
      </c>
      <c r="M1158" s="391">
        <v>28331.350000000002</v>
      </c>
    </row>
    <row r="1159" spans="1:13" ht="14.4" customHeight="1" x14ac:dyDescent="0.3">
      <c r="A1159" s="386" t="s">
        <v>1718</v>
      </c>
      <c r="B1159" s="387" t="s">
        <v>1577</v>
      </c>
      <c r="C1159" s="387" t="s">
        <v>1982</v>
      </c>
      <c r="D1159" s="387" t="s">
        <v>1983</v>
      </c>
      <c r="E1159" s="387" t="s">
        <v>1984</v>
      </c>
      <c r="F1159" s="390"/>
      <c r="G1159" s="390"/>
      <c r="H1159" s="403">
        <v>0</v>
      </c>
      <c r="I1159" s="390">
        <v>2</v>
      </c>
      <c r="J1159" s="390">
        <v>666.62</v>
      </c>
      <c r="K1159" s="403">
        <v>1</v>
      </c>
      <c r="L1159" s="390">
        <v>2</v>
      </c>
      <c r="M1159" s="391">
        <v>666.62</v>
      </c>
    </row>
    <row r="1160" spans="1:13" ht="14.4" customHeight="1" x14ac:dyDescent="0.3">
      <c r="A1160" s="386" t="s">
        <v>1718</v>
      </c>
      <c r="B1160" s="387" t="s">
        <v>1577</v>
      </c>
      <c r="C1160" s="387" t="s">
        <v>2722</v>
      </c>
      <c r="D1160" s="387" t="s">
        <v>2723</v>
      </c>
      <c r="E1160" s="387" t="s">
        <v>1581</v>
      </c>
      <c r="F1160" s="390">
        <v>1</v>
      </c>
      <c r="G1160" s="390">
        <v>379.76</v>
      </c>
      <c r="H1160" s="403">
        <v>1</v>
      </c>
      <c r="I1160" s="390"/>
      <c r="J1160" s="390"/>
      <c r="K1160" s="403">
        <v>0</v>
      </c>
      <c r="L1160" s="390">
        <v>1</v>
      </c>
      <c r="M1160" s="391">
        <v>379.76</v>
      </c>
    </row>
    <row r="1161" spans="1:13" ht="14.4" customHeight="1" x14ac:dyDescent="0.3">
      <c r="A1161" s="386" t="s">
        <v>1718</v>
      </c>
      <c r="B1161" s="387" t="s">
        <v>1582</v>
      </c>
      <c r="C1161" s="387" t="s">
        <v>1154</v>
      </c>
      <c r="D1161" s="387" t="s">
        <v>1155</v>
      </c>
      <c r="E1161" s="387" t="s">
        <v>1583</v>
      </c>
      <c r="F1161" s="390"/>
      <c r="G1161" s="390"/>
      <c r="H1161" s="403">
        <v>0</v>
      </c>
      <c r="I1161" s="390">
        <v>30</v>
      </c>
      <c r="J1161" s="390">
        <v>5526.5999999999995</v>
      </c>
      <c r="K1161" s="403">
        <v>1</v>
      </c>
      <c r="L1161" s="390">
        <v>30</v>
      </c>
      <c r="M1161" s="391">
        <v>5526.5999999999995</v>
      </c>
    </row>
    <row r="1162" spans="1:13" ht="14.4" customHeight="1" x14ac:dyDescent="0.3">
      <c r="A1162" s="386" t="s">
        <v>1718</v>
      </c>
      <c r="B1162" s="387" t="s">
        <v>1582</v>
      </c>
      <c r="C1162" s="387" t="s">
        <v>2116</v>
      </c>
      <c r="D1162" s="387" t="s">
        <v>1155</v>
      </c>
      <c r="E1162" s="387" t="s">
        <v>1606</v>
      </c>
      <c r="F1162" s="390">
        <v>16</v>
      </c>
      <c r="G1162" s="390">
        <v>0</v>
      </c>
      <c r="H1162" s="403"/>
      <c r="I1162" s="390"/>
      <c r="J1162" s="390"/>
      <c r="K1162" s="403"/>
      <c r="L1162" s="390">
        <v>16</v>
      </c>
      <c r="M1162" s="391">
        <v>0</v>
      </c>
    </row>
    <row r="1163" spans="1:13" ht="14.4" customHeight="1" x14ac:dyDescent="0.3">
      <c r="A1163" s="386" t="s">
        <v>1718</v>
      </c>
      <c r="B1163" s="387" t="s">
        <v>1582</v>
      </c>
      <c r="C1163" s="387" t="s">
        <v>2724</v>
      </c>
      <c r="D1163" s="387" t="s">
        <v>1113</v>
      </c>
      <c r="E1163" s="387" t="s">
        <v>2331</v>
      </c>
      <c r="F1163" s="390">
        <v>1</v>
      </c>
      <c r="G1163" s="390">
        <v>0</v>
      </c>
      <c r="H1163" s="403"/>
      <c r="I1163" s="390"/>
      <c r="J1163" s="390"/>
      <c r="K1163" s="403"/>
      <c r="L1163" s="390">
        <v>1</v>
      </c>
      <c r="M1163" s="391">
        <v>0</v>
      </c>
    </row>
    <row r="1164" spans="1:13" ht="14.4" customHeight="1" x14ac:dyDescent="0.3">
      <c r="A1164" s="386" t="s">
        <v>1718</v>
      </c>
      <c r="B1164" s="387" t="s">
        <v>1582</v>
      </c>
      <c r="C1164" s="387" t="s">
        <v>2725</v>
      </c>
      <c r="D1164" s="387" t="s">
        <v>1113</v>
      </c>
      <c r="E1164" s="387" t="s">
        <v>2331</v>
      </c>
      <c r="F1164" s="390">
        <v>1</v>
      </c>
      <c r="G1164" s="390">
        <v>0</v>
      </c>
      <c r="H1164" s="403"/>
      <c r="I1164" s="390"/>
      <c r="J1164" s="390"/>
      <c r="K1164" s="403"/>
      <c r="L1164" s="390">
        <v>1</v>
      </c>
      <c r="M1164" s="391">
        <v>0</v>
      </c>
    </row>
    <row r="1165" spans="1:13" ht="14.4" customHeight="1" x14ac:dyDescent="0.3">
      <c r="A1165" s="386" t="s">
        <v>1718</v>
      </c>
      <c r="B1165" s="387" t="s">
        <v>1584</v>
      </c>
      <c r="C1165" s="387" t="s">
        <v>2726</v>
      </c>
      <c r="D1165" s="387" t="s">
        <v>1202</v>
      </c>
      <c r="E1165" s="387" t="s">
        <v>2727</v>
      </c>
      <c r="F1165" s="390">
        <v>1</v>
      </c>
      <c r="G1165" s="390">
        <v>0</v>
      </c>
      <c r="H1165" s="403"/>
      <c r="I1165" s="390"/>
      <c r="J1165" s="390"/>
      <c r="K1165" s="403"/>
      <c r="L1165" s="390">
        <v>1</v>
      </c>
      <c r="M1165" s="391">
        <v>0</v>
      </c>
    </row>
    <row r="1166" spans="1:13" ht="14.4" customHeight="1" x14ac:dyDescent="0.3">
      <c r="A1166" s="386" t="s">
        <v>1718</v>
      </c>
      <c r="B1166" s="387" t="s">
        <v>1584</v>
      </c>
      <c r="C1166" s="387" t="s">
        <v>1201</v>
      </c>
      <c r="D1166" s="387" t="s">
        <v>1202</v>
      </c>
      <c r="E1166" s="387" t="s">
        <v>1606</v>
      </c>
      <c r="F1166" s="390"/>
      <c r="G1166" s="390"/>
      <c r="H1166" s="403">
        <v>0</v>
      </c>
      <c r="I1166" s="390">
        <v>58</v>
      </c>
      <c r="J1166" s="390">
        <v>16117.36</v>
      </c>
      <c r="K1166" s="403">
        <v>1</v>
      </c>
      <c r="L1166" s="390">
        <v>58</v>
      </c>
      <c r="M1166" s="391">
        <v>16117.36</v>
      </c>
    </row>
    <row r="1167" spans="1:13" ht="14.4" customHeight="1" x14ac:dyDescent="0.3">
      <c r="A1167" s="386" t="s">
        <v>1718</v>
      </c>
      <c r="B1167" s="387" t="s">
        <v>1834</v>
      </c>
      <c r="C1167" s="387" t="s">
        <v>1835</v>
      </c>
      <c r="D1167" s="387" t="s">
        <v>1836</v>
      </c>
      <c r="E1167" s="387" t="s">
        <v>1837</v>
      </c>
      <c r="F1167" s="390"/>
      <c r="G1167" s="390"/>
      <c r="H1167" s="403">
        <v>0</v>
      </c>
      <c r="I1167" s="390">
        <v>1</v>
      </c>
      <c r="J1167" s="390">
        <v>69.86</v>
      </c>
      <c r="K1167" s="403">
        <v>1</v>
      </c>
      <c r="L1167" s="390">
        <v>1</v>
      </c>
      <c r="M1167" s="391">
        <v>69.86</v>
      </c>
    </row>
    <row r="1168" spans="1:13" ht="14.4" customHeight="1" x14ac:dyDescent="0.3">
      <c r="A1168" s="386" t="s">
        <v>1718</v>
      </c>
      <c r="B1168" s="387" t="s">
        <v>1838</v>
      </c>
      <c r="C1168" s="387" t="s">
        <v>2140</v>
      </c>
      <c r="D1168" s="387" t="s">
        <v>2141</v>
      </c>
      <c r="E1168" s="387" t="s">
        <v>1583</v>
      </c>
      <c r="F1168" s="390">
        <v>2</v>
      </c>
      <c r="G1168" s="390">
        <v>139.72</v>
      </c>
      <c r="H1168" s="403">
        <v>1</v>
      </c>
      <c r="I1168" s="390"/>
      <c r="J1168" s="390"/>
      <c r="K1168" s="403">
        <v>0</v>
      </c>
      <c r="L1168" s="390">
        <v>2</v>
      </c>
      <c r="M1168" s="391">
        <v>139.72</v>
      </c>
    </row>
    <row r="1169" spans="1:13" ht="14.4" customHeight="1" x14ac:dyDescent="0.3">
      <c r="A1169" s="386" t="s">
        <v>1718</v>
      </c>
      <c r="B1169" s="387" t="s">
        <v>1838</v>
      </c>
      <c r="C1169" s="387" t="s">
        <v>1839</v>
      </c>
      <c r="D1169" s="387" t="s">
        <v>1840</v>
      </c>
      <c r="E1169" s="387" t="s">
        <v>1583</v>
      </c>
      <c r="F1169" s="390"/>
      <c r="G1169" s="390"/>
      <c r="H1169" s="403">
        <v>0</v>
      </c>
      <c r="I1169" s="390">
        <v>4</v>
      </c>
      <c r="J1169" s="390">
        <v>279.44</v>
      </c>
      <c r="K1169" s="403">
        <v>1</v>
      </c>
      <c r="L1169" s="390">
        <v>4</v>
      </c>
      <c r="M1169" s="391">
        <v>279.44</v>
      </c>
    </row>
    <row r="1170" spans="1:13" ht="14.4" customHeight="1" x14ac:dyDescent="0.3">
      <c r="A1170" s="386" t="s">
        <v>1718</v>
      </c>
      <c r="B1170" s="387" t="s">
        <v>2106</v>
      </c>
      <c r="C1170" s="387" t="s">
        <v>2561</v>
      </c>
      <c r="D1170" s="387" t="s">
        <v>2108</v>
      </c>
      <c r="E1170" s="387" t="s">
        <v>2562</v>
      </c>
      <c r="F1170" s="390"/>
      <c r="G1170" s="390"/>
      <c r="H1170" s="403">
        <v>0</v>
      </c>
      <c r="I1170" s="390">
        <v>1</v>
      </c>
      <c r="J1170" s="390">
        <v>386.51</v>
      </c>
      <c r="K1170" s="403">
        <v>1</v>
      </c>
      <c r="L1170" s="390">
        <v>1</v>
      </c>
      <c r="M1170" s="391">
        <v>386.51</v>
      </c>
    </row>
    <row r="1171" spans="1:13" ht="14.4" customHeight="1" x14ac:dyDescent="0.3">
      <c r="A1171" s="386" t="s">
        <v>1718</v>
      </c>
      <c r="B1171" s="387" t="s">
        <v>2106</v>
      </c>
      <c r="C1171" s="387" t="s">
        <v>2110</v>
      </c>
      <c r="D1171" s="387" t="s">
        <v>2108</v>
      </c>
      <c r="E1171" s="387" t="s">
        <v>2111</v>
      </c>
      <c r="F1171" s="390"/>
      <c r="G1171" s="390"/>
      <c r="H1171" s="403">
        <v>0</v>
      </c>
      <c r="I1171" s="390">
        <v>1</v>
      </c>
      <c r="J1171" s="390">
        <v>128.84</v>
      </c>
      <c r="K1171" s="403">
        <v>1</v>
      </c>
      <c r="L1171" s="390">
        <v>1</v>
      </c>
      <c r="M1171" s="391">
        <v>128.84</v>
      </c>
    </row>
    <row r="1172" spans="1:13" ht="14.4" customHeight="1" x14ac:dyDescent="0.3">
      <c r="A1172" s="386" t="s">
        <v>1718</v>
      </c>
      <c r="B1172" s="387" t="s">
        <v>1989</v>
      </c>
      <c r="C1172" s="387" t="s">
        <v>2018</v>
      </c>
      <c r="D1172" s="387" t="s">
        <v>1991</v>
      </c>
      <c r="E1172" s="387" t="s">
        <v>2019</v>
      </c>
      <c r="F1172" s="390"/>
      <c r="G1172" s="390"/>
      <c r="H1172" s="403">
        <v>0</v>
      </c>
      <c r="I1172" s="390">
        <v>3</v>
      </c>
      <c r="J1172" s="390">
        <v>144.93</v>
      </c>
      <c r="K1172" s="403">
        <v>1</v>
      </c>
      <c r="L1172" s="390">
        <v>3</v>
      </c>
      <c r="M1172" s="391">
        <v>144.93</v>
      </c>
    </row>
    <row r="1173" spans="1:13" ht="14.4" customHeight="1" x14ac:dyDescent="0.3">
      <c r="A1173" s="386" t="s">
        <v>1718</v>
      </c>
      <c r="B1173" s="387" t="s">
        <v>1989</v>
      </c>
      <c r="C1173" s="387" t="s">
        <v>1990</v>
      </c>
      <c r="D1173" s="387" t="s">
        <v>1991</v>
      </c>
      <c r="E1173" s="387" t="s">
        <v>1992</v>
      </c>
      <c r="F1173" s="390"/>
      <c r="G1173" s="390"/>
      <c r="H1173" s="403">
        <v>0</v>
      </c>
      <c r="I1173" s="390">
        <v>46</v>
      </c>
      <c r="J1173" s="390">
        <v>4444.9799999999996</v>
      </c>
      <c r="K1173" s="403">
        <v>1</v>
      </c>
      <c r="L1173" s="390">
        <v>46</v>
      </c>
      <c r="M1173" s="391">
        <v>4444.9799999999996</v>
      </c>
    </row>
    <row r="1174" spans="1:13" ht="14.4" customHeight="1" x14ac:dyDescent="0.3">
      <c r="A1174" s="386" t="s">
        <v>1718</v>
      </c>
      <c r="B1174" s="387" t="s">
        <v>1989</v>
      </c>
      <c r="C1174" s="387" t="s">
        <v>2020</v>
      </c>
      <c r="D1174" s="387" t="s">
        <v>1991</v>
      </c>
      <c r="E1174" s="387" t="s">
        <v>2021</v>
      </c>
      <c r="F1174" s="390">
        <v>1</v>
      </c>
      <c r="G1174" s="390">
        <v>0</v>
      </c>
      <c r="H1174" s="403"/>
      <c r="I1174" s="390"/>
      <c r="J1174" s="390"/>
      <c r="K1174" s="403"/>
      <c r="L1174" s="390">
        <v>1</v>
      </c>
      <c r="M1174" s="391">
        <v>0</v>
      </c>
    </row>
    <row r="1175" spans="1:13" ht="14.4" customHeight="1" x14ac:dyDescent="0.3">
      <c r="A1175" s="386" t="s">
        <v>1718</v>
      </c>
      <c r="B1175" s="387" t="s">
        <v>1989</v>
      </c>
      <c r="C1175" s="387" t="s">
        <v>2112</v>
      </c>
      <c r="D1175" s="387" t="s">
        <v>2023</v>
      </c>
      <c r="E1175" s="387" t="s">
        <v>2113</v>
      </c>
      <c r="F1175" s="390">
        <v>2</v>
      </c>
      <c r="G1175" s="390">
        <v>0</v>
      </c>
      <c r="H1175" s="403"/>
      <c r="I1175" s="390"/>
      <c r="J1175" s="390"/>
      <c r="K1175" s="403"/>
      <c r="L1175" s="390">
        <v>2</v>
      </c>
      <c r="M1175" s="391">
        <v>0</v>
      </c>
    </row>
    <row r="1176" spans="1:13" ht="14.4" customHeight="1" x14ac:dyDescent="0.3">
      <c r="A1176" s="386" t="s">
        <v>1718</v>
      </c>
      <c r="B1176" s="387" t="s">
        <v>1989</v>
      </c>
      <c r="C1176" s="387" t="s">
        <v>2022</v>
      </c>
      <c r="D1176" s="387" t="s">
        <v>2023</v>
      </c>
      <c r="E1176" s="387" t="s">
        <v>2024</v>
      </c>
      <c r="F1176" s="390">
        <v>5</v>
      </c>
      <c r="G1176" s="390">
        <v>483.15</v>
      </c>
      <c r="H1176" s="403">
        <v>1</v>
      </c>
      <c r="I1176" s="390"/>
      <c r="J1176" s="390"/>
      <c r="K1176" s="403">
        <v>0</v>
      </c>
      <c r="L1176" s="390">
        <v>5</v>
      </c>
      <c r="M1176" s="391">
        <v>483.15</v>
      </c>
    </row>
    <row r="1177" spans="1:13" ht="14.4" customHeight="1" x14ac:dyDescent="0.3">
      <c r="A1177" s="386" t="s">
        <v>1718</v>
      </c>
      <c r="B1177" s="387" t="s">
        <v>1928</v>
      </c>
      <c r="C1177" s="387" t="s">
        <v>1929</v>
      </c>
      <c r="D1177" s="387" t="s">
        <v>1930</v>
      </c>
      <c r="E1177" s="387" t="s">
        <v>1102</v>
      </c>
      <c r="F1177" s="390">
        <v>5</v>
      </c>
      <c r="G1177" s="390">
        <v>476.25</v>
      </c>
      <c r="H1177" s="403">
        <v>1</v>
      </c>
      <c r="I1177" s="390"/>
      <c r="J1177" s="390"/>
      <c r="K1177" s="403">
        <v>0</v>
      </c>
      <c r="L1177" s="390">
        <v>5</v>
      </c>
      <c r="M1177" s="391">
        <v>476.25</v>
      </c>
    </row>
    <row r="1178" spans="1:13" ht="14.4" customHeight="1" x14ac:dyDescent="0.3">
      <c r="A1178" s="386" t="s">
        <v>1718</v>
      </c>
      <c r="B1178" s="387" t="s">
        <v>1928</v>
      </c>
      <c r="C1178" s="387" t="s">
        <v>2517</v>
      </c>
      <c r="D1178" s="387" t="s">
        <v>1930</v>
      </c>
      <c r="E1178" s="387" t="s">
        <v>2388</v>
      </c>
      <c r="F1178" s="390">
        <v>4</v>
      </c>
      <c r="G1178" s="390">
        <v>182.02999999999997</v>
      </c>
      <c r="H1178" s="403">
        <v>1</v>
      </c>
      <c r="I1178" s="390"/>
      <c r="J1178" s="390"/>
      <c r="K1178" s="403">
        <v>0</v>
      </c>
      <c r="L1178" s="390">
        <v>4</v>
      </c>
      <c r="M1178" s="391">
        <v>182.02999999999997</v>
      </c>
    </row>
    <row r="1179" spans="1:13" ht="14.4" customHeight="1" x14ac:dyDescent="0.3">
      <c r="A1179" s="386" t="s">
        <v>1718</v>
      </c>
      <c r="B1179" s="387" t="s">
        <v>1928</v>
      </c>
      <c r="C1179" s="387" t="s">
        <v>2728</v>
      </c>
      <c r="D1179" s="387" t="s">
        <v>2729</v>
      </c>
      <c r="E1179" s="387" t="s">
        <v>1102</v>
      </c>
      <c r="F1179" s="390">
        <v>1</v>
      </c>
      <c r="G1179" s="390">
        <v>95.25</v>
      </c>
      <c r="H1179" s="403">
        <v>1</v>
      </c>
      <c r="I1179" s="390"/>
      <c r="J1179" s="390"/>
      <c r="K1179" s="403">
        <v>0</v>
      </c>
      <c r="L1179" s="390">
        <v>1</v>
      </c>
      <c r="M1179" s="391">
        <v>95.25</v>
      </c>
    </row>
    <row r="1180" spans="1:13" ht="14.4" customHeight="1" x14ac:dyDescent="0.3">
      <c r="A1180" s="386" t="s">
        <v>1718</v>
      </c>
      <c r="B1180" s="387" t="s">
        <v>1587</v>
      </c>
      <c r="C1180" s="387" t="s">
        <v>2052</v>
      </c>
      <c r="D1180" s="387" t="s">
        <v>2053</v>
      </c>
      <c r="E1180" s="387" t="s">
        <v>2054</v>
      </c>
      <c r="F1180" s="390"/>
      <c r="G1180" s="390"/>
      <c r="H1180" s="403">
        <v>0</v>
      </c>
      <c r="I1180" s="390">
        <v>4</v>
      </c>
      <c r="J1180" s="390">
        <v>147.34</v>
      </c>
      <c r="K1180" s="403">
        <v>1</v>
      </c>
      <c r="L1180" s="390">
        <v>4</v>
      </c>
      <c r="M1180" s="391">
        <v>147.34</v>
      </c>
    </row>
    <row r="1181" spans="1:13" ht="14.4" customHeight="1" x14ac:dyDescent="0.3">
      <c r="A1181" s="386" t="s">
        <v>1718</v>
      </c>
      <c r="B1181" s="387" t="s">
        <v>1587</v>
      </c>
      <c r="C1181" s="387" t="s">
        <v>2055</v>
      </c>
      <c r="D1181" s="387" t="s">
        <v>2050</v>
      </c>
      <c r="E1181" s="387" t="s">
        <v>2056</v>
      </c>
      <c r="F1181" s="390">
        <v>1</v>
      </c>
      <c r="G1181" s="390">
        <v>49.12</v>
      </c>
      <c r="H1181" s="403">
        <v>1</v>
      </c>
      <c r="I1181" s="390"/>
      <c r="J1181" s="390"/>
      <c r="K1181" s="403">
        <v>0</v>
      </c>
      <c r="L1181" s="390">
        <v>1</v>
      </c>
      <c r="M1181" s="391">
        <v>49.12</v>
      </c>
    </row>
    <row r="1182" spans="1:13" ht="14.4" customHeight="1" x14ac:dyDescent="0.3">
      <c r="A1182" s="386" t="s">
        <v>1718</v>
      </c>
      <c r="B1182" s="387" t="s">
        <v>1587</v>
      </c>
      <c r="C1182" s="387" t="s">
        <v>1058</v>
      </c>
      <c r="D1182" s="387" t="s">
        <v>1059</v>
      </c>
      <c r="E1182" s="387" t="s">
        <v>1588</v>
      </c>
      <c r="F1182" s="390"/>
      <c r="G1182" s="390"/>
      <c r="H1182" s="403">
        <v>0</v>
      </c>
      <c r="I1182" s="390">
        <v>1</v>
      </c>
      <c r="J1182" s="390">
        <v>98.23</v>
      </c>
      <c r="K1182" s="403">
        <v>1</v>
      </c>
      <c r="L1182" s="390">
        <v>1</v>
      </c>
      <c r="M1182" s="391">
        <v>98.23</v>
      </c>
    </row>
    <row r="1183" spans="1:13" ht="14.4" customHeight="1" x14ac:dyDescent="0.3">
      <c r="A1183" s="386" t="s">
        <v>1718</v>
      </c>
      <c r="B1183" s="387" t="s">
        <v>1587</v>
      </c>
      <c r="C1183" s="387" t="s">
        <v>2730</v>
      </c>
      <c r="D1183" s="387" t="s">
        <v>2143</v>
      </c>
      <c r="E1183" s="387" t="s">
        <v>2731</v>
      </c>
      <c r="F1183" s="390">
        <v>1</v>
      </c>
      <c r="G1183" s="390">
        <v>0</v>
      </c>
      <c r="H1183" s="403"/>
      <c r="I1183" s="390"/>
      <c r="J1183" s="390"/>
      <c r="K1183" s="403"/>
      <c r="L1183" s="390">
        <v>1</v>
      </c>
      <c r="M1183" s="391">
        <v>0</v>
      </c>
    </row>
    <row r="1184" spans="1:13" ht="14.4" customHeight="1" x14ac:dyDescent="0.3">
      <c r="A1184" s="386" t="s">
        <v>1718</v>
      </c>
      <c r="B1184" s="387" t="s">
        <v>1941</v>
      </c>
      <c r="C1184" s="387" t="s">
        <v>2732</v>
      </c>
      <c r="D1184" s="387" t="s">
        <v>2733</v>
      </c>
      <c r="E1184" s="387" t="s">
        <v>2734</v>
      </c>
      <c r="F1184" s="390">
        <v>1</v>
      </c>
      <c r="G1184" s="390">
        <v>0</v>
      </c>
      <c r="H1184" s="403"/>
      <c r="I1184" s="390"/>
      <c r="J1184" s="390"/>
      <c r="K1184" s="403"/>
      <c r="L1184" s="390">
        <v>1</v>
      </c>
      <c r="M1184" s="391">
        <v>0</v>
      </c>
    </row>
    <row r="1185" spans="1:13" ht="14.4" customHeight="1" x14ac:dyDescent="0.3">
      <c r="A1185" s="386" t="s">
        <v>1718</v>
      </c>
      <c r="B1185" s="387" t="s">
        <v>2068</v>
      </c>
      <c r="C1185" s="387" t="s">
        <v>2374</v>
      </c>
      <c r="D1185" s="387" t="s">
        <v>2375</v>
      </c>
      <c r="E1185" s="387" t="s">
        <v>1951</v>
      </c>
      <c r="F1185" s="390">
        <v>1</v>
      </c>
      <c r="G1185" s="390">
        <v>0</v>
      </c>
      <c r="H1185" s="403"/>
      <c r="I1185" s="390"/>
      <c r="J1185" s="390"/>
      <c r="K1185" s="403"/>
      <c r="L1185" s="390">
        <v>1</v>
      </c>
      <c r="M1185" s="391">
        <v>0</v>
      </c>
    </row>
    <row r="1186" spans="1:13" ht="14.4" customHeight="1" x14ac:dyDescent="0.3">
      <c r="A1186" s="386" t="s">
        <v>1718</v>
      </c>
      <c r="B1186" s="387" t="s">
        <v>1591</v>
      </c>
      <c r="C1186" s="387" t="s">
        <v>1067</v>
      </c>
      <c r="D1186" s="387" t="s">
        <v>1592</v>
      </c>
      <c r="E1186" s="387" t="s">
        <v>1593</v>
      </c>
      <c r="F1186" s="390"/>
      <c r="G1186" s="390"/>
      <c r="H1186" s="403">
        <v>0</v>
      </c>
      <c r="I1186" s="390">
        <v>2</v>
      </c>
      <c r="J1186" s="390">
        <v>13.96</v>
      </c>
      <c r="K1186" s="403">
        <v>1</v>
      </c>
      <c r="L1186" s="390">
        <v>2</v>
      </c>
      <c r="M1186" s="391">
        <v>13.96</v>
      </c>
    </row>
    <row r="1187" spans="1:13" ht="14.4" customHeight="1" x14ac:dyDescent="0.3">
      <c r="A1187" s="386" t="s">
        <v>1718</v>
      </c>
      <c r="B1187" s="387" t="s">
        <v>1591</v>
      </c>
      <c r="C1187" s="387" t="s">
        <v>2114</v>
      </c>
      <c r="D1187" s="387" t="s">
        <v>2115</v>
      </c>
      <c r="E1187" s="387" t="s">
        <v>1593</v>
      </c>
      <c r="F1187" s="390">
        <v>1</v>
      </c>
      <c r="G1187" s="390">
        <v>6.98</v>
      </c>
      <c r="H1187" s="403">
        <v>1</v>
      </c>
      <c r="I1187" s="390"/>
      <c r="J1187" s="390"/>
      <c r="K1187" s="403">
        <v>0</v>
      </c>
      <c r="L1187" s="390">
        <v>1</v>
      </c>
      <c r="M1187" s="391">
        <v>6.98</v>
      </c>
    </row>
    <row r="1188" spans="1:13" ht="14.4" customHeight="1" x14ac:dyDescent="0.3">
      <c r="A1188" s="386" t="s">
        <v>1718</v>
      </c>
      <c r="B1188" s="387" t="s">
        <v>1591</v>
      </c>
      <c r="C1188" s="387" t="s">
        <v>1945</v>
      </c>
      <c r="D1188" s="387" t="s">
        <v>1946</v>
      </c>
      <c r="E1188" s="387" t="s">
        <v>1947</v>
      </c>
      <c r="F1188" s="390"/>
      <c r="G1188" s="390"/>
      <c r="H1188" s="403">
        <v>0</v>
      </c>
      <c r="I1188" s="390">
        <v>4</v>
      </c>
      <c r="J1188" s="390">
        <v>70.760000000000005</v>
      </c>
      <c r="K1188" s="403">
        <v>1</v>
      </c>
      <c r="L1188" s="390">
        <v>4</v>
      </c>
      <c r="M1188" s="391">
        <v>70.760000000000005</v>
      </c>
    </row>
    <row r="1189" spans="1:13" ht="14.4" customHeight="1" x14ac:dyDescent="0.3">
      <c r="A1189" s="386" t="s">
        <v>1718</v>
      </c>
      <c r="B1189" s="387" t="s">
        <v>2735</v>
      </c>
      <c r="C1189" s="387" t="s">
        <v>2736</v>
      </c>
      <c r="D1189" s="387" t="s">
        <v>2737</v>
      </c>
      <c r="E1189" s="387" t="s">
        <v>2738</v>
      </c>
      <c r="F1189" s="390">
        <v>1</v>
      </c>
      <c r="G1189" s="390">
        <v>216.16</v>
      </c>
      <c r="H1189" s="403">
        <v>1</v>
      </c>
      <c r="I1189" s="390"/>
      <c r="J1189" s="390"/>
      <c r="K1189" s="403">
        <v>0</v>
      </c>
      <c r="L1189" s="390">
        <v>1</v>
      </c>
      <c r="M1189" s="391">
        <v>216.16</v>
      </c>
    </row>
    <row r="1190" spans="1:13" ht="14.4" customHeight="1" x14ac:dyDescent="0.3">
      <c r="A1190" s="386" t="s">
        <v>1718</v>
      </c>
      <c r="B1190" s="387" t="s">
        <v>2080</v>
      </c>
      <c r="C1190" s="387" t="s">
        <v>2739</v>
      </c>
      <c r="D1190" s="387" t="s">
        <v>2217</v>
      </c>
      <c r="E1190" s="387" t="s">
        <v>2740</v>
      </c>
      <c r="F1190" s="390">
        <v>1</v>
      </c>
      <c r="G1190" s="390">
        <v>0</v>
      </c>
      <c r="H1190" s="403"/>
      <c r="I1190" s="390"/>
      <c r="J1190" s="390"/>
      <c r="K1190" s="403"/>
      <c r="L1190" s="390">
        <v>1</v>
      </c>
      <c r="M1190" s="391">
        <v>0</v>
      </c>
    </row>
    <row r="1191" spans="1:13" ht="14.4" customHeight="1" x14ac:dyDescent="0.3">
      <c r="A1191" s="386" t="s">
        <v>1718</v>
      </c>
      <c r="B1191" s="387" t="s">
        <v>1948</v>
      </c>
      <c r="C1191" s="387" t="s">
        <v>2527</v>
      </c>
      <c r="D1191" s="387" t="s">
        <v>2528</v>
      </c>
      <c r="E1191" s="387" t="s">
        <v>2529</v>
      </c>
      <c r="F1191" s="390">
        <v>1</v>
      </c>
      <c r="G1191" s="390">
        <v>0</v>
      </c>
      <c r="H1191" s="403"/>
      <c r="I1191" s="390"/>
      <c r="J1191" s="390"/>
      <c r="K1191" s="403"/>
      <c r="L1191" s="390">
        <v>1</v>
      </c>
      <c r="M1191" s="391">
        <v>0</v>
      </c>
    </row>
    <row r="1192" spans="1:13" ht="14.4" customHeight="1" x14ac:dyDescent="0.3">
      <c r="A1192" s="386" t="s">
        <v>1718</v>
      </c>
      <c r="B1192" s="387" t="s">
        <v>1948</v>
      </c>
      <c r="C1192" s="387" t="s">
        <v>2741</v>
      </c>
      <c r="D1192" s="387" t="s">
        <v>2742</v>
      </c>
      <c r="E1192" s="387" t="s">
        <v>2743</v>
      </c>
      <c r="F1192" s="390">
        <v>1</v>
      </c>
      <c r="G1192" s="390">
        <v>0</v>
      </c>
      <c r="H1192" s="403"/>
      <c r="I1192" s="390"/>
      <c r="J1192" s="390"/>
      <c r="K1192" s="403"/>
      <c r="L1192" s="390">
        <v>1</v>
      </c>
      <c r="M1192" s="391">
        <v>0</v>
      </c>
    </row>
    <row r="1193" spans="1:13" ht="14.4" customHeight="1" x14ac:dyDescent="0.3">
      <c r="A1193" s="386" t="s">
        <v>1718</v>
      </c>
      <c r="B1193" s="387" t="s">
        <v>1948</v>
      </c>
      <c r="C1193" s="387" t="s">
        <v>2744</v>
      </c>
      <c r="D1193" s="387" t="s">
        <v>2742</v>
      </c>
      <c r="E1193" s="387" t="s">
        <v>2745</v>
      </c>
      <c r="F1193" s="390"/>
      <c r="G1193" s="390"/>
      <c r="H1193" s="403">
        <v>0</v>
      </c>
      <c r="I1193" s="390">
        <v>1</v>
      </c>
      <c r="J1193" s="390">
        <v>201.75</v>
      </c>
      <c r="K1193" s="403">
        <v>1</v>
      </c>
      <c r="L1193" s="390">
        <v>1</v>
      </c>
      <c r="M1193" s="391">
        <v>201.75</v>
      </c>
    </row>
    <row r="1194" spans="1:13" ht="14.4" customHeight="1" x14ac:dyDescent="0.3">
      <c r="A1194" s="386" t="s">
        <v>1718</v>
      </c>
      <c r="B1194" s="387" t="s">
        <v>1596</v>
      </c>
      <c r="C1194" s="387" t="s">
        <v>1079</v>
      </c>
      <c r="D1194" s="387" t="s">
        <v>1080</v>
      </c>
      <c r="E1194" s="387" t="s">
        <v>1597</v>
      </c>
      <c r="F1194" s="390"/>
      <c r="G1194" s="390"/>
      <c r="H1194" s="403">
        <v>0</v>
      </c>
      <c r="I1194" s="390">
        <v>6</v>
      </c>
      <c r="J1194" s="390">
        <v>568.79999999999995</v>
      </c>
      <c r="K1194" s="403">
        <v>1</v>
      </c>
      <c r="L1194" s="390">
        <v>6</v>
      </c>
      <c r="M1194" s="391">
        <v>568.79999999999995</v>
      </c>
    </row>
    <row r="1195" spans="1:13" ht="14.4" customHeight="1" x14ac:dyDescent="0.3">
      <c r="A1195" s="386" t="s">
        <v>1718</v>
      </c>
      <c r="B1195" s="387" t="s">
        <v>1598</v>
      </c>
      <c r="C1195" s="387" t="s">
        <v>2746</v>
      </c>
      <c r="D1195" s="387" t="s">
        <v>2747</v>
      </c>
      <c r="E1195" s="387" t="s">
        <v>2748</v>
      </c>
      <c r="F1195" s="390"/>
      <c r="G1195" s="390"/>
      <c r="H1195" s="403">
        <v>0</v>
      </c>
      <c r="I1195" s="390">
        <v>1</v>
      </c>
      <c r="J1195" s="390">
        <v>961.21</v>
      </c>
      <c r="K1195" s="403">
        <v>1</v>
      </c>
      <c r="L1195" s="390">
        <v>1</v>
      </c>
      <c r="M1195" s="391">
        <v>961.21</v>
      </c>
    </row>
    <row r="1196" spans="1:13" ht="14.4" customHeight="1" x14ac:dyDescent="0.3">
      <c r="A1196" s="386" t="s">
        <v>1718</v>
      </c>
      <c r="B1196" s="387" t="s">
        <v>1841</v>
      </c>
      <c r="C1196" s="387" t="s">
        <v>1842</v>
      </c>
      <c r="D1196" s="387" t="s">
        <v>1843</v>
      </c>
      <c r="E1196" s="387" t="s">
        <v>1844</v>
      </c>
      <c r="F1196" s="390"/>
      <c r="G1196" s="390"/>
      <c r="H1196" s="403"/>
      <c r="I1196" s="390">
        <v>6</v>
      </c>
      <c r="J1196" s="390">
        <v>0</v>
      </c>
      <c r="K1196" s="403"/>
      <c r="L1196" s="390">
        <v>6</v>
      </c>
      <c r="M1196" s="391">
        <v>0</v>
      </c>
    </row>
    <row r="1197" spans="1:13" ht="14.4" customHeight="1" x14ac:dyDescent="0.3">
      <c r="A1197" s="386" t="s">
        <v>1718</v>
      </c>
      <c r="B1197" s="387" t="s">
        <v>1841</v>
      </c>
      <c r="C1197" s="387" t="s">
        <v>1952</v>
      </c>
      <c r="D1197" s="387" t="s">
        <v>1843</v>
      </c>
      <c r="E1197" s="387" t="s">
        <v>726</v>
      </c>
      <c r="F1197" s="390"/>
      <c r="G1197" s="390"/>
      <c r="H1197" s="403"/>
      <c r="I1197" s="390">
        <v>6</v>
      </c>
      <c r="J1197" s="390">
        <v>0</v>
      </c>
      <c r="K1197" s="403"/>
      <c r="L1197" s="390">
        <v>6</v>
      </c>
      <c r="M1197" s="391">
        <v>0</v>
      </c>
    </row>
    <row r="1198" spans="1:13" ht="14.4" customHeight="1" x14ac:dyDescent="0.3">
      <c r="A1198" s="386" t="s">
        <v>1718</v>
      </c>
      <c r="B1198" s="387" t="s">
        <v>1841</v>
      </c>
      <c r="C1198" s="387" t="s">
        <v>2310</v>
      </c>
      <c r="D1198" s="387" t="s">
        <v>1843</v>
      </c>
      <c r="E1198" s="387" t="s">
        <v>2202</v>
      </c>
      <c r="F1198" s="390"/>
      <c r="G1198" s="390"/>
      <c r="H1198" s="403">
        <v>0</v>
      </c>
      <c r="I1198" s="390">
        <v>2</v>
      </c>
      <c r="J1198" s="390">
        <v>275.48</v>
      </c>
      <c r="K1198" s="403">
        <v>1</v>
      </c>
      <c r="L1198" s="390">
        <v>2</v>
      </c>
      <c r="M1198" s="391">
        <v>275.48</v>
      </c>
    </row>
    <row r="1199" spans="1:13" ht="14.4" customHeight="1" x14ac:dyDescent="0.3">
      <c r="A1199" s="386" t="s">
        <v>1718</v>
      </c>
      <c r="B1199" s="387" t="s">
        <v>1841</v>
      </c>
      <c r="C1199" s="387" t="s">
        <v>2551</v>
      </c>
      <c r="D1199" s="387" t="s">
        <v>2534</v>
      </c>
      <c r="E1199" s="387" t="s">
        <v>726</v>
      </c>
      <c r="F1199" s="390">
        <v>1</v>
      </c>
      <c r="G1199" s="390">
        <v>0</v>
      </c>
      <c r="H1199" s="403"/>
      <c r="I1199" s="390"/>
      <c r="J1199" s="390"/>
      <c r="K1199" s="403"/>
      <c r="L1199" s="390">
        <v>1</v>
      </c>
      <c r="M1199" s="391">
        <v>0</v>
      </c>
    </row>
    <row r="1200" spans="1:13" ht="14.4" customHeight="1" x14ac:dyDescent="0.3">
      <c r="A1200" s="386" t="s">
        <v>1718</v>
      </c>
      <c r="B1200" s="387" t="s">
        <v>1600</v>
      </c>
      <c r="C1200" s="387" t="s">
        <v>2169</v>
      </c>
      <c r="D1200" s="387" t="s">
        <v>2170</v>
      </c>
      <c r="E1200" s="387" t="s">
        <v>2166</v>
      </c>
      <c r="F1200" s="390">
        <v>1</v>
      </c>
      <c r="G1200" s="390">
        <v>0</v>
      </c>
      <c r="H1200" s="403"/>
      <c r="I1200" s="390"/>
      <c r="J1200" s="390"/>
      <c r="K1200" s="403"/>
      <c r="L1200" s="390">
        <v>1</v>
      </c>
      <c r="M1200" s="391">
        <v>0</v>
      </c>
    </row>
    <row r="1201" spans="1:13" ht="14.4" customHeight="1" x14ac:dyDescent="0.3">
      <c r="A1201" s="386" t="s">
        <v>1719</v>
      </c>
      <c r="B1201" s="387" t="s">
        <v>1558</v>
      </c>
      <c r="C1201" s="387" t="s">
        <v>2440</v>
      </c>
      <c r="D1201" s="387" t="s">
        <v>2441</v>
      </c>
      <c r="E1201" s="387" t="s">
        <v>2442</v>
      </c>
      <c r="F1201" s="390"/>
      <c r="G1201" s="390"/>
      <c r="H1201" s="403"/>
      <c r="I1201" s="390">
        <v>1</v>
      </c>
      <c r="J1201" s="390">
        <v>0</v>
      </c>
      <c r="K1201" s="403"/>
      <c r="L1201" s="390">
        <v>1</v>
      </c>
      <c r="M1201" s="391">
        <v>0</v>
      </c>
    </row>
    <row r="1202" spans="1:13" ht="14.4" customHeight="1" x14ac:dyDescent="0.3">
      <c r="A1202" s="386" t="s">
        <v>1719</v>
      </c>
      <c r="B1202" s="387" t="s">
        <v>1558</v>
      </c>
      <c r="C1202" s="387" t="s">
        <v>1832</v>
      </c>
      <c r="D1202" s="387" t="s">
        <v>597</v>
      </c>
      <c r="E1202" s="387" t="s">
        <v>1833</v>
      </c>
      <c r="F1202" s="390"/>
      <c r="G1202" s="390"/>
      <c r="H1202" s="403">
        <v>0</v>
      </c>
      <c r="I1202" s="390">
        <v>8</v>
      </c>
      <c r="J1202" s="390">
        <v>761.92</v>
      </c>
      <c r="K1202" s="403">
        <v>1</v>
      </c>
      <c r="L1202" s="390">
        <v>8</v>
      </c>
      <c r="M1202" s="391">
        <v>761.92</v>
      </c>
    </row>
    <row r="1203" spans="1:13" ht="14.4" customHeight="1" x14ac:dyDescent="0.3">
      <c r="A1203" s="386" t="s">
        <v>1719</v>
      </c>
      <c r="B1203" s="387" t="s">
        <v>1558</v>
      </c>
      <c r="C1203" s="387" t="s">
        <v>596</v>
      </c>
      <c r="D1203" s="387" t="s">
        <v>597</v>
      </c>
      <c r="E1203" s="387" t="s">
        <v>598</v>
      </c>
      <c r="F1203" s="390"/>
      <c r="G1203" s="390"/>
      <c r="H1203" s="403">
        <v>0</v>
      </c>
      <c r="I1203" s="390">
        <v>16</v>
      </c>
      <c r="J1203" s="390">
        <v>3047.68</v>
      </c>
      <c r="K1203" s="403">
        <v>1</v>
      </c>
      <c r="L1203" s="390">
        <v>16</v>
      </c>
      <c r="M1203" s="391">
        <v>3047.68</v>
      </c>
    </row>
    <row r="1204" spans="1:13" ht="14.4" customHeight="1" x14ac:dyDescent="0.3">
      <c r="A1204" s="386" t="s">
        <v>1719</v>
      </c>
      <c r="B1204" s="387" t="s">
        <v>2539</v>
      </c>
      <c r="C1204" s="387" t="s">
        <v>2540</v>
      </c>
      <c r="D1204" s="387" t="s">
        <v>2541</v>
      </c>
      <c r="E1204" s="387" t="s">
        <v>2542</v>
      </c>
      <c r="F1204" s="390"/>
      <c r="G1204" s="390"/>
      <c r="H1204" s="403"/>
      <c r="I1204" s="390">
        <v>8</v>
      </c>
      <c r="J1204" s="390">
        <v>0</v>
      </c>
      <c r="K1204" s="403"/>
      <c r="L1204" s="390">
        <v>8</v>
      </c>
      <c r="M1204" s="391">
        <v>0</v>
      </c>
    </row>
    <row r="1205" spans="1:13" ht="14.4" customHeight="1" x14ac:dyDescent="0.3">
      <c r="A1205" s="386" t="s">
        <v>1719</v>
      </c>
      <c r="B1205" s="387" t="s">
        <v>1858</v>
      </c>
      <c r="C1205" s="387" t="s">
        <v>1862</v>
      </c>
      <c r="D1205" s="387" t="s">
        <v>1863</v>
      </c>
      <c r="E1205" s="387" t="s">
        <v>1484</v>
      </c>
      <c r="F1205" s="390"/>
      <c r="G1205" s="390"/>
      <c r="H1205" s="403">
        <v>0</v>
      </c>
      <c r="I1205" s="390">
        <v>1</v>
      </c>
      <c r="J1205" s="390">
        <v>193.14</v>
      </c>
      <c r="K1205" s="403">
        <v>1</v>
      </c>
      <c r="L1205" s="390">
        <v>1</v>
      </c>
      <c r="M1205" s="391">
        <v>193.14</v>
      </c>
    </row>
    <row r="1206" spans="1:13" ht="14.4" customHeight="1" x14ac:dyDescent="0.3">
      <c r="A1206" s="386" t="s">
        <v>1719</v>
      </c>
      <c r="B1206" s="387" t="s">
        <v>2228</v>
      </c>
      <c r="C1206" s="387" t="s">
        <v>2749</v>
      </c>
      <c r="D1206" s="387" t="s">
        <v>2750</v>
      </c>
      <c r="E1206" s="387" t="s">
        <v>2751</v>
      </c>
      <c r="F1206" s="390"/>
      <c r="G1206" s="390"/>
      <c r="H1206" s="403">
        <v>0</v>
      </c>
      <c r="I1206" s="390">
        <v>1</v>
      </c>
      <c r="J1206" s="390">
        <v>147.01</v>
      </c>
      <c r="K1206" s="403">
        <v>1</v>
      </c>
      <c r="L1206" s="390">
        <v>1</v>
      </c>
      <c r="M1206" s="391">
        <v>147.01</v>
      </c>
    </row>
    <row r="1207" spans="1:13" ht="14.4" customHeight="1" x14ac:dyDescent="0.3">
      <c r="A1207" s="386" t="s">
        <v>1719</v>
      </c>
      <c r="B1207" s="387" t="s">
        <v>1879</v>
      </c>
      <c r="C1207" s="387" t="s">
        <v>1880</v>
      </c>
      <c r="D1207" s="387" t="s">
        <v>1881</v>
      </c>
      <c r="E1207" s="387" t="s">
        <v>1882</v>
      </c>
      <c r="F1207" s="390"/>
      <c r="G1207" s="390"/>
      <c r="H1207" s="403">
        <v>0</v>
      </c>
      <c r="I1207" s="390">
        <v>1</v>
      </c>
      <c r="J1207" s="390">
        <v>112.45</v>
      </c>
      <c r="K1207" s="403">
        <v>1</v>
      </c>
      <c r="L1207" s="390">
        <v>1</v>
      </c>
      <c r="M1207" s="391">
        <v>112.45</v>
      </c>
    </row>
    <row r="1208" spans="1:13" ht="14.4" customHeight="1" x14ac:dyDescent="0.3">
      <c r="A1208" s="386" t="s">
        <v>1719</v>
      </c>
      <c r="B1208" s="387" t="s">
        <v>1567</v>
      </c>
      <c r="C1208" s="387" t="s">
        <v>1237</v>
      </c>
      <c r="D1208" s="387" t="s">
        <v>1568</v>
      </c>
      <c r="E1208" s="387" t="s">
        <v>1612</v>
      </c>
      <c r="F1208" s="390">
        <v>1</v>
      </c>
      <c r="G1208" s="390">
        <v>200.07</v>
      </c>
      <c r="H1208" s="403">
        <v>1</v>
      </c>
      <c r="I1208" s="390"/>
      <c r="J1208" s="390"/>
      <c r="K1208" s="403">
        <v>0</v>
      </c>
      <c r="L1208" s="390">
        <v>1</v>
      </c>
      <c r="M1208" s="391">
        <v>200.07</v>
      </c>
    </row>
    <row r="1209" spans="1:13" ht="14.4" customHeight="1" x14ac:dyDescent="0.3">
      <c r="A1209" s="386" t="s">
        <v>1719</v>
      </c>
      <c r="B1209" s="387" t="s">
        <v>1883</v>
      </c>
      <c r="C1209" s="387" t="s">
        <v>1884</v>
      </c>
      <c r="D1209" s="387" t="s">
        <v>1885</v>
      </c>
      <c r="E1209" s="387" t="s">
        <v>1886</v>
      </c>
      <c r="F1209" s="390"/>
      <c r="G1209" s="390"/>
      <c r="H1209" s="403">
        <v>0</v>
      </c>
      <c r="I1209" s="390">
        <v>3</v>
      </c>
      <c r="J1209" s="390">
        <v>125.67</v>
      </c>
      <c r="K1209" s="403">
        <v>1</v>
      </c>
      <c r="L1209" s="390">
        <v>3</v>
      </c>
      <c r="M1209" s="391">
        <v>125.67</v>
      </c>
    </row>
    <row r="1210" spans="1:13" ht="14.4" customHeight="1" x14ac:dyDescent="0.3">
      <c r="A1210" s="386" t="s">
        <v>1719</v>
      </c>
      <c r="B1210" s="387" t="s">
        <v>1889</v>
      </c>
      <c r="C1210" s="387" t="s">
        <v>2752</v>
      </c>
      <c r="D1210" s="387" t="s">
        <v>2465</v>
      </c>
      <c r="E1210" s="387" t="s">
        <v>2753</v>
      </c>
      <c r="F1210" s="390">
        <v>1</v>
      </c>
      <c r="G1210" s="390">
        <v>31.43</v>
      </c>
      <c r="H1210" s="403">
        <v>1</v>
      </c>
      <c r="I1210" s="390"/>
      <c r="J1210" s="390"/>
      <c r="K1210" s="403">
        <v>0</v>
      </c>
      <c r="L1210" s="390">
        <v>1</v>
      </c>
      <c r="M1210" s="391">
        <v>31.43</v>
      </c>
    </row>
    <row r="1211" spans="1:13" ht="14.4" customHeight="1" x14ac:dyDescent="0.3">
      <c r="A1211" s="386" t="s">
        <v>1719</v>
      </c>
      <c r="B1211" s="387" t="s">
        <v>1975</v>
      </c>
      <c r="C1211" s="387" t="s">
        <v>2318</v>
      </c>
      <c r="D1211" s="387" t="s">
        <v>2135</v>
      </c>
      <c r="E1211" s="387" t="s">
        <v>2319</v>
      </c>
      <c r="F1211" s="390">
        <v>1</v>
      </c>
      <c r="G1211" s="390">
        <v>83.09</v>
      </c>
      <c r="H1211" s="403">
        <v>1</v>
      </c>
      <c r="I1211" s="390"/>
      <c r="J1211" s="390"/>
      <c r="K1211" s="403">
        <v>0</v>
      </c>
      <c r="L1211" s="390">
        <v>1</v>
      </c>
      <c r="M1211" s="391">
        <v>83.09</v>
      </c>
    </row>
    <row r="1212" spans="1:13" ht="14.4" customHeight="1" x14ac:dyDescent="0.3">
      <c r="A1212" s="386" t="s">
        <v>1719</v>
      </c>
      <c r="B1212" s="387" t="s">
        <v>1975</v>
      </c>
      <c r="C1212" s="387" t="s">
        <v>2134</v>
      </c>
      <c r="D1212" s="387" t="s">
        <v>2135</v>
      </c>
      <c r="E1212" s="387" t="s">
        <v>2136</v>
      </c>
      <c r="F1212" s="390">
        <v>3</v>
      </c>
      <c r="G1212" s="390">
        <v>0</v>
      </c>
      <c r="H1212" s="403"/>
      <c r="I1212" s="390"/>
      <c r="J1212" s="390"/>
      <c r="K1212" s="403"/>
      <c r="L1212" s="390">
        <v>3</v>
      </c>
      <c r="M1212" s="391">
        <v>0</v>
      </c>
    </row>
    <row r="1213" spans="1:13" ht="14.4" customHeight="1" x14ac:dyDescent="0.3">
      <c r="A1213" s="386" t="s">
        <v>1719</v>
      </c>
      <c r="B1213" s="387" t="s">
        <v>1975</v>
      </c>
      <c r="C1213" s="387" t="s">
        <v>1976</v>
      </c>
      <c r="D1213" s="387" t="s">
        <v>1977</v>
      </c>
      <c r="E1213" s="387" t="s">
        <v>1978</v>
      </c>
      <c r="F1213" s="390"/>
      <c r="G1213" s="390"/>
      <c r="H1213" s="403">
        <v>0</v>
      </c>
      <c r="I1213" s="390">
        <v>1</v>
      </c>
      <c r="J1213" s="390">
        <v>41.55</v>
      </c>
      <c r="K1213" s="403">
        <v>1</v>
      </c>
      <c r="L1213" s="390">
        <v>1</v>
      </c>
      <c r="M1213" s="391">
        <v>41.55</v>
      </c>
    </row>
    <row r="1214" spans="1:13" ht="14.4" customHeight="1" x14ac:dyDescent="0.3">
      <c r="A1214" s="386" t="s">
        <v>1719</v>
      </c>
      <c r="B1214" s="387" t="s">
        <v>1577</v>
      </c>
      <c r="C1214" s="387" t="s">
        <v>1146</v>
      </c>
      <c r="D1214" s="387" t="s">
        <v>1578</v>
      </c>
      <c r="E1214" s="387" t="s">
        <v>1579</v>
      </c>
      <c r="F1214" s="390"/>
      <c r="G1214" s="390"/>
      <c r="H1214" s="403">
        <v>0</v>
      </c>
      <c r="I1214" s="390">
        <v>36</v>
      </c>
      <c r="J1214" s="390">
        <v>11999.160000000002</v>
      </c>
      <c r="K1214" s="403">
        <v>1</v>
      </c>
      <c r="L1214" s="390">
        <v>36</v>
      </c>
      <c r="M1214" s="391">
        <v>11999.160000000002</v>
      </c>
    </row>
    <row r="1215" spans="1:13" ht="14.4" customHeight="1" x14ac:dyDescent="0.3">
      <c r="A1215" s="386" t="s">
        <v>1719</v>
      </c>
      <c r="B1215" s="387" t="s">
        <v>1582</v>
      </c>
      <c r="C1215" s="387" t="s">
        <v>1112</v>
      </c>
      <c r="D1215" s="387" t="s">
        <v>1113</v>
      </c>
      <c r="E1215" s="387" t="s">
        <v>1114</v>
      </c>
      <c r="F1215" s="390">
        <v>5</v>
      </c>
      <c r="G1215" s="390">
        <v>1473.7</v>
      </c>
      <c r="H1215" s="403">
        <v>1</v>
      </c>
      <c r="I1215" s="390"/>
      <c r="J1215" s="390"/>
      <c r="K1215" s="403">
        <v>0</v>
      </c>
      <c r="L1215" s="390">
        <v>5</v>
      </c>
      <c r="M1215" s="391">
        <v>1473.7</v>
      </c>
    </row>
    <row r="1216" spans="1:13" ht="14.4" customHeight="1" x14ac:dyDescent="0.3">
      <c r="A1216" s="386" t="s">
        <v>1719</v>
      </c>
      <c r="B1216" s="387" t="s">
        <v>1582</v>
      </c>
      <c r="C1216" s="387" t="s">
        <v>2754</v>
      </c>
      <c r="D1216" s="387" t="s">
        <v>1113</v>
      </c>
      <c r="E1216" s="387" t="s">
        <v>1114</v>
      </c>
      <c r="F1216" s="390">
        <v>6</v>
      </c>
      <c r="G1216" s="390">
        <v>0</v>
      </c>
      <c r="H1216" s="403"/>
      <c r="I1216" s="390"/>
      <c r="J1216" s="390"/>
      <c r="K1216" s="403"/>
      <c r="L1216" s="390">
        <v>6</v>
      </c>
      <c r="M1216" s="391">
        <v>0</v>
      </c>
    </row>
    <row r="1217" spans="1:13" ht="14.4" customHeight="1" x14ac:dyDescent="0.3">
      <c r="A1217" s="386" t="s">
        <v>1719</v>
      </c>
      <c r="B1217" s="387" t="s">
        <v>1582</v>
      </c>
      <c r="C1217" s="387" t="s">
        <v>1154</v>
      </c>
      <c r="D1217" s="387" t="s">
        <v>1155</v>
      </c>
      <c r="E1217" s="387" t="s">
        <v>1583</v>
      </c>
      <c r="F1217" s="390"/>
      <c r="G1217" s="390"/>
      <c r="H1217" s="403">
        <v>0</v>
      </c>
      <c r="I1217" s="390">
        <v>2</v>
      </c>
      <c r="J1217" s="390">
        <v>368.44</v>
      </c>
      <c r="K1217" s="403">
        <v>1</v>
      </c>
      <c r="L1217" s="390">
        <v>2</v>
      </c>
      <c r="M1217" s="391">
        <v>368.44</v>
      </c>
    </row>
    <row r="1218" spans="1:13" ht="14.4" customHeight="1" x14ac:dyDescent="0.3">
      <c r="A1218" s="386" t="s">
        <v>1719</v>
      </c>
      <c r="B1218" s="387" t="s">
        <v>1584</v>
      </c>
      <c r="C1218" s="387" t="s">
        <v>1162</v>
      </c>
      <c r="D1218" s="387" t="s">
        <v>1163</v>
      </c>
      <c r="E1218" s="387" t="s">
        <v>1585</v>
      </c>
      <c r="F1218" s="390"/>
      <c r="G1218" s="390"/>
      <c r="H1218" s="403">
        <v>0</v>
      </c>
      <c r="I1218" s="390">
        <v>15</v>
      </c>
      <c r="J1218" s="390">
        <v>5998.8</v>
      </c>
      <c r="K1218" s="403">
        <v>1</v>
      </c>
      <c r="L1218" s="390">
        <v>15</v>
      </c>
      <c r="M1218" s="391">
        <v>5998.8</v>
      </c>
    </row>
    <row r="1219" spans="1:13" ht="14.4" customHeight="1" x14ac:dyDescent="0.3">
      <c r="A1219" s="386" t="s">
        <v>1719</v>
      </c>
      <c r="B1219" s="387" t="s">
        <v>1584</v>
      </c>
      <c r="C1219" s="387" t="s">
        <v>1201</v>
      </c>
      <c r="D1219" s="387" t="s">
        <v>1202</v>
      </c>
      <c r="E1219" s="387" t="s">
        <v>1606</v>
      </c>
      <c r="F1219" s="390"/>
      <c r="G1219" s="390"/>
      <c r="H1219" s="403">
        <v>0</v>
      </c>
      <c r="I1219" s="390">
        <v>11</v>
      </c>
      <c r="J1219" s="390">
        <v>3266.6400000000003</v>
      </c>
      <c r="K1219" s="403">
        <v>1</v>
      </c>
      <c r="L1219" s="390">
        <v>11</v>
      </c>
      <c r="M1219" s="391">
        <v>3266.6400000000003</v>
      </c>
    </row>
    <row r="1220" spans="1:13" ht="14.4" customHeight="1" x14ac:dyDescent="0.3">
      <c r="A1220" s="386" t="s">
        <v>1719</v>
      </c>
      <c r="B1220" s="387" t="s">
        <v>1834</v>
      </c>
      <c r="C1220" s="387" t="s">
        <v>2755</v>
      </c>
      <c r="D1220" s="387" t="s">
        <v>1836</v>
      </c>
      <c r="E1220" s="387" t="s">
        <v>2756</v>
      </c>
      <c r="F1220" s="390">
        <v>1</v>
      </c>
      <c r="G1220" s="390">
        <v>0</v>
      </c>
      <c r="H1220" s="403"/>
      <c r="I1220" s="390"/>
      <c r="J1220" s="390"/>
      <c r="K1220" s="403"/>
      <c r="L1220" s="390">
        <v>1</v>
      </c>
      <c r="M1220" s="391">
        <v>0</v>
      </c>
    </row>
    <row r="1221" spans="1:13" ht="14.4" customHeight="1" x14ac:dyDescent="0.3">
      <c r="A1221" s="386" t="s">
        <v>1719</v>
      </c>
      <c r="B1221" s="387" t="s">
        <v>1838</v>
      </c>
      <c r="C1221" s="387" t="s">
        <v>1839</v>
      </c>
      <c r="D1221" s="387" t="s">
        <v>1840</v>
      </c>
      <c r="E1221" s="387" t="s">
        <v>1583</v>
      </c>
      <c r="F1221" s="390"/>
      <c r="G1221" s="390"/>
      <c r="H1221" s="403">
        <v>0</v>
      </c>
      <c r="I1221" s="390">
        <v>1</v>
      </c>
      <c r="J1221" s="390">
        <v>69.86</v>
      </c>
      <c r="K1221" s="403">
        <v>1</v>
      </c>
      <c r="L1221" s="390">
        <v>1</v>
      </c>
      <c r="M1221" s="391">
        <v>69.86</v>
      </c>
    </row>
    <row r="1222" spans="1:13" ht="14.4" customHeight="1" x14ac:dyDescent="0.3">
      <c r="A1222" s="386" t="s">
        <v>1719</v>
      </c>
      <c r="B1222" s="387" t="s">
        <v>1989</v>
      </c>
      <c r="C1222" s="387" t="s">
        <v>2018</v>
      </c>
      <c r="D1222" s="387" t="s">
        <v>1991</v>
      </c>
      <c r="E1222" s="387" t="s">
        <v>2019</v>
      </c>
      <c r="F1222" s="390"/>
      <c r="G1222" s="390"/>
      <c r="H1222" s="403">
        <v>0</v>
      </c>
      <c r="I1222" s="390">
        <v>2</v>
      </c>
      <c r="J1222" s="390">
        <v>96.62</v>
      </c>
      <c r="K1222" s="403">
        <v>1</v>
      </c>
      <c r="L1222" s="390">
        <v>2</v>
      </c>
      <c r="M1222" s="391">
        <v>96.62</v>
      </c>
    </row>
    <row r="1223" spans="1:13" ht="14.4" customHeight="1" x14ac:dyDescent="0.3">
      <c r="A1223" s="386" t="s">
        <v>1719</v>
      </c>
      <c r="B1223" s="387" t="s">
        <v>1989</v>
      </c>
      <c r="C1223" s="387" t="s">
        <v>2022</v>
      </c>
      <c r="D1223" s="387" t="s">
        <v>2023</v>
      </c>
      <c r="E1223" s="387" t="s">
        <v>2024</v>
      </c>
      <c r="F1223" s="390">
        <v>1</v>
      </c>
      <c r="G1223" s="390">
        <v>96.63</v>
      </c>
      <c r="H1223" s="403">
        <v>1</v>
      </c>
      <c r="I1223" s="390"/>
      <c r="J1223" s="390"/>
      <c r="K1223" s="403">
        <v>0</v>
      </c>
      <c r="L1223" s="390">
        <v>1</v>
      </c>
      <c r="M1223" s="391">
        <v>96.63</v>
      </c>
    </row>
    <row r="1224" spans="1:13" ht="14.4" customHeight="1" x14ac:dyDescent="0.3">
      <c r="A1224" s="386" t="s">
        <v>1719</v>
      </c>
      <c r="B1224" s="387" t="s">
        <v>1591</v>
      </c>
      <c r="C1224" s="387" t="s">
        <v>2520</v>
      </c>
      <c r="D1224" s="387" t="s">
        <v>2521</v>
      </c>
      <c r="E1224" s="387" t="s">
        <v>2157</v>
      </c>
      <c r="F1224" s="390">
        <v>1</v>
      </c>
      <c r="G1224" s="390">
        <v>10.73</v>
      </c>
      <c r="H1224" s="403">
        <v>1</v>
      </c>
      <c r="I1224" s="390"/>
      <c r="J1224" s="390"/>
      <c r="K1224" s="403">
        <v>0</v>
      </c>
      <c r="L1224" s="390">
        <v>1</v>
      </c>
      <c r="M1224" s="391">
        <v>10.73</v>
      </c>
    </row>
    <row r="1225" spans="1:13" ht="14.4" customHeight="1" x14ac:dyDescent="0.3">
      <c r="A1225" s="386" t="s">
        <v>1719</v>
      </c>
      <c r="B1225" s="387" t="s">
        <v>1591</v>
      </c>
      <c r="C1225" s="387" t="s">
        <v>2213</v>
      </c>
      <c r="D1225" s="387" t="s">
        <v>2214</v>
      </c>
      <c r="E1225" s="387" t="s">
        <v>2215</v>
      </c>
      <c r="F1225" s="390"/>
      <c r="G1225" s="390"/>
      <c r="H1225" s="403">
        <v>0</v>
      </c>
      <c r="I1225" s="390">
        <v>1</v>
      </c>
      <c r="J1225" s="390">
        <v>16.27</v>
      </c>
      <c r="K1225" s="403">
        <v>1</v>
      </c>
      <c r="L1225" s="390">
        <v>1</v>
      </c>
      <c r="M1225" s="391">
        <v>16.27</v>
      </c>
    </row>
    <row r="1226" spans="1:13" ht="14.4" customHeight="1" x14ac:dyDescent="0.3">
      <c r="A1226" s="386" t="s">
        <v>1719</v>
      </c>
      <c r="B1226" s="387" t="s">
        <v>1591</v>
      </c>
      <c r="C1226" s="387" t="s">
        <v>2114</v>
      </c>
      <c r="D1226" s="387" t="s">
        <v>2115</v>
      </c>
      <c r="E1226" s="387" t="s">
        <v>1593</v>
      </c>
      <c r="F1226" s="390">
        <v>1</v>
      </c>
      <c r="G1226" s="390">
        <v>6.98</v>
      </c>
      <c r="H1226" s="403">
        <v>1</v>
      </c>
      <c r="I1226" s="390"/>
      <c r="J1226" s="390"/>
      <c r="K1226" s="403">
        <v>0</v>
      </c>
      <c r="L1226" s="390">
        <v>1</v>
      </c>
      <c r="M1226" s="391">
        <v>6.98</v>
      </c>
    </row>
    <row r="1227" spans="1:13" ht="14.4" customHeight="1" x14ac:dyDescent="0.3">
      <c r="A1227" s="386" t="s">
        <v>1719</v>
      </c>
      <c r="B1227" s="387" t="s">
        <v>1591</v>
      </c>
      <c r="C1227" s="387" t="s">
        <v>1945</v>
      </c>
      <c r="D1227" s="387" t="s">
        <v>1946</v>
      </c>
      <c r="E1227" s="387" t="s">
        <v>1947</v>
      </c>
      <c r="F1227" s="390"/>
      <c r="G1227" s="390"/>
      <c r="H1227" s="403">
        <v>0</v>
      </c>
      <c r="I1227" s="390">
        <v>1</v>
      </c>
      <c r="J1227" s="390">
        <v>17.690000000000001</v>
      </c>
      <c r="K1227" s="403">
        <v>1</v>
      </c>
      <c r="L1227" s="390">
        <v>1</v>
      </c>
      <c r="M1227" s="391">
        <v>17.690000000000001</v>
      </c>
    </row>
    <row r="1228" spans="1:13" ht="14.4" customHeight="1" x14ac:dyDescent="0.3">
      <c r="A1228" s="386" t="s">
        <v>1719</v>
      </c>
      <c r="B1228" s="387" t="s">
        <v>1598</v>
      </c>
      <c r="C1228" s="387" t="s">
        <v>2162</v>
      </c>
      <c r="D1228" s="387" t="s">
        <v>2163</v>
      </c>
      <c r="E1228" s="387" t="s">
        <v>2164</v>
      </c>
      <c r="F1228" s="390"/>
      <c r="G1228" s="390"/>
      <c r="H1228" s="403">
        <v>0</v>
      </c>
      <c r="I1228" s="390">
        <v>1</v>
      </c>
      <c r="J1228" s="390">
        <v>1309.48</v>
      </c>
      <c r="K1228" s="403">
        <v>1</v>
      </c>
      <c r="L1228" s="390">
        <v>1</v>
      </c>
      <c r="M1228" s="391">
        <v>1309.48</v>
      </c>
    </row>
    <row r="1229" spans="1:13" ht="14.4" customHeight="1" x14ac:dyDescent="0.3">
      <c r="A1229" s="386" t="s">
        <v>1719</v>
      </c>
      <c r="B1229" s="387" t="s">
        <v>1841</v>
      </c>
      <c r="C1229" s="387" t="s">
        <v>1952</v>
      </c>
      <c r="D1229" s="387" t="s">
        <v>1843</v>
      </c>
      <c r="E1229" s="387" t="s">
        <v>726</v>
      </c>
      <c r="F1229" s="390"/>
      <c r="G1229" s="390"/>
      <c r="H1229" s="403"/>
      <c r="I1229" s="390">
        <v>15</v>
      </c>
      <c r="J1229" s="390">
        <v>0</v>
      </c>
      <c r="K1229" s="403"/>
      <c r="L1229" s="390">
        <v>15</v>
      </c>
      <c r="M1229" s="391">
        <v>0</v>
      </c>
    </row>
    <row r="1230" spans="1:13" ht="14.4" customHeight="1" x14ac:dyDescent="0.3">
      <c r="A1230" s="386" t="s">
        <v>1719</v>
      </c>
      <c r="B1230" s="387" t="s">
        <v>1841</v>
      </c>
      <c r="C1230" s="387" t="s">
        <v>2310</v>
      </c>
      <c r="D1230" s="387" t="s">
        <v>1843</v>
      </c>
      <c r="E1230" s="387" t="s">
        <v>2202</v>
      </c>
      <c r="F1230" s="390"/>
      <c r="G1230" s="390"/>
      <c r="H1230" s="403">
        <v>0</v>
      </c>
      <c r="I1230" s="390">
        <v>13</v>
      </c>
      <c r="J1230" s="390">
        <v>1790.6200000000001</v>
      </c>
      <c r="K1230" s="403">
        <v>1</v>
      </c>
      <c r="L1230" s="390">
        <v>13</v>
      </c>
      <c r="M1230" s="391">
        <v>1790.6200000000001</v>
      </c>
    </row>
    <row r="1231" spans="1:13" ht="14.4" customHeight="1" x14ac:dyDescent="0.3">
      <c r="A1231" s="386" t="s">
        <v>1720</v>
      </c>
      <c r="B1231" s="387" t="s">
        <v>1563</v>
      </c>
      <c r="C1231" s="387" t="s">
        <v>1090</v>
      </c>
      <c r="D1231" s="387" t="s">
        <v>1029</v>
      </c>
      <c r="E1231" s="387" t="s">
        <v>1091</v>
      </c>
      <c r="F1231" s="390"/>
      <c r="G1231" s="390"/>
      <c r="H1231" s="403">
        <v>0</v>
      </c>
      <c r="I1231" s="390">
        <v>46</v>
      </c>
      <c r="J1231" s="390">
        <v>28763.340000000004</v>
      </c>
      <c r="K1231" s="403">
        <v>1</v>
      </c>
      <c r="L1231" s="390">
        <v>46</v>
      </c>
      <c r="M1231" s="391">
        <v>28763.340000000004</v>
      </c>
    </row>
    <row r="1232" spans="1:13" ht="14.4" customHeight="1" x14ac:dyDescent="0.3">
      <c r="A1232" s="386" t="s">
        <v>1720</v>
      </c>
      <c r="B1232" s="387" t="s">
        <v>1563</v>
      </c>
      <c r="C1232" s="387" t="s">
        <v>1028</v>
      </c>
      <c r="D1232" s="387" t="s">
        <v>1029</v>
      </c>
      <c r="E1232" s="387" t="s">
        <v>1030</v>
      </c>
      <c r="F1232" s="390"/>
      <c r="G1232" s="390"/>
      <c r="H1232" s="403">
        <v>0</v>
      </c>
      <c r="I1232" s="390">
        <v>26</v>
      </c>
      <c r="J1232" s="390">
        <v>24386.18</v>
      </c>
      <c r="K1232" s="403">
        <v>1</v>
      </c>
      <c r="L1232" s="390">
        <v>26</v>
      </c>
      <c r="M1232" s="391">
        <v>24386.18</v>
      </c>
    </row>
    <row r="1233" spans="1:13" ht="14.4" customHeight="1" x14ac:dyDescent="0.3">
      <c r="A1233" s="386" t="s">
        <v>1720</v>
      </c>
      <c r="B1233" s="387" t="s">
        <v>1961</v>
      </c>
      <c r="C1233" s="387" t="s">
        <v>1962</v>
      </c>
      <c r="D1233" s="387" t="s">
        <v>1963</v>
      </c>
      <c r="E1233" s="387" t="s">
        <v>1964</v>
      </c>
      <c r="F1233" s="390"/>
      <c r="G1233" s="390"/>
      <c r="H1233" s="403">
        <v>0</v>
      </c>
      <c r="I1233" s="390">
        <v>4</v>
      </c>
      <c r="J1233" s="390">
        <v>616.04</v>
      </c>
      <c r="K1233" s="403">
        <v>1</v>
      </c>
      <c r="L1233" s="390">
        <v>4</v>
      </c>
      <c r="M1233" s="391">
        <v>616.04</v>
      </c>
    </row>
    <row r="1234" spans="1:13" ht="14.4" customHeight="1" x14ac:dyDescent="0.3">
      <c r="A1234" s="386" t="s">
        <v>1721</v>
      </c>
      <c r="B1234" s="387" t="s">
        <v>1558</v>
      </c>
      <c r="C1234" s="387" t="s">
        <v>1832</v>
      </c>
      <c r="D1234" s="387" t="s">
        <v>597</v>
      </c>
      <c r="E1234" s="387" t="s">
        <v>1833</v>
      </c>
      <c r="F1234" s="390"/>
      <c r="G1234" s="390"/>
      <c r="H1234" s="403">
        <v>0</v>
      </c>
      <c r="I1234" s="390">
        <v>3</v>
      </c>
      <c r="J1234" s="390">
        <v>285.71999999999997</v>
      </c>
      <c r="K1234" s="403">
        <v>1</v>
      </c>
      <c r="L1234" s="390">
        <v>3</v>
      </c>
      <c r="M1234" s="391">
        <v>285.71999999999997</v>
      </c>
    </row>
    <row r="1235" spans="1:13" ht="14.4" customHeight="1" x14ac:dyDescent="0.3">
      <c r="A1235" s="386" t="s">
        <v>1721</v>
      </c>
      <c r="B1235" s="387" t="s">
        <v>1558</v>
      </c>
      <c r="C1235" s="387" t="s">
        <v>596</v>
      </c>
      <c r="D1235" s="387" t="s">
        <v>597</v>
      </c>
      <c r="E1235" s="387" t="s">
        <v>598</v>
      </c>
      <c r="F1235" s="390"/>
      <c r="G1235" s="390"/>
      <c r="H1235" s="403">
        <v>0</v>
      </c>
      <c r="I1235" s="390">
        <v>58</v>
      </c>
      <c r="J1235" s="390">
        <v>11047.84</v>
      </c>
      <c r="K1235" s="403">
        <v>1</v>
      </c>
      <c r="L1235" s="390">
        <v>58</v>
      </c>
      <c r="M1235" s="391">
        <v>11047.84</v>
      </c>
    </row>
    <row r="1236" spans="1:13" ht="14.4" customHeight="1" x14ac:dyDescent="0.3">
      <c r="A1236" s="386" t="s">
        <v>1721</v>
      </c>
      <c r="B1236" s="387" t="s">
        <v>1561</v>
      </c>
      <c r="C1236" s="387" t="s">
        <v>2757</v>
      </c>
      <c r="D1236" s="387" t="s">
        <v>2758</v>
      </c>
      <c r="E1236" s="387" t="s">
        <v>2759</v>
      </c>
      <c r="F1236" s="390">
        <v>1</v>
      </c>
      <c r="G1236" s="390">
        <v>190.48</v>
      </c>
      <c r="H1236" s="403">
        <v>1</v>
      </c>
      <c r="I1236" s="390"/>
      <c r="J1236" s="390"/>
      <c r="K1236" s="403">
        <v>0</v>
      </c>
      <c r="L1236" s="390">
        <v>1</v>
      </c>
      <c r="M1236" s="391">
        <v>190.48</v>
      </c>
    </row>
    <row r="1237" spans="1:13" ht="14.4" customHeight="1" x14ac:dyDescent="0.3">
      <c r="A1237" s="386" t="s">
        <v>1721</v>
      </c>
      <c r="B1237" s="387" t="s">
        <v>1561</v>
      </c>
      <c r="C1237" s="387" t="s">
        <v>2704</v>
      </c>
      <c r="D1237" s="387" t="s">
        <v>2705</v>
      </c>
      <c r="E1237" s="387" t="s">
        <v>2706</v>
      </c>
      <c r="F1237" s="390"/>
      <c r="G1237" s="390"/>
      <c r="H1237" s="403">
        <v>0</v>
      </c>
      <c r="I1237" s="390">
        <v>5</v>
      </c>
      <c r="J1237" s="390">
        <v>438.16999999999996</v>
      </c>
      <c r="K1237" s="403">
        <v>1</v>
      </c>
      <c r="L1237" s="390">
        <v>5</v>
      </c>
      <c r="M1237" s="391">
        <v>438.16999999999996</v>
      </c>
    </row>
    <row r="1238" spans="1:13" ht="14.4" customHeight="1" x14ac:dyDescent="0.3">
      <c r="A1238" s="386" t="s">
        <v>1721</v>
      </c>
      <c r="B1238" s="387" t="s">
        <v>1561</v>
      </c>
      <c r="C1238" s="387" t="s">
        <v>1955</v>
      </c>
      <c r="D1238" s="387" t="s">
        <v>1603</v>
      </c>
      <c r="E1238" s="387" t="s">
        <v>1956</v>
      </c>
      <c r="F1238" s="390"/>
      <c r="G1238" s="390"/>
      <c r="H1238" s="403">
        <v>0</v>
      </c>
      <c r="I1238" s="390">
        <v>2</v>
      </c>
      <c r="J1238" s="390">
        <v>221.69</v>
      </c>
      <c r="K1238" s="403">
        <v>1</v>
      </c>
      <c r="L1238" s="390">
        <v>2</v>
      </c>
      <c r="M1238" s="391">
        <v>221.69</v>
      </c>
    </row>
    <row r="1239" spans="1:13" ht="14.4" customHeight="1" x14ac:dyDescent="0.3">
      <c r="A1239" s="386" t="s">
        <v>1721</v>
      </c>
      <c r="B1239" s="387" t="s">
        <v>1561</v>
      </c>
      <c r="C1239" s="387" t="s">
        <v>2760</v>
      </c>
      <c r="D1239" s="387" t="s">
        <v>1603</v>
      </c>
      <c r="E1239" s="387" t="s">
        <v>2761</v>
      </c>
      <c r="F1239" s="390"/>
      <c r="G1239" s="390"/>
      <c r="H1239" s="403">
        <v>0</v>
      </c>
      <c r="I1239" s="390">
        <v>1</v>
      </c>
      <c r="J1239" s="390">
        <v>48.98</v>
      </c>
      <c r="K1239" s="403">
        <v>1</v>
      </c>
      <c r="L1239" s="390">
        <v>1</v>
      </c>
      <c r="M1239" s="391">
        <v>48.98</v>
      </c>
    </row>
    <row r="1240" spans="1:13" ht="14.4" customHeight="1" x14ac:dyDescent="0.3">
      <c r="A1240" s="386" t="s">
        <v>1721</v>
      </c>
      <c r="B1240" s="387" t="s">
        <v>1562</v>
      </c>
      <c r="C1240" s="387" t="s">
        <v>1064</v>
      </c>
      <c r="D1240" s="387" t="s">
        <v>1065</v>
      </c>
      <c r="E1240" s="387" t="s">
        <v>503</v>
      </c>
      <c r="F1240" s="390"/>
      <c r="G1240" s="390"/>
      <c r="H1240" s="403">
        <v>0</v>
      </c>
      <c r="I1240" s="390">
        <v>13</v>
      </c>
      <c r="J1240" s="390">
        <v>728.13</v>
      </c>
      <c r="K1240" s="403">
        <v>1</v>
      </c>
      <c r="L1240" s="390">
        <v>13</v>
      </c>
      <c r="M1240" s="391">
        <v>728.13</v>
      </c>
    </row>
    <row r="1241" spans="1:13" ht="14.4" customHeight="1" x14ac:dyDescent="0.3">
      <c r="A1241" s="386" t="s">
        <v>1721</v>
      </c>
      <c r="B1241" s="387" t="s">
        <v>1854</v>
      </c>
      <c r="C1241" s="387" t="s">
        <v>1855</v>
      </c>
      <c r="D1241" s="387" t="s">
        <v>1856</v>
      </c>
      <c r="E1241" s="387" t="s">
        <v>1857</v>
      </c>
      <c r="F1241" s="390"/>
      <c r="G1241" s="390"/>
      <c r="H1241" s="403"/>
      <c r="I1241" s="390">
        <v>1</v>
      </c>
      <c r="J1241" s="390">
        <v>0</v>
      </c>
      <c r="K1241" s="403"/>
      <c r="L1241" s="390">
        <v>1</v>
      </c>
      <c r="M1241" s="391">
        <v>0</v>
      </c>
    </row>
    <row r="1242" spans="1:13" ht="14.4" customHeight="1" x14ac:dyDescent="0.3">
      <c r="A1242" s="386" t="s">
        <v>1721</v>
      </c>
      <c r="B1242" s="387" t="s">
        <v>2539</v>
      </c>
      <c r="C1242" s="387" t="s">
        <v>2540</v>
      </c>
      <c r="D1242" s="387" t="s">
        <v>2541</v>
      </c>
      <c r="E1242" s="387" t="s">
        <v>2542</v>
      </c>
      <c r="F1242" s="390"/>
      <c r="G1242" s="390"/>
      <c r="H1242" s="403"/>
      <c r="I1242" s="390">
        <v>2</v>
      </c>
      <c r="J1242" s="390">
        <v>0</v>
      </c>
      <c r="K1242" s="403"/>
      <c r="L1242" s="390">
        <v>2</v>
      </c>
      <c r="M1242" s="391">
        <v>0</v>
      </c>
    </row>
    <row r="1243" spans="1:13" ht="14.4" customHeight="1" x14ac:dyDescent="0.3">
      <c r="A1243" s="386" t="s">
        <v>1721</v>
      </c>
      <c r="B1243" s="387" t="s">
        <v>1565</v>
      </c>
      <c r="C1243" s="387" t="s">
        <v>1874</v>
      </c>
      <c r="D1243" s="387" t="s">
        <v>1680</v>
      </c>
      <c r="E1243" s="387"/>
      <c r="F1243" s="390">
        <v>1</v>
      </c>
      <c r="G1243" s="390">
        <v>0</v>
      </c>
      <c r="H1243" s="403"/>
      <c r="I1243" s="390"/>
      <c r="J1243" s="390"/>
      <c r="K1243" s="403"/>
      <c r="L1243" s="390">
        <v>1</v>
      </c>
      <c r="M1243" s="391">
        <v>0</v>
      </c>
    </row>
    <row r="1244" spans="1:13" ht="14.4" customHeight="1" x14ac:dyDescent="0.3">
      <c r="A1244" s="386" t="s">
        <v>1721</v>
      </c>
      <c r="B1244" s="387" t="s">
        <v>1879</v>
      </c>
      <c r="C1244" s="387" t="s">
        <v>2234</v>
      </c>
      <c r="D1244" s="387" t="s">
        <v>2235</v>
      </c>
      <c r="E1244" s="387" t="s">
        <v>2236</v>
      </c>
      <c r="F1244" s="390">
        <v>1</v>
      </c>
      <c r="G1244" s="390">
        <v>33.729999999999997</v>
      </c>
      <c r="H1244" s="403">
        <v>1</v>
      </c>
      <c r="I1244" s="390"/>
      <c r="J1244" s="390"/>
      <c r="K1244" s="403">
        <v>0</v>
      </c>
      <c r="L1244" s="390">
        <v>1</v>
      </c>
      <c r="M1244" s="391">
        <v>33.729999999999997</v>
      </c>
    </row>
    <row r="1245" spans="1:13" ht="14.4" customHeight="1" x14ac:dyDescent="0.3">
      <c r="A1245" s="386" t="s">
        <v>1721</v>
      </c>
      <c r="B1245" s="387" t="s">
        <v>1567</v>
      </c>
      <c r="C1245" s="387" t="s">
        <v>2762</v>
      </c>
      <c r="D1245" s="387" t="s">
        <v>490</v>
      </c>
      <c r="E1245" s="387" t="s">
        <v>491</v>
      </c>
      <c r="F1245" s="390">
        <v>2</v>
      </c>
      <c r="G1245" s="390">
        <v>99.84</v>
      </c>
      <c r="H1245" s="403">
        <v>1</v>
      </c>
      <c r="I1245" s="390"/>
      <c r="J1245" s="390"/>
      <c r="K1245" s="403">
        <v>0</v>
      </c>
      <c r="L1245" s="390">
        <v>2</v>
      </c>
      <c r="M1245" s="391">
        <v>99.84</v>
      </c>
    </row>
    <row r="1246" spans="1:13" ht="14.4" customHeight="1" x14ac:dyDescent="0.3">
      <c r="A1246" s="386" t="s">
        <v>1721</v>
      </c>
      <c r="B1246" s="387" t="s">
        <v>1567</v>
      </c>
      <c r="C1246" s="387" t="s">
        <v>2763</v>
      </c>
      <c r="D1246" s="387" t="s">
        <v>2764</v>
      </c>
      <c r="E1246" s="387" t="s">
        <v>1287</v>
      </c>
      <c r="F1246" s="390">
        <v>1</v>
      </c>
      <c r="G1246" s="390">
        <v>60.02</v>
      </c>
      <c r="H1246" s="403">
        <v>1</v>
      </c>
      <c r="I1246" s="390"/>
      <c r="J1246" s="390"/>
      <c r="K1246" s="403">
        <v>0</v>
      </c>
      <c r="L1246" s="390">
        <v>1</v>
      </c>
      <c r="M1246" s="391">
        <v>60.02</v>
      </c>
    </row>
    <row r="1247" spans="1:13" ht="14.4" customHeight="1" x14ac:dyDescent="0.3">
      <c r="A1247" s="386" t="s">
        <v>1721</v>
      </c>
      <c r="B1247" s="387" t="s">
        <v>1567</v>
      </c>
      <c r="C1247" s="387" t="s">
        <v>2370</v>
      </c>
      <c r="D1247" s="387" t="s">
        <v>490</v>
      </c>
      <c r="E1247" s="387" t="s">
        <v>491</v>
      </c>
      <c r="F1247" s="390">
        <v>2</v>
      </c>
      <c r="G1247" s="390">
        <v>99.84</v>
      </c>
      <c r="H1247" s="403">
        <v>1</v>
      </c>
      <c r="I1247" s="390"/>
      <c r="J1247" s="390"/>
      <c r="K1247" s="403">
        <v>0</v>
      </c>
      <c r="L1247" s="390">
        <v>2</v>
      </c>
      <c r="M1247" s="391">
        <v>99.84</v>
      </c>
    </row>
    <row r="1248" spans="1:13" ht="14.4" customHeight="1" x14ac:dyDescent="0.3">
      <c r="A1248" s="386" t="s">
        <v>1721</v>
      </c>
      <c r="B1248" s="387" t="s">
        <v>1883</v>
      </c>
      <c r="C1248" s="387" t="s">
        <v>1884</v>
      </c>
      <c r="D1248" s="387" t="s">
        <v>1885</v>
      </c>
      <c r="E1248" s="387" t="s">
        <v>1886</v>
      </c>
      <c r="F1248" s="390"/>
      <c r="G1248" s="390"/>
      <c r="H1248" s="403">
        <v>0</v>
      </c>
      <c r="I1248" s="390">
        <v>8</v>
      </c>
      <c r="J1248" s="390">
        <v>335.12</v>
      </c>
      <c r="K1248" s="403">
        <v>1</v>
      </c>
      <c r="L1248" s="390">
        <v>8</v>
      </c>
      <c r="M1248" s="391">
        <v>335.12</v>
      </c>
    </row>
    <row r="1249" spans="1:13" ht="14.4" customHeight="1" x14ac:dyDescent="0.3">
      <c r="A1249" s="386" t="s">
        <v>1721</v>
      </c>
      <c r="B1249" s="387" t="s">
        <v>1889</v>
      </c>
      <c r="C1249" s="387" t="s">
        <v>1890</v>
      </c>
      <c r="D1249" s="387" t="s">
        <v>1891</v>
      </c>
      <c r="E1249" s="387" t="s">
        <v>804</v>
      </c>
      <c r="F1249" s="390"/>
      <c r="G1249" s="390"/>
      <c r="H1249" s="403">
        <v>0</v>
      </c>
      <c r="I1249" s="390">
        <v>1</v>
      </c>
      <c r="J1249" s="390">
        <v>44.89</v>
      </c>
      <c r="K1249" s="403">
        <v>1</v>
      </c>
      <c r="L1249" s="390">
        <v>1</v>
      </c>
      <c r="M1249" s="391">
        <v>44.89</v>
      </c>
    </row>
    <row r="1250" spans="1:13" ht="14.4" customHeight="1" x14ac:dyDescent="0.3">
      <c r="A1250" s="386" t="s">
        <v>1721</v>
      </c>
      <c r="B1250" s="387" t="s">
        <v>1889</v>
      </c>
      <c r="C1250" s="387" t="s">
        <v>2765</v>
      </c>
      <c r="D1250" s="387" t="s">
        <v>2766</v>
      </c>
      <c r="E1250" s="387" t="s">
        <v>2202</v>
      </c>
      <c r="F1250" s="390"/>
      <c r="G1250" s="390"/>
      <c r="H1250" s="403">
        <v>0</v>
      </c>
      <c r="I1250" s="390">
        <v>2</v>
      </c>
      <c r="J1250" s="390">
        <v>120.04</v>
      </c>
      <c r="K1250" s="403">
        <v>1</v>
      </c>
      <c r="L1250" s="390">
        <v>2</v>
      </c>
      <c r="M1250" s="391">
        <v>120.04</v>
      </c>
    </row>
    <row r="1251" spans="1:13" ht="14.4" customHeight="1" x14ac:dyDescent="0.3">
      <c r="A1251" s="386" t="s">
        <v>1721</v>
      </c>
      <c r="B1251" s="387" t="s">
        <v>1605</v>
      </c>
      <c r="C1251" s="387" t="s">
        <v>2767</v>
      </c>
      <c r="D1251" s="387" t="s">
        <v>2768</v>
      </c>
      <c r="E1251" s="387" t="s">
        <v>1228</v>
      </c>
      <c r="F1251" s="390">
        <v>1</v>
      </c>
      <c r="G1251" s="390">
        <v>60.92</v>
      </c>
      <c r="H1251" s="403">
        <v>1</v>
      </c>
      <c r="I1251" s="390"/>
      <c r="J1251" s="390"/>
      <c r="K1251" s="403">
        <v>0</v>
      </c>
      <c r="L1251" s="390">
        <v>1</v>
      </c>
      <c r="M1251" s="391">
        <v>60.92</v>
      </c>
    </row>
    <row r="1252" spans="1:13" ht="14.4" customHeight="1" x14ac:dyDescent="0.3">
      <c r="A1252" s="386" t="s">
        <v>1721</v>
      </c>
      <c r="B1252" s="387" t="s">
        <v>2240</v>
      </c>
      <c r="C1252" s="387" t="s">
        <v>2769</v>
      </c>
      <c r="D1252" s="387" t="s">
        <v>2242</v>
      </c>
      <c r="E1252" s="387" t="s">
        <v>2690</v>
      </c>
      <c r="F1252" s="390"/>
      <c r="G1252" s="390"/>
      <c r="H1252" s="403">
        <v>0</v>
      </c>
      <c r="I1252" s="390">
        <v>1</v>
      </c>
      <c r="J1252" s="390">
        <v>55.38</v>
      </c>
      <c r="K1252" s="403">
        <v>1</v>
      </c>
      <c r="L1252" s="390">
        <v>1</v>
      </c>
      <c r="M1252" s="391">
        <v>55.38</v>
      </c>
    </row>
    <row r="1253" spans="1:13" ht="14.4" customHeight="1" x14ac:dyDescent="0.3">
      <c r="A1253" s="386" t="s">
        <v>1721</v>
      </c>
      <c r="B1253" s="387" t="s">
        <v>2240</v>
      </c>
      <c r="C1253" s="387" t="s">
        <v>2770</v>
      </c>
      <c r="D1253" s="387" t="s">
        <v>2771</v>
      </c>
      <c r="E1253" s="387" t="s">
        <v>2489</v>
      </c>
      <c r="F1253" s="390">
        <v>1</v>
      </c>
      <c r="G1253" s="390">
        <v>51.69</v>
      </c>
      <c r="H1253" s="403">
        <v>1</v>
      </c>
      <c r="I1253" s="390"/>
      <c r="J1253" s="390"/>
      <c r="K1253" s="403">
        <v>0</v>
      </c>
      <c r="L1253" s="390">
        <v>1</v>
      </c>
      <c r="M1253" s="391">
        <v>51.69</v>
      </c>
    </row>
    <row r="1254" spans="1:13" ht="14.4" customHeight="1" x14ac:dyDescent="0.3">
      <c r="A1254" s="386" t="s">
        <v>1721</v>
      </c>
      <c r="B1254" s="387" t="s">
        <v>1898</v>
      </c>
      <c r="C1254" s="387" t="s">
        <v>2389</v>
      </c>
      <c r="D1254" s="387" t="s">
        <v>2247</v>
      </c>
      <c r="E1254" s="387" t="s">
        <v>1571</v>
      </c>
      <c r="F1254" s="390"/>
      <c r="G1254" s="390"/>
      <c r="H1254" s="403">
        <v>0</v>
      </c>
      <c r="I1254" s="390">
        <v>2</v>
      </c>
      <c r="J1254" s="390">
        <v>202.32</v>
      </c>
      <c r="K1254" s="403">
        <v>1</v>
      </c>
      <c r="L1254" s="390">
        <v>2</v>
      </c>
      <c r="M1254" s="391">
        <v>202.32</v>
      </c>
    </row>
    <row r="1255" spans="1:13" ht="14.4" customHeight="1" x14ac:dyDescent="0.3">
      <c r="A1255" s="386" t="s">
        <v>1721</v>
      </c>
      <c r="B1255" s="387" t="s">
        <v>1898</v>
      </c>
      <c r="C1255" s="387" t="s">
        <v>2772</v>
      </c>
      <c r="D1255" s="387" t="s">
        <v>2773</v>
      </c>
      <c r="E1255" s="387" t="s">
        <v>2774</v>
      </c>
      <c r="F1255" s="390"/>
      <c r="G1255" s="390"/>
      <c r="H1255" s="403">
        <v>0</v>
      </c>
      <c r="I1255" s="390">
        <v>1</v>
      </c>
      <c r="J1255" s="390">
        <v>134.86000000000001</v>
      </c>
      <c r="K1255" s="403">
        <v>1</v>
      </c>
      <c r="L1255" s="390">
        <v>1</v>
      </c>
      <c r="M1255" s="391">
        <v>134.86000000000001</v>
      </c>
    </row>
    <row r="1256" spans="1:13" ht="14.4" customHeight="1" x14ac:dyDescent="0.3">
      <c r="A1256" s="386" t="s">
        <v>1721</v>
      </c>
      <c r="B1256" s="387" t="s">
        <v>1902</v>
      </c>
      <c r="C1256" s="387" t="s">
        <v>2254</v>
      </c>
      <c r="D1256" s="387" t="s">
        <v>2252</v>
      </c>
      <c r="E1256" s="387" t="s">
        <v>2255</v>
      </c>
      <c r="F1256" s="390"/>
      <c r="G1256" s="390"/>
      <c r="H1256" s="403">
        <v>0</v>
      </c>
      <c r="I1256" s="390">
        <v>1</v>
      </c>
      <c r="J1256" s="390">
        <v>56.95</v>
      </c>
      <c r="K1256" s="403">
        <v>1</v>
      </c>
      <c r="L1256" s="390">
        <v>1</v>
      </c>
      <c r="M1256" s="391">
        <v>56.95</v>
      </c>
    </row>
    <row r="1257" spans="1:13" ht="14.4" customHeight="1" x14ac:dyDescent="0.3">
      <c r="A1257" s="386" t="s">
        <v>1721</v>
      </c>
      <c r="B1257" s="387" t="s">
        <v>1902</v>
      </c>
      <c r="C1257" s="387" t="s">
        <v>2775</v>
      </c>
      <c r="D1257" s="387" t="s">
        <v>2776</v>
      </c>
      <c r="E1257" s="387" t="s">
        <v>2124</v>
      </c>
      <c r="F1257" s="390">
        <v>1</v>
      </c>
      <c r="G1257" s="390">
        <v>134.84</v>
      </c>
      <c r="H1257" s="403">
        <v>1</v>
      </c>
      <c r="I1257" s="390"/>
      <c r="J1257" s="390"/>
      <c r="K1257" s="403">
        <v>0</v>
      </c>
      <c r="L1257" s="390">
        <v>1</v>
      </c>
      <c r="M1257" s="391">
        <v>134.84</v>
      </c>
    </row>
    <row r="1258" spans="1:13" ht="14.4" customHeight="1" x14ac:dyDescent="0.3">
      <c r="A1258" s="386" t="s">
        <v>1721</v>
      </c>
      <c r="B1258" s="387" t="s">
        <v>1617</v>
      </c>
      <c r="C1258" s="387" t="s">
        <v>2598</v>
      </c>
      <c r="D1258" s="387" t="s">
        <v>2599</v>
      </c>
      <c r="E1258" s="387" t="s">
        <v>2236</v>
      </c>
      <c r="F1258" s="390"/>
      <c r="G1258" s="390"/>
      <c r="H1258" s="403">
        <v>0</v>
      </c>
      <c r="I1258" s="390">
        <v>1</v>
      </c>
      <c r="J1258" s="390">
        <v>101.68</v>
      </c>
      <c r="K1258" s="403">
        <v>1</v>
      </c>
      <c r="L1258" s="390">
        <v>1</v>
      </c>
      <c r="M1258" s="391">
        <v>101.68</v>
      </c>
    </row>
    <row r="1259" spans="1:13" ht="14.4" customHeight="1" x14ac:dyDescent="0.3">
      <c r="A1259" s="386" t="s">
        <v>1721</v>
      </c>
      <c r="B1259" s="387" t="s">
        <v>1617</v>
      </c>
      <c r="C1259" s="387" t="s">
        <v>1311</v>
      </c>
      <c r="D1259" s="387" t="s">
        <v>1312</v>
      </c>
      <c r="E1259" s="387" t="s">
        <v>1313</v>
      </c>
      <c r="F1259" s="390">
        <v>2</v>
      </c>
      <c r="G1259" s="390">
        <v>406.76</v>
      </c>
      <c r="H1259" s="403">
        <v>1</v>
      </c>
      <c r="I1259" s="390"/>
      <c r="J1259" s="390"/>
      <c r="K1259" s="403">
        <v>0</v>
      </c>
      <c r="L1259" s="390">
        <v>2</v>
      </c>
      <c r="M1259" s="391">
        <v>406.76</v>
      </c>
    </row>
    <row r="1260" spans="1:13" ht="14.4" customHeight="1" x14ac:dyDescent="0.3">
      <c r="A1260" s="386" t="s">
        <v>1721</v>
      </c>
      <c r="B1260" s="387" t="s">
        <v>2479</v>
      </c>
      <c r="C1260" s="387" t="s">
        <v>2777</v>
      </c>
      <c r="D1260" s="387" t="s">
        <v>2778</v>
      </c>
      <c r="E1260" s="387" t="s">
        <v>2236</v>
      </c>
      <c r="F1260" s="390"/>
      <c r="G1260" s="390"/>
      <c r="H1260" s="403">
        <v>0</v>
      </c>
      <c r="I1260" s="390">
        <v>1</v>
      </c>
      <c r="J1260" s="390">
        <v>141.84</v>
      </c>
      <c r="K1260" s="403">
        <v>1</v>
      </c>
      <c r="L1260" s="390">
        <v>1</v>
      </c>
      <c r="M1260" s="391">
        <v>141.84</v>
      </c>
    </row>
    <row r="1261" spans="1:13" ht="14.4" customHeight="1" x14ac:dyDescent="0.3">
      <c r="A1261" s="386" t="s">
        <v>1721</v>
      </c>
      <c r="B1261" s="387" t="s">
        <v>1905</v>
      </c>
      <c r="C1261" s="387" t="s">
        <v>2779</v>
      </c>
      <c r="D1261" s="387" t="s">
        <v>2129</v>
      </c>
      <c r="E1261" s="387" t="s">
        <v>2745</v>
      </c>
      <c r="F1261" s="390">
        <v>1</v>
      </c>
      <c r="G1261" s="390">
        <v>100.63</v>
      </c>
      <c r="H1261" s="403">
        <v>1</v>
      </c>
      <c r="I1261" s="390"/>
      <c r="J1261" s="390"/>
      <c r="K1261" s="403">
        <v>0</v>
      </c>
      <c r="L1261" s="390">
        <v>1</v>
      </c>
      <c r="M1261" s="391">
        <v>100.63</v>
      </c>
    </row>
    <row r="1262" spans="1:13" ht="14.4" customHeight="1" x14ac:dyDescent="0.3">
      <c r="A1262" s="386" t="s">
        <v>1721</v>
      </c>
      <c r="B1262" s="387" t="s">
        <v>1905</v>
      </c>
      <c r="C1262" s="387" t="s">
        <v>2780</v>
      </c>
      <c r="D1262" s="387" t="s">
        <v>2781</v>
      </c>
      <c r="E1262" s="387" t="s">
        <v>2782</v>
      </c>
      <c r="F1262" s="390"/>
      <c r="G1262" s="390"/>
      <c r="H1262" s="403">
        <v>0</v>
      </c>
      <c r="I1262" s="390">
        <v>1</v>
      </c>
      <c r="J1262" s="390">
        <v>60.7</v>
      </c>
      <c r="K1262" s="403">
        <v>1</v>
      </c>
      <c r="L1262" s="390">
        <v>1</v>
      </c>
      <c r="M1262" s="391">
        <v>60.7</v>
      </c>
    </row>
    <row r="1263" spans="1:13" ht="14.4" customHeight="1" x14ac:dyDescent="0.3">
      <c r="A1263" s="386" t="s">
        <v>1721</v>
      </c>
      <c r="B1263" s="387" t="s">
        <v>1905</v>
      </c>
      <c r="C1263" s="387" t="s">
        <v>2783</v>
      </c>
      <c r="D1263" s="387" t="s">
        <v>2784</v>
      </c>
      <c r="E1263" s="387" t="s">
        <v>2130</v>
      </c>
      <c r="F1263" s="390"/>
      <c r="G1263" s="390"/>
      <c r="H1263" s="403">
        <v>0</v>
      </c>
      <c r="I1263" s="390">
        <v>1</v>
      </c>
      <c r="J1263" s="390">
        <v>107.81</v>
      </c>
      <c r="K1263" s="403">
        <v>1</v>
      </c>
      <c r="L1263" s="390">
        <v>1</v>
      </c>
      <c r="M1263" s="391">
        <v>107.81</v>
      </c>
    </row>
    <row r="1264" spans="1:13" ht="14.4" customHeight="1" x14ac:dyDescent="0.3">
      <c r="A1264" s="386" t="s">
        <v>1721</v>
      </c>
      <c r="B1264" s="387" t="s">
        <v>1905</v>
      </c>
      <c r="C1264" s="387" t="s">
        <v>2785</v>
      </c>
      <c r="D1264" s="387" t="s">
        <v>2784</v>
      </c>
      <c r="E1264" s="387" t="s">
        <v>2130</v>
      </c>
      <c r="F1264" s="390"/>
      <c r="G1264" s="390"/>
      <c r="H1264" s="403">
        <v>0</v>
      </c>
      <c r="I1264" s="390">
        <v>6</v>
      </c>
      <c r="J1264" s="390">
        <v>646.8599999999999</v>
      </c>
      <c r="K1264" s="403">
        <v>1</v>
      </c>
      <c r="L1264" s="390">
        <v>6</v>
      </c>
      <c r="M1264" s="391">
        <v>646.8599999999999</v>
      </c>
    </row>
    <row r="1265" spans="1:13" ht="14.4" customHeight="1" x14ac:dyDescent="0.3">
      <c r="A1265" s="386" t="s">
        <v>1721</v>
      </c>
      <c r="B1265" s="387" t="s">
        <v>1912</v>
      </c>
      <c r="C1265" s="387" t="s">
        <v>1913</v>
      </c>
      <c r="D1265" s="387" t="s">
        <v>1914</v>
      </c>
      <c r="E1265" s="387" t="s">
        <v>1313</v>
      </c>
      <c r="F1265" s="390"/>
      <c r="G1265" s="390"/>
      <c r="H1265" s="403">
        <v>0</v>
      </c>
      <c r="I1265" s="390">
        <v>2</v>
      </c>
      <c r="J1265" s="390">
        <v>167.08</v>
      </c>
      <c r="K1265" s="403">
        <v>1</v>
      </c>
      <c r="L1265" s="390">
        <v>2</v>
      </c>
      <c r="M1265" s="391">
        <v>167.08</v>
      </c>
    </row>
    <row r="1266" spans="1:13" ht="14.4" customHeight="1" x14ac:dyDescent="0.3">
      <c r="A1266" s="386" t="s">
        <v>1721</v>
      </c>
      <c r="B1266" s="387" t="s">
        <v>1912</v>
      </c>
      <c r="C1266" s="387" t="s">
        <v>2786</v>
      </c>
      <c r="D1266" s="387" t="s">
        <v>2787</v>
      </c>
      <c r="E1266" s="387" t="s">
        <v>587</v>
      </c>
      <c r="F1266" s="390">
        <v>1</v>
      </c>
      <c r="G1266" s="390">
        <v>0</v>
      </c>
      <c r="H1266" s="403"/>
      <c r="I1266" s="390"/>
      <c r="J1266" s="390"/>
      <c r="K1266" s="403"/>
      <c r="L1266" s="390">
        <v>1</v>
      </c>
      <c r="M1266" s="391">
        <v>0</v>
      </c>
    </row>
    <row r="1267" spans="1:13" ht="14.4" customHeight="1" x14ac:dyDescent="0.3">
      <c r="A1267" s="386" t="s">
        <v>1721</v>
      </c>
      <c r="B1267" s="387" t="s">
        <v>1975</v>
      </c>
      <c r="C1267" s="387" t="s">
        <v>2503</v>
      </c>
      <c r="D1267" s="387" t="s">
        <v>2504</v>
      </c>
      <c r="E1267" s="387" t="s">
        <v>2136</v>
      </c>
      <c r="F1267" s="390">
        <v>1</v>
      </c>
      <c r="G1267" s="390">
        <v>166.18</v>
      </c>
      <c r="H1267" s="403">
        <v>1</v>
      </c>
      <c r="I1267" s="390"/>
      <c r="J1267" s="390"/>
      <c r="K1267" s="403">
        <v>0</v>
      </c>
      <c r="L1267" s="390">
        <v>1</v>
      </c>
      <c r="M1267" s="391">
        <v>166.18</v>
      </c>
    </row>
    <row r="1268" spans="1:13" ht="14.4" customHeight="1" x14ac:dyDescent="0.3">
      <c r="A1268" s="386" t="s">
        <v>1721</v>
      </c>
      <c r="B1268" s="387" t="s">
        <v>1975</v>
      </c>
      <c r="C1268" s="387" t="s">
        <v>2134</v>
      </c>
      <c r="D1268" s="387" t="s">
        <v>2135</v>
      </c>
      <c r="E1268" s="387" t="s">
        <v>2136</v>
      </c>
      <c r="F1268" s="390">
        <v>2</v>
      </c>
      <c r="G1268" s="390">
        <v>0</v>
      </c>
      <c r="H1268" s="403"/>
      <c r="I1268" s="390"/>
      <c r="J1268" s="390"/>
      <c r="K1268" s="403"/>
      <c r="L1268" s="390">
        <v>2</v>
      </c>
      <c r="M1268" s="391">
        <v>0</v>
      </c>
    </row>
    <row r="1269" spans="1:13" ht="14.4" customHeight="1" x14ac:dyDescent="0.3">
      <c r="A1269" s="386" t="s">
        <v>1721</v>
      </c>
      <c r="B1269" s="387" t="s">
        <v>1975</v>
      </c>
      <c r="C1269" s="387" t="s">
        <v>1976</v>
      </c>
      <c r="D1269" s="387" t="s">
        <v>1977</v>
      </c>
      <c r="E1269" s="387" t="s">
        <v>1978</v>
      </c>
      <c r="F1269" s="390"/>
      <c r="G1269" s="390"/>
      <c r="H1269" s="403">
        <v>0</v>
      </c>
      <c r="I1269" s="390">
        <v>10</v>
      </c>
      <c r="J1269" s="390">
        <v>415.5</v>
      </c>
      <c r="K1269" s="403">
        <v>1</v>
      </c>
      <c r="L1269" s="390">
        <v>10</v>
      </c>
      <c r="M1269" s="391">
        <v>415.5</v>
      </c>
    </row>
    <row r="1270" spans="1:13" ht="14.4" customHeight="1" x14ac:dyDescent="0.3">
      <c r="A1270" s="386" t="s">
        <v>1721</v>
      </c>
      <c r="B1270" s="387" t="s">
        <v>1975</v>
      </c>
      <c r="C1270" s="387" t="s">
        <v>2137</v>
      </c>
      <c r="D1270" s="387" t="s">
        <v>2138</v>
      </c>
      <c r="E1270" s="387" t="s">
        <v>2139</v>
      </c>
      <c r="F1270" s="390">
        <v>1</v>
      </c>
      <c r="G1270" s="390">
        <v>41.55</v>
      </c>
      <c r="H1270" s="403">
        <v>1</v>
      </c>
      <c r="I1270" s="390"/>
      <c r="J1270" s="390"/>
      <c r="K1270" s="403">
        <v>0</v>
      </c>
      <c r="L1270" s="390">
        <v>1</v>
      </c>
      <c r="M1270" s="391">
        <v>41.55</v>
      </c>
    </row>
    <row r="1271" spans="1:13" ht="14.4" customHeight="1" x14ac:dyDescent="0.3">
      <c r="A1271" s="386" t="s">
        <v>1721</v>
      </c>
      <c r="B1271" s="387" t="s">
        <v>1577</v>
      </c>
      <c r="C1271" s="387" t="s">
        <v>1146</v>
      </c>
      <c r="D1271" s="387" t="s">
        <v>1578</v>
      </c>
      <c r="E1271" s="387" t="s">
        <v>1579</v>
      </c>
      <c r="F1271" s="390"/>
      <c r="G1271" s="390"/>
      <c r="H1271" s="403">
        <v>0</v>
      </c>
      <c r="I1271" s="390">
        <v>90</v>
      </c>
      <c r="J1271" s="390">
        <v>29997.899999999994</v>
      </c>
      <c r="K1271" s="403">
        <v>1</v>
      </c>
      <c r="L1271" s="390">
        <v>90</v>
      </c>
      <c r="M1271" s="391">
        <v>29997.899999999994</v>
      </c>
    </row>
    <row r="1272" spans="1:13" ht="14.4" customHeight="1" x14ac:dyDescent="0.3">
      <c r="A1272" s="386" t="s">
        <v>1721</v>
      </c>
      <c r="B1272" s="387" t="s">
        <v>1577</v>
      </c>
      <c r="C1272" s="387" t="s">
        <v>1982</v>
      </c>
      <c r="D1272" s="387" t="s">
        <v>1983</v>
      </c>
      <c r="E1272" s="387" t="s">
        <v>1984</v>
      </c>
      <c r="F1272" s="390"/>
      <c r="G1272" s="390"/>
      <c r="H1272" s="403">
        <v>0</v>
      </c>
      <c r="I1272" s="390">
        <v>38</v>
      </c>
      <c r="J1272" s="390">
        <v>12665.780000000002</v>
      </c>
      <c r="K1272" s="403">
        <v>1</v>
      </c>
      <c r="L1272" s="390">
        <v>38</v>
      </c>
      <c r="M1272" s="391">
        <v>12665.780000000002</v>
      </c>
    </row>
    <row r="1273" spans="1:13" ht="14.4" customHeight="1" x14ac:dyDescent="0.3">
      <c r="A1273" s="386" t="s">
        <v>1721</v>
      </c>
      <c r="B1273" s="387" t="s">
        <v>1582</v>
      </c>
      <c r="C1273" s="387" t="s">
        <v>1154</v>
      </c>
      <c r="D1273" s="387" t="s">
        <v>1155</v>
      </c>
      <c r="E1273" s="387" t="s">
        <v>1583</v>
      </c>
      <c r="F1273" s="390"/>
      <c r="G1273" s="390"/>
      <c r="H1273" s="403">
        <v>0</v>
      </c>
      <c r="I1273" s="390">
        <v>4</v>
      </c>
      <c r="J1273" s="390">
        <v>736.88</v>
      </c>
      <c r="K1273" s="403">
        <v>1</v>
      </c>
      <c r="L1273" s="390">
        <v>4</v>
      </c>
      <c r="M1273" s="391">
        <v>736.88</v>
      </c>
    </row>
    <row r="1274" spans="1:13" ht="14.4" customHeight="1" x14ac:dyDescent="0.3">
      <c r="A1274" s="386" t="s">
        <v>1721</v>
      </c>
      <c r="B1274" s="387" t="s">
        <v>1584</v>
      </c>
      <c r="C1274" s="387" t="s">
        <v>1162</v>
      </c>
      <c r="D1274" s="387" t="s">
        <v>1163</v>
      </c>
      <c r="E1274" s="387" t="s">
        <v>1585</v>
      </c>
      <c r="F1274" s="390"/>
      <c r="G1274" s="390"/>
      <c r="H1274" s="403">
        <v>0</v>
      </c>
      <c r="I1274" s="390">
        <v>6</v>
      </c>
      <c r="J1274" s="390">
        <v>2399.52</v>
      </c>
      <c r="K1274" s="403">
        <v>1</v>
      </c>
      <c r="L1274" s="390">
        <v>6</v>
      </c>
      <c r="M1274" s="391">
        <v>2399.52</v>
      </c>
    </row>
    <row r="1275" spans="1:13" ht="14.4" customHeight="1" x14ac:dyDescent="0.3">
      <c r="A1275" s="386" t="s">
        <v>1721</v>
      </c>
      <c r="B1275" s="387" t="s">
        <v>1584</v>
      </c>
      <c r="C1275" s="387" t="s">
        <v>1201</v>
      </c>
      <c r="D1275" s="387" t="s">
        <v>1202</v>
      </c>
      <c r="E1275" s="387" t="s">
        <v>1606</v>
      </c>
      <c r="F1275" s="390"/>
      <c r="G1275" s="390"/>
      <c r="H1275" s="403">
        <v>0</v>
      </c>
      <c r="I1275" s="390">
        <v>36</v>
      </c>
      <c r="J1275" s="390">
        <v>12698.400000000001</v>
      </c>
      <c r="K1275" s="403">
        <v>1</v>
      </c>
      <c r="L1275" s="390">
        <v>36</v>
      </c>
      <c r="M1275" s="391">
        <v>12698.400000000001</v>
      </c>
    </row>
    <row r="1276" spans="1:13" ht="14.4" customHeight="1" x14ac:dyDescent="0.3">
      <c r="A1276" s="386" t="s">
        <v>1721</v>
      </c>
      <c r="B1276" s="387" t="s">
        <v>1584</v>
      </c>
      <c r="C1276" s="387" t="s">
        <v>1925</v>
      </c>
      <c r="D1276" s="387" t="s">
        <v>1926</v>
      </c>
      <c r="E1276" s="387" t="s">
        <v>1927</v>
      </c>
      <c r="F1276" s="390"/>
      <c r="G1276" s="390"/>
      <c r="H1276" s="403">
        <v>0</v>
      </c>
      <c r="I1276" s="390">
        <v>1</v>
      </c>
      <c r="J1276" s="390">
        <v>199.96</v>
      </c>
      <c r="K1276" s="403">
        <v>1</v>
      </c>
      <c r="L1276" s="390">
        <v>1</v>
      </c>
      <c r="M1276" s="391">
        <v>199.96</v>
      </c>
    </row>
    <row r="1277" spans="1:13" ht="14.4" customHeight="1" x14ac:dyDescent="0.3">
      <c r="A1277" s="386" t="s">
        <v>1721</v>
      </c>
      <c r="B1277" s="387" t="s">
        <v>1584</v>
      </c>
      <c r="C1277" s="387" t="s">
        <v>2666</v>
      </c>
      <c r="D1277" s="387" t="s">
        <v>1926</v>
      </c>
      <c r="E1277" s="387" t="s">
        <v>1988</v>
      </c>
      <c r="F1277" s="390"/>
      <c r="G1277" s="390"/>
      <c r="H1277" s="403">
        <v>0</v>
      </c>
      <c r="I1277" s="390">
        <v>1</v>
      </c>
      <c r="J1277" s="390">
        <v>142.83000000000001</v>
      </c>
      <c r="K1277" s="403">
        <v>1</v>
      </c>
      <c r="L1277" s="390">
        <v>1</v>
      </c>
      <c r="M1277" s="391">
        <v>142.83000000000001</v>
      </c>
    </row>
    <row r="1278" spans="1:13" ht="14.4" customHeight="1" x14ac:dyDescent="0.3">
      <c r="A1278" s="386" t="s">
        <v>1721</v>
      </c>
      <c r="B1278" s="387" t="s">
        <v>1586</v>
      </c>
      <c r="C1278" s="387" t="s">
        <v>1166</v>
      </c>
      <c r="D1278" s="387" t="s">
        <v>1167</v>
      </c>
      <c r="E1278" s="387" t="s">
        <v>1168</v>
      </c>
      <c r="F1278" s="390"/>
      <c r="G1278" s="390"/>
      <c r="H1278" s="403">
        <v>0</v>
      </c>
      <c r="I1278" s="390">
        <v>13</v>
      </c>
      <c r="J1278" s="390">
        <v>2889.25</v>
      </c>
      <c r="K1278" s="403">
        <v>1</v>
      </c>
      <c r="L1278" s="390">
        <v>13</v>
      </c>
      <c r="M1278" s="391">
        <v>2889.25</v>
      </c>
    </row>
    <row r="1279" spans="1:13" ht="14.4" customHeight="1" x14ac:dyDescent="0.3">
      <c r="A1279" s="386" t="s">
        <v>1721</v>
      </c>
      <c r="B1279" s="387" t="s">
        <v>1586</v>
      </c>
      <c r="C1279" s="387" t="s">
        <v>2788</v>
      </c>
      <c r="D1279" s="387" t="s">
        <v>2333</v>
      </c>
      <c r="E1279" s="387" t="s">
        <v>2789</v>
      </c>
      <c r="F1279" s="390"/>
      <c r="G1279" s="390"/>
      <c r="H1279" s="403">
        <v>0</v>
      </c>
      <c r="I1279" s="390">
        <v>1</v>
      </c>
      <c r="J1279" s="390">
        <v>125.14</v>
      </c>
      <c r="K1279" s="403">
        <v>1</v>
      </c>
      <c r="L1279" s="390">
        <v>1</v>
      </c>
      <c r="M1279" s="391">
        <v>125.14</v>
      </c>
    </row>
    <row r="1280" spans="1:13" ht="14.4" customHeight="1" x14ac:dyDescent="0.3">
      <c r="A1280" s="386" t="s">
        <v>1721</v>
      </c>
      <c r="B1280" s="387" t="s">
        <v>1834</v>
      </c>
      <c r="C1280" s="387" t="s">
        <v>2606</v>
      </c>
      <c r="D1280" s="387" t="s">
        <v>2607</v>
      </c>
      <c r="E1280" s="387" t="s">
        <v>1837</v>
      </c>
      <c r="F1280" s="390">
        <v>3</v>
      </c>
      <c r="G1280" s="390">
        <v>209.57999999999998</v>
      </c>
      <c r="H1280" s="403">
        <v>1</v>
      </c>
      <c r="I1280" s="390"/>
      <c r="J1280" s="390"/>
      <c r="K1280" s="403">
        <v>0</v>
      </c>
      <c r="L1280" s="390">
        <v>3</v>
      </c>
      <c r="M1280" s="391">
        <v>209.57999999999998</v>
      </c>
    </row>
    <row r="1281" spans="1:13" ht="14.4" customHeight="1" x14ac:dyDescent="0.3">
      <c r="A1281" s="386" t="s">
        <v>1721</v>
      </c>
      <c r="B1281" s="387" t="s">
        <v>1834</v>
      </c>
      <c r="C1281" s="387" t="s">
        <v>1835</v>
      </c>
      <c r="D1281" s="387" t="s">
        <v>1836</v>
      </c>
      <c r="E1281" s="387" t="s">
        <v>1837</v>
      </c>
      <c r="F1281" s="390"/>
      <c r="G1281" s="390"/>
      <c r="H1281" s="403">
        <v>0</v>
      </c>
      <c r="I1281" s="390">
        <v>72</v>
      </c>
      <c r="J1281" s="390">
        <v>5029.92</v>
      </c>
      <c r="K1281" s="403">
        <v>1</v>
      </c>
      <c r="L1281" s="390">
        <v>72</v>
      </c>
      <c r="M1281" s="391">
        <v>5029.92</v>
      </c>
    </row>
    <row r="1282" spans="1:13" ht="14.4" customHeight="1" x14ac:dyDescent="0.3">
      <c r="A1282" s="386" t="s">
        <v>1721</v>
      </c>
      <c r="B1282" s="387" t="s">
        <v>2684</v>
      </c>
      <c r="C1282" s="387" t="s">
        <v>2685</v>
      </c>
      <c r="D1282" s="387" t="s">
        <v>2686</v>
      </c>
      <c r="E1282" s="387" t="s">
        <v>2687</v>
      </c>
      <c r="F1282" s="390"/>
      <c r="G1282" s="390"/>
      <c r="H1282" s="403">
        <v>0</v>
      </c>
      <c r="I1282" s="390">
        <v>3</v>
      </c>
      <c r="J1282" s="390">
        <v>121.83</v>
      </c>
      <c r="K1282" s="403">
        <v>1</v>
      </c>
      <c r="L1282" s="390">
        <v>3</v>
      </c>
      <c r="M1282" s="391">
        <v>121.83</v>
      </c>
    </row>
    <row r="1283" spans="1:13" ht="14.4" customHeight="1" x14ac:dyDescent="0.3">
      <c r="A1283" s="386" t="s">
        <v>1721</v>
      </c>
      <c r="B1283" s="387" t="s">
        <v>2684</v>
      </c>
      <c r="C1283" s="387" t="s">
        <v>2790</v>
      </c>
      <c r="D1283" s="387" t="s">
        <v>2689</v>
      </c>
      <c r="E1283" s="387" t="s">
        <v>2687</v>
      </c>
      <c r="F1283" s="390">
        <v>1</v>
      </c>
      <c r="G1283" s="390">
        <v>40.61</v>
      </c>
      <c r="H1283" s="403">
        <v>1</v>
      </c>
      <c r="I1283" s="390"/>
      <c r="J1283" s="390"/>
      <c r="K1283" s="403">
        <v>0</v>
      </c>
      <c r="L1283" s="390">
        <v>1</v>
      </c>
      <c r="M1283" s="391">
        <v>40.61</v>
      </c>
    </row>
    <row r="1284" spans="1:13" ht="14.4" customHeight="1" x14ac:dyDescent="0.3">
      <c r="A1284" s="386" t="s">
        <v>1721</v>
      </c>
      <c r="B1284" s="387" t="s">
        <v>2106</v>
      </c>
      <c r="C1284" s="387" t="s">
        <v>2110</v>
      </c>
      <c r="D1284" s="387" t="s">
        <v>2108</v>
      </c>
      <c r="E1284" s="387" t="s">
        <v>2111</v>
      </c>
      <c r="F1284" s="390"/>
      <c r="G1284" s="390"/>
      <c r="H1284" s="403">
        <v>0</v>
      </c>
      <c r="I1284" s="390">
        <v>4</v>
      </c>
      <c r="J1284" s="390">
        <v>515.36</v>
      </c>
      <c r="K1284" s="403">
        <v>1</v>
      </c>
      <c r="L1284" s="390">
        <v>4</v>
      </c>
      <c r="M1284" s="391">
        <v>515.36</v>
      </c>
    </row>
    <row r="1285" spans="1:13" ht="14.4" customHeight="1" x14ac:dyDescent="0.3">
      <c r="A1285" s="386" t="s">
        <v>1721</v>
      </c>
      <c r="B1285" s="387" t="s">
        <v>2106</v>
      </c>
      <c r="C1285" s="387" t="s">
        <v>2791</v>
      </c>
      <c r="D1285" s="387" t="s">
        <v>2792</v>
      </c>
      <c r="E1285" s="387" t="s">
        <v>2111</v>
      </c>
      <c r="F1285" s="390">
        <v>2</v>
      </c>
      <c r="G1285" s="390">
        <v>257.68</v>
      </c>
      <c r="H1285" s="403">
        <v>1</v>
      </c>
      <c r="I1285" s="390"/>
      <c r="J1285" s="390"/>
      <c r="K1285" s="403">
        <v>0</v>
      </c>
      <c r="L1285" s="390">
        <v>2</v>
      </c>
      <c r="M1285" s="391">
        <v>257.68</v>
      </c>
    </row>
    <row r="1286" spans="1:13" ht="14.4" customHeight="1" x14ac:dyDescent="0.3">
      <c r="A1286" s="386" t="s">
        <v>1721</v>
      </c>
      <c r="B1286" s="387" t="s">
        <v>1989</v>
      </c>
      <c r="C1286" s="387" t="s">
        <v>2018</v>
      </c>
      <c r="D1286" s="387" t="s">
        <v>1991</v>
      </c>
      <c r="E1286" s="387" t="s">
        <v>2019</v>
      </c>
      <c r="F1286" s="390"/>
      <c r="G1286" s="390"/>
      <c r="H1286" s="403">
        <v>0</v>
      </c>
      <c r="I1286" s="390">
        <v>146</v>
      </c>
      <c r="J1286" s="390">
        <v>7053.2599999999966</v>
      </c>
      <c r="K1286" s="403">
        <v>1</v>
      </c>
      <c r="L1286" s="390">
        <v>146</v>
      </c>
      <c r="M1286" s="391">
        <v>7053.2599999999966</v>
      </c>
    </row>
    <row r="1287" spans="1:13" ht="14.4" customHeight="1" x14ac:dyDescent="0.3">
      <c r="A1287" s="386" t="s">
        <v>1721</v>
      </c>
      <c r="B1287" s="387" t="s">
        <v>1989</v>
      </c>
      <c r="C1287" s="387" t="s">
        <v>1990</v>
      </c>
      <c r="D1287" s="387" t="s">
        <v>1991</v>
      </c>
      <c r="E1287" s="387" t="s">
        <v>1992</v>
      </c>
      <c r="F1287" s="390"/>
      <c r="G1287" s="390"/>
      <c r="H1287" s="403">
        <v>0</v>
      </c>
      <c r="I1287" s="390">
        <v>67</v>
      </c>
      <c r="J1287" s="390">
        <v>6474.2099999999991</v>
      </c>
      <c r="K1287" s="403">
        <v>1</v>
      </c>
      <c r="L1287" s="390">
        <v>67</v>
      </c>
      <c r="M1287" s="391">
        <v>6474.2099999999991</v>
      </c>
    </row>
    <row r="1288" spans="1:13" ht="14.4" customHeight="1" x14ac:dyDescent="0.3">
      <c r="A1288" s="386" t="s">
        <v>1721</v>
      </c>
      <c r="B1288" s="387" t="s">
        <v>1989</v>
      </c>
      <c r="C1288" s="387" t="s">
        <v>2022</v>
      </c>
      <c r="D1288" s="387" t="s">
        <v>2023</v>
      </c>
      <c r="E1288" s="387" t="s">
        <v>2024</v>
      </c>
      <c r="F1288" s="390">
        <v>4</v>
      </c>
      <c r="G1288" s="390">
        <v>386.52</v>
      </c>
      <c r="H1288" s="403">
        <v>1</v>
      </c>
      <c r="I1288" s="390"/>
      <c r="J1288" s="390"/>
      <c r="K1288" s="403">
        <v>0</v>
      </c>
      <c r="L1288" s="390">
        <v>4</v>
      </c>
      <c r="M1288" s="391">
        <v>386.52</v>
      </c>
    </row>
    <row r="1289" spans="1:13" ht="14.4" customHeight="1" x14ac:dyDescent="0.3">
      <c r="A1289" s="386" t="s">
        <v>1721</v>
      </c>
      <c r="B1289" s="387" t="s">
        <v>1928</v>
      </c>
      <c r="C1289" s="387" t="s">
        <v>2289</v>
      </c>
      <c r="D1289" s="387" t="s">
        <v>2290</v>
      </c>
      <c r="E1289" s="387" t="s">
        <v>1102</v>
      </c>
      <c r="F1289" s="390"/>
      <c r="G1289" s="390"/>
      <c r="H1289" s="403">
        <v>0</v>
      </c>
      <c r="I1289" s="390">
        <v>1</v>
      </c>
      <c r="J1289" s="390">
        <v>95.25</v>
      </c>
      <c r="K1289" s="403">
        <v>1</v>
      </c>
      <c r="L1289" s="390">
        <v>1</v>
      </c>
      <c r="M1289" s="391">
        <v>95.25</v>
      </c>
    </row>
    <row r="1290" spans="1:13" ht="14.4" customHeight="1" x14ac:dyDescent="0.3">
      <c r="A1290" s="386" t="s">
        <v>1721</v>
      </c>
      <c r="B1290" s="387" t="s">
        <v>1587</v>
      </c>
      <c r="C1290" s="387" t="s">
        <v>2144</v>
      </c>
      <c r="D1290" s="387" t="s">
        <v>2145</v>
      </c>
      <c r="E1290" s="387" t="s">
        <v>2146</v>
      </c>
      <c r="F1290" s="390">
        <v>1</v>
      </c>
      <c r="G1290" s="390">
        <v>327.45</v>
      </c>
      <c r="H1290" s="403">
        <v>1</v>
      </c>
      <c r="I1290" s="390"/>
      <c r="J1290" s="390"/>
      <c r="K1290" s="403">
        <v>0</v>
      </c>
      <c r="L1290" s="390">
        <v>1</v>
      </c>
      <c r="M1290" s="391">
        <v>327.45</v>
      </c>
    </row>
    <row r="1291" spans="1:13" ht="14.4" customHeight="1" x14ac:dyDescent="0.3">
      <c r="A1291" s="386" t="s">
        <v>1721</v>
      </c>
      <c r="B1291" s="387" t="s">
        <v>1587</v>
      </c>
      <c r="C1291" s="387" t="s">
        <v>2793</v>
      </c>
      <c r="D1291" s="387" t="s">
        <v>2582</v>
      </c>
      <c r="E1291" s="387" t="s">
        <v>2794</v>
      </c>
      <c r="F1291" s="390">
        <v>1</v>
      </c>
      <c r="G1291" s="390">
        <v>49.12</v>
      </c>
      <c r="H1291" s="403">
        <v>1</v>
      </c>
      <c r="I1291" s="390"/>
      <c r="J1291" s="390"/>
      <c r="K1291" s="403">
        <v>0</v>
      </c>
      <c r="L1291" s="390">
        <v>1</v>
      </c>
      <c r="M1291" s="391">
        <v>49.12</v>
      </c>
    </row>
    <row r="1292" spans="1:13" ht="14.4" customHeight="1" x14ac:dyDescent="0.3">
      <c r="A1292" s="386" t="s">
        <v>1721</v>
      </c>
      <c r="B1292" s="387" t="s">
        <v>1587</v>
      </c>
      <c r="C1292" s="387" t="s">
        <v>2049</v>
      </c>
      <c r="D1292" s="387" t="s">
        <v>2050</v>
      </c>
      <c r="E1292" s="387" t="s">
        <v>2051</v>
      </c>
      <c r="F1292" s="390">
        <v>1</v>
      </c>
      <c r="G1292" s="390">
        <v>0</v>
      </c>
      <c r="H1292" s="403"/>
      <c r="I1292" s="390"/>
      <c r="J1292" s="390"/>
      <c r="K1292" s="403"/>
      <c r="L1292" s="390">
        <v>1</v>
      </c>
      <c r="M1292" s="391">
        <v>0</v>
      </c>
    </row>
    <row r="1293" spans="1:13" ht="14.4" customHeight="1" x14ac:dyDescent="0.3">
      <c r="A1293" s="386" t="s">
        <v>1721</v>
      </c>
      <c r="B1293" s="387" t="s">
        <v>1587</v>
      </c>
      <c r="C1293" s="387" t="s">
        <v>1931</v>
      </c>
      <c r="D1293" s="387" t="s">
        <v>1932</v>
      </c>
      <c r="E1293" s="387" t="s">
        <v>1933</v>
      </c>
      <c r="F1293" s="390"/>
      <c r="G1293" s="390"/>
      <c r="H1293" s="403">
        <v>0</v>
      </c>
      <c r="I1293" s="390">
        <v>2</v>
      </c>
      <c r="J1293" s="390">
        <v>65.48</v>
      </c>
      <c r="K1293" s="403">
        <v>1</v>
      </c>
      <c r="L1293" s="390">
        <v>2</v>
      </c>
      <c r="M1293" s="391">
        <v>65.48</v>
      </c>
    </row>
    <row r="1294" spans="1:13" ht="14.4" customHeight="1" x14ac:dyDescent="0.3">
      <c r="A1294" s="386" t="s">
        <v>1721</v>
      </c>
      <c r="B1294" s="387" t="s">
        <v>1587</v>
      </c>
      <c r="C1294" s="387" t="s">
        <v>2052</v>
      </c>
      <c r="D1294" s="387" t="s">
        <v>2053</v>
      </c>
      <c r="E1294" s="387" t="s">
        <v>2054</v>
      </c>
      <c r="F1294" s="390"/>
      <c r="G1294" s="390"/>
      <c r="H1294" s="403">
        <v>0</v>
      </c>
      <c r="I1294" s="390">
        <v>2</v>
      </c>
      <c r="J1294" s="390">
        <v>65.48</v>
      </c>
      <c r="K1294" s="403">
        <v>1</v>
      </c>
      <c r="L1294" s="390">
        <v>2</v>
      </c>
      <c r="M1294" s="391">
        <v>65.48</v>
      </c>
    </row>
    <row r="1295" spans="1:13" ht="14.4" customHeight="1" x14ac:dyDescent="0.3">
      <c r="A1295" s="386" t="s">
        <v>1721</v>
      </c>
      <c r="B1295" s="387" t="s">
        <v>1587</v>
      </c>
      <c r="C1295" s="387" t="s">
        <v>1937</v>
      </c>
      <c r="D1295" s="387" t="s">
        <v>1935</v>
      </c>
      <c r="E1295" s="387" t="s">
        <v>1938</v>
      </c>
      <c r="F1295" s="390"/>
      <c r="G1295" s="390"/>
      <c r="H1295" s="403">
        <v>0</v>
      </c>
      <c r="I1295" s="390">
        <v>2</v>
      </c>
      <c r="J1295" s="390">
        <v>294.72000000000003</v>
      </c>
      <c r="K1295" s="403">
        <v>1</v>
      </c>
      <c r="L1295" s="390">
        <v>2</v>
      </c>
      <c r="M1295" s="391">
        <v>294.72000000000003</v>
      </c>
    </row>
    <row r="1296" spans="1:13" ht="14.4" customHeight="1" x14ac:dyDescent="0.3">
      <c r="A1296" s="386" t="s">
        <v>1721</v>
      </c>
      <c r="B1296" s="387" t="s">
        <v>1587</v>
      </c>
      <c r="C1296" s="387" t="s">
        <v>2795</v>
      </c>
      <c r="D1296" s="387" t="s">
        <v>2796</v>
      </c>
      <c r="E1296" s="387" t="s">
        <v>1287</v>
      </c>
      <c r="F1296" s="390"/>
      <c r="G1296" s="390"/>
      <c r="H1296" s="403">
        <v>0</v>
      </c>
      <c r="I1296" s="390">
        <v>1</v>
      </c>
      <c r="J1296" s="390">
        <v>166.07</v>
      </c>
      <c r="K1296" s="403">
        <v>1</v>
      </c>
      <c r="L1296" s="390">
        <v>1</v>
      </c>
      <c r="M1296" s="391">
        <v>166.07</v>
      </c>
    </row>
    <row r="1297" spans="1:13" ht="14.4" customHeight="1" x14ac:dyDescent="0.3">
      <c r="A1297" s="386" t="s">
        <v>1721</v>
      </c>
      <c r="B1297" s="387" t="s">
        <v>1587</v>
      </c>
      <c r="C1297" s="387" t="s">
        <v>1058</v>
      </c>
      <c r="D1297" s="387" t="s">
        <v>1059</v>
      </c>
      <c r="E1297" s="387" t="s">
        <v>1588</v>
      </c>
      <c r="F1297" s="390"/>
      <c r="G1297" s="390"/>
      <c r="H1297" s="403">
        <v>0</v>
      </c>
      <c r="I1297" s="390">
        <v>13</v>
      </c>
      <c r="J1297" s="390">
        <v>1434.67</v>
      </c>
      <c r="K1297" s="403">
        <v>1</v>
      </c>
      <c r="L1297" s="390">
        <v>13</v>
      </c>
      <c r="M1297" s="391">
        <v>1434.67</v>
      </c>
    </row>
    <row r="1298" spans="1:13" ht="14.4" customHeight="1" x14ac:dyDescent="0.3">
      <c r="A1298" s="386" t="s">
        <v>1721</v>
      </c>
      <c r="B1298" s="387" t="s">
        <v>1587</v>
      </c>
      <c r="C1298" s="387" t="s">
        <v>2797</v>
      </c>
      <c r="D1298" s="387" t="s">
        <v>2798</v>
      </c>
      <c r="E1298" s="387" t="s">
        <v>2794</v>
      </c>
      <c r="F1298" s="390">
        <v>1</v>
      </c>
      <c r="G1298" s="390">
        <v>0</v>
      </c>
      <c r="H1298" s="403"/>
      <c r="I1298" s="390"/>
      <c r="J1298" s="390"/>
      <c r="K1298" s="403"/>
      <c r="L1298" s="390">
        <v>1</v>
      </c>
      <c r="M1298" s="391">
        <v>0</v>
      </c>
    </row>
    <row r="1299" spans="1:13" ht="14.4" customHeight="1" x14ac:dyDescent="0.3">
      <c r="A1299" s="386" t="s">
        <v>1721</v>
      </c>
      <c r="B1299" s="387" t="s">
        <v>1941</v>
      </c>
      <c r="C1299" s="387" t="s">
        <v>2642</v>
      </c>
      <c r="D1299" s="387" t="s">
        <v>2616</v>
      </c>
      <c r="E1299" s="387" t="s">
        <v>2643</v>
      </c>
      <c r="F1299" s="390"/>
      <c r="G1299" s="390"/>
      <c r="H1299" s="403">
        <v>0</v>
      </c>
      <c r="I1299" s="390">
        <v>2</v>
      </c>
      <c r="J1299" s="390">
        <v>63.14</v>
      </c>
      <c r="K1299" s="403">
        <v>1</v>
      </c>
      <c r="L1299" s="390">
        <v>2</v>
      </c>
      <c r="M1299" s="391">
        <v>63.14</v>
      </c>
    </row>
    <row r="1300" spans="1:13" ht="14.4" customHeight="1" x14ac:dyDescent="0.3">
      <c r="A1300" s="386" t="s">
        <v>1721</v>
      </c>
      <c r="B1300" s="387" t="s">
        <v>1941</v>
      </c>
      <c r="C1300" s="387" t="s">
        <v>1942</v>
      </c>
      <c r="D1300" s="387" t="s">
        <v>1943</v>
      </c>
      <c r="E1300" s="387" t="s">
        <v>1944</v>
      </c>
      <c r="F1300" s="390"/>
      <c r="G1300" s="390"/>
      <c r="H1300" s="403">
        <v>0</v>
      </c>
      <c r="I1300" s="390">
        <v>1</v>
      </c>
      <c r="J1300" s="390">
        <v>104.19</v>
      </c>
      <c r="K1300" s="403">
        <v>1</v>
      </c>
      <c r="L1300" s="390">
        <v>1</v>
      </c>
      <c r="M1300" s="391">
        <v>104.19</v>
      </c>
    </row>
    <row r="1301" spans="1:13" ht="14.4" customHeight="1" x14ac:dyDescent="0.3">
      <c r="A1301" s="386" t="s">
        <v>1721</v>
      </c>
      <c r="B1301" s="387" t="s">
        <v>1590</v>
      </c>
      <c r="C1301" s="387" t="s">
        <v>2799</v>
      </c>
      <c r="D1301" s="387" t="s">
        <v>2153</v>
      </c>
      <c r="E1301" s="387" t="s">
        <v>2800</v>
      </c>
      <c r="F1301" s="390">
        <v>1</v>
      </c>
      <c r="G1301" s="390">
        <v>0</v>
      </c>
      <c r="H1301" s="403"/>
      <c r="I1301" s="390"/>
      <c r="J1301" s="390"/>
      <c r="K1301" s="403"/>
      <c r="L1301" s="390">
        <v>1</v>
      </c>
      <c r="M1301" s="391">
        <v>0</v>
      </c>
    </row>
    <row r="1302" spans="1:13" ht="14.4" customHeight="1" x14ac:dyDescent="0.3">
      <c r="A1302" s="386" t="s">
        <v>1721</v>
      </c>
      <c r="B1302" s="387" t="s">
        <v>2068</v>
      </c>
      <c r="C1302" s="387" t="s">
        <v>2801</v>
      </c>
      <c r="D1302" s="387" t="s">
        <v>2802</v>
      </c>
      <c r="E1302" s="387" t="s">
        <v>2071</v>
      </c>
      <c r="F1302" s="390"/>
      <c r="G1302" s="390"/>
      <c r="H1302" s="403">
        <v>0</v>
      </c>
      <c r="I1302" s="390">
        <v>1</v>
      </c>
      <c r="J1302" s="390">
        <v>443.52</v>
      </c>
      <c r="K1302" s="403">
        <v>1</v>
      </c>
      <c r="L1302" s="390">
        <v>1</v>
      </c>
      <c r="M1302" s="391">
        <v>443.52</v>
      </c>
    </row>
    <row r="1303" spans="1:13" ht="14.4" customHeight="1" x14ac:dyDescent="0.3">
      <c r="A1303" s="386" t="s">
        <v>1721</v>
      </c>
      <c r="B1303" s="387" t="s">
        <v>1591</v>
      </c>
      <c r="C1303" s="387" t="s">
        <v>2803</v>
      </c>
      <c r="D1303" s="387" t="s">
        <v>2804</v>
      </c>
      <c r="E1303" s="387" t="s">
        <v>1947</v>
      </c>
      <c r="F1303" s="390">
        <v>1</v>
      </c>
      <c r="G1303" s="390">
        <v>17.690000000000001</v>
      </c>
      <c r="H1303" s="403">
        <v>1</v>
      </c>
      <c r="I1303" s="390"/>
      <c r="J1303" s="390"/>
      <c r="K1303" s="403">
        <v>0</v>
      </c>
      <c r="L1303" s="390">
        <v>1</v>
      </c>
      <c r="M1303" s="391">
        <v>17.690000000000001</v>
      </c>
    </row>
    <row r="1304" spans="1:13" ht="14.4" customHeight="1" x14ac:dyDescent="0.3">
      <c r="A1304" s="386" t="s">
        <v>1721</v>
      </c>
      <c r="B1304" s="387" t="s">
        <v>1591</v>
      </c>
      <c r="C1304" s="387" t="s">
        <v>2213</v>
      </c>
      <c r="D1304" s="387" t="s">
        <v>2214</v>
      </c>
      <c r="E1304" s="387" t="s">
        <v>2215</v>
      </c>
      <c r="F1304" s="390"/>
      <c r="G1304" s="390"/>
      <c r="H1304" s="403">
        <v>0</v>
      </c>
      <c r="I1304" s="390">
        <v>1</v>
      </c>
      <c r="J1304" s="390">
        <v>16.27</v>
      </c>
      <c r="K1304" s="403">
        <v>1</v>
      </c>
      <c r="L1304" s="390">
        <v>1</v>
      </c>
      <c r="M1304" s="391">
        <v>16.27</v>
      </c>
    </row>
    <row r="1305" spans="1:13" ht="14.4" customHeight="1" x14ac:dyDescent="0.3">
      <c r="A1305" s="386" t="s">
        <v>1721</v>
      </c>
      <c r="B1305" s="387" t="s">
        <v>1591</v>
      </c>
      <c r="C1305" s="387" t="s">
        <v>1067</v>
      </c>
      <c r="D1305" s="387" t="s">
        <v>1592</v>
      </c>
      <c r="E1305" s="387" t="s">
        <v>1593</v>
      </c>
      <c r="F1305" s="390"/>
      <c r="G1305" s="390"/>
      <c r="H1305" s="403">
        <v>0</v>
      </c>
      <c r="I1305" s="390">
        <v>8</v>
      </c>
      <c r="J1305" s="390">
        <v>55.84</v>
      </c>
      <c r="K1305" s="403">
        <v>1</v>
      </c>
      <c r="L1305" s="390">
        <v>8</v>
      </c>
      <c r="M1305" s="391">
        <v>55.84</v>
      </c>
    </row>
    <row r="1306" spans="1:13" ht="14.4" customHeight="1" x14ac:dyDescent="0.3">
      <c r="A1306" s="386" t="s">
        <v>1721</v>
      </c>
      <c r="B1306" s="387" t="s">
        <v>1591</v>
      </c>
      <c r="C1306" s="387" t="s">
        <v>2155</v>
      </c>
      <c r="D1306" s="387" t="s">
        <v>2156</v>
      </c>
      <c r="E1306" s="387" t="s">
        <v>2157</v>
      </c>
      <c r="F1306" s="390"/>
      <c r="G1306" s="390"/>
      <c r="H1306" s="403">
        <v>0</v>
      </c>
      <c r="I1306" s="390">
        <v>1</v>
      </c>
      <c r="J1306" s="390">
        <v>10.73</v>
      </c>
      <c r="K1306" s="403">
        <v>1</v>
      </c>
      <c r="L1306" s="390">
        <v>1</v>
      </c>
      <c r="M1306" s="391">
        <v>10.73</v>
      </c>
    </row>
    <row r="1307" spans="1:13" ht="14.4" customHeight="1" x14ac:dyDescent="0.3">
      <c r="A1307" s="386" t="s">
        <v>1721</v>
      </c>
      <c r="B1307" s="387" t="s">
        <v>1591</v>
      </c>
      <c r="C1307" s="387" t="s">
        <v>2114</v>
      </c>
      <c r="D1307" s="387" t="s">
        <v>2115</v>
      </c>
      <c r="E1307" s="387" t="s">
        <v>1593</v>
      </c>
      <c r="F1307" s="390">
        <v>11</v>
      </c>
      <c r="G1307" s="390">
        <v>67.12</v>
      </c>
      <c r="H1307" s="403">
        <v>1</v>
      </c>
      <c r="I1307" s="390"/>
      <c r="J1307" s="390"/>
      <c r="K1307" s="403">
        <v>0</v>
      </c>
      <c r="L1307" s="390">
        <v>11</v>
      </c>
      <c r="M1307" s="391">
        <v>67.12</v>
      </c>
    </row>
    <row r="1308" spans="1:13" ht="14.4" customHeight="1" x14ac:dyDescent="0.3">
      <c r="A1308" s="386" t="s">
        <v>1721</v>
      </c>
      <c r="B1308" s="387" t="s">
        <v>1591</v>
      </c>
      <c r="C1308" s="387" t="s">
        <v>1945</v>
      </c>
      <c r="D1308" s="387" t="s">
        <v>1946</v>
      </c>
      <c r="E1308" s="387" t="s">
        <v>1947</v>
      </c>
      <c r="F1308" s="390"/>
      <c r="G1308" s="390"/>
      <c r="H1308" s="403">
        <v>0</v>
      </c>
      <c r="I1308" s="390">
        <v>1</v>
      </c>
      <c r="J1308" s="390">
        <v>17.690000000000001</v>
      </c>
      <c r="K1308" s="403">
        <v>1</v>
      </c>
      <c r="L1308" s="390">
        <v>1</v>
      </c>
      <c r="M1308" s="391">
        <v>17.690000000000001</v>
      </c>
    </row>
    <row r="1309" spans="1:13" ht="14.4" customHeight="1" x14ac:dyDescent="0.3">
      <c r="A1309" s="386" t="s">
        <v>1721</v>
      </c>
      <c r="B1309" s="387" t="s">
        <v>2086</v>
      </c>
      <c r="C1309" s="387" t="s">
        <v>2301</v>
      </c>
      <c r="D1309" s="387" t="s">
        <v>2302</v>
      </c>
      <c r="E1309" s="387" t="s">
        <v>2202</v>
      </c>
      <c r="F1309" s="390"/>
      <c r="G1309" s="390"/>
      <c r="H1309" s="403">
        <v>0</v>
      </c>
      <c r="I1309" s="390">
        <v>1</v>
      </c>
      <c r="J1309" s="390">
        <v>232.44</v>
      </c>
      <c r="K1309" s="403">
        <v>1</v>
      </c>
      <c r="L1309" s="390">
        <v>1</v>
      </c>
      <c r="M1309" s="391">
        <v>232.44</v>
      </c>
    </row>
    <row r="1310" spans="1:13" ht="14.4" customHeight="1" x14ac:dyDescent="0.3">
      <c r="A1310" s="386" t="s">
        <v>1721</v>
      </c>
      <c r="B1310" s="387" t="s">
        <v>1607</v>
      </c>
      <c r="C1310" s="387" t="s">
        <v>2805</v>
      </c>
      <c r="D1310" s="387" t="s">
        <v>2205</v>
      </c>
      <c r="E1310" s="387" t="s">
        <v>2124</v>
      </c>
      <c r="F1310" s="390"/>
      <c r="G1310" s="390"/>
      <c r="H1310" s="403"/>
      <c r="I1310" s="390">
        <v>10</v>
      </c>
      <c r="J1310" s="390">
        <v>0</v>
      </c>
      <c r="K1310" s="403"/>
      <c r="L1310" s="390">
        <v>10</v>
      </c>
      <c r="M1310" s="391">
        <v>0</v>
      </c>
    </row>
    <row r="1311" spans="1:13" ht="14.4" customHeight="1" x14ac:dyDescent="0.3">
      <c r="A1311" s="386" t="s">
        <v>1721</v>
      </c>
      <c r="B1311" s="387" t="s">
        <v>1607</v>
      </c>
      <c r="C1311" s="387" t="s">
        <v>2303</v>
      </c>
      <c r="D1311" s="387" t="s">
        <v>1199</v>
      </c>
      <c r="E1311" s="387" t="s">
        <v>2226</v>
      </c>
      <c r="F1311" s="390"/>
      <c r="G1311" s="390"/>
      <c r="H1311" s="403"/>
      <c r="I1311" s="390">
        <v>6</v>
      </c>
      <c r="J1311" s="390">
        <v>0</v>
      </c>
      <c r="K1311" s="403"/>
      <c r="L1311" s="390">
        <v>6</v>
      </c>
      <c r="M1311" s="391">
        <v>0</v>
      </c>
    </row>
    <row r="1312" spans="1:13" ht="14.4" customHeight="1" x14ac:dyDescent="0.3">
      <c r="A1312" s="386" t="s">
        <v>1721</v>
      </c>
      <c r="B1312" s="387" t="s">
        <v>1611</v>
      </c>
      <c r="C1312" s="387" t="s">
        <v>836</v>
      </c>
      <c r="D1312" s="387" t="s">
        <v>1230</v>
      </c>
      <c r="E1312" s="387" t="s">
        <v>1231</v>
      </c>
      <c r="F1312" s="390"/>
      <c r="G1312" s="390"/>
      <c r="H1312" s="403">
        <v>0</v>
      </c>
      <c r="I1312" s="390">
        <v>1</v>
      </c>
      <c r="J1312" s="390">
        <v>137.6</v>
      </c>
      <c r="K1312" s="403">
        <v>1</v>
      </c>
      <c r="L1312" s="390">
        <v>1</v>
      </c>
      <c r="M1312" s="391">
        <v>137.6</v>
      </c>
    </row>
    <row r="1313" spans="1:13" ht="14.4" customHeight="1" x14ac:dyDescent="0.3">
      <c r="A1313" s="386" t="s">
        <v>1721</v>
      </c>
      <c r="B1313" s="387" t="s">
        <v>1611</v>
      </c>
      <c r="C1313" s="387" t="s">
        <v>2806</v>
      </c>
      <c r="D1313" s="387" t="s">
        <v>2807</v>
      </c>
      <c r="E1313" s="387" t="s">
        <v>2808</v>
      </c>
      <c r="F1313" s="390">
        <v>1</v>
      </c>
      <c r="G1313" s="390">
        <v>0</v>
      </c>
      <c r="H1313" s="403"/>
      <c r="I1313" s="390"/>
      <c r="J1313" s="390"/>
      <c r="K1313" s="403"/>
      <c r="L1313" s="390">
        <v>1</v>
      </c>
      <c r="M1313" s="391">
        <v>0</v>
      </c>
    </row>
    <row r="1314" spans="1:13" ht="14.4" customHeight="1" x14ac:dyDescent="0.3">
      <c r="A1314" s="386" t="s">
        <v>1721</v>
      </c>
      <c r="B1314" s="387" t="s">
        <v>1596</v>
      </c>
      <c r="C1314" s="387" t="s">
        <v>1079</v>
      </c>
      <c r="D1314" s="387" t="s">
        <v>1080</v>
      </c>
      <c r="E1314" s="387" t="s">
        <v>1597</v>
      </c>
      <c r="F1314" s="390"/>
      <c r="G1314" s="390"/>
      <c r="H1314" s="403">
        <v>0</v>
      </c>
      <c r="I1314" s="390">
        <v>5</v>
      </c>
      <c r="J1314" s="390">
        <v>474</v>
      </c>
      <c r="K1314" s="403">
        <v>1</v>
      </c>
      <c r="L1314" s="390">
        <v>5</v>
      </c>
      <c r="M1314" s="391">
        <v>474</v>
      </c>
    </row>
    <row r="1315" spans="1:13" ht="14.4" customHeight="1" x14ac:dyDescent="0.3">
      <c r="A1315" s="386" t="s">
        <v>1721</v>
      </c>
      <c r="B1315" s="387" t="s">
        <v>1598</v>
      </c>
      <c r="C1315" s="387" t="s">
        <v>2746</v>
      </c>
      <c r="D1315" s="387" t="s">
        <v>2747</v>
      </c>
      <c r="E1315" s="387" t="s">
        <v>2748</v>
      </c>
      <c r="F1315" s="390"/>
      <c r="G1315" s="390"/>
      <c r="H1315" s="403">
        <v>0</v>
      </c>
      <c r="I1315" s="390">
        <v>1</v>
      </c>
      <c r="J1315" s="390">
        <v>961.21</v>
      </c>
      <c r="K1315" s="403">
        <v>1</v>
      </c>
      <c r="L1315" s="390">
        <v>1</v>
      </c>
      <c r="M1315" s="391">
        <v>961.21</v>
      </c>
    </row>
    <row r="1316" spans="1:13" ht="14.4" customHeight="1" x14ac:dyDescent="0.3">
      <c r="A1316" s="386" t="s">
        <v>1721</v>
      </c>
      <c r="B1316" s="387" t="s">
        <v>1841</v>
      </c>
      <c r="C1316" s="387" t="s">
        <v>2809</v>
      </c>
      <c r="D1316" s="387" t="s">
        <v>2810</v>
      </c>
      <c r="E1316" s="387" t="s">
        <v>2811</v>
      </c>
      <c r="F1316" s="390">
        <v>1</v>
      </c>
      <c r="G1316" s="390">
        <v>229.57</v>
      </c>
      <c r="H1316" s="403">
        <v>1</v>
      </c>
      <c r="I1316" s="390"/>
      <c r="J1316" s="390"/>
      <c r="K1316" s="403">
        <v>0</v>
      </c>
      <c r="L1316" s="390">
        <v>1</v>
      </c>
      <c r="M1316" s="391">
        <v>229.57</v>
      </c>
    </row>
    <row r="1317" spans="1:13" ht="14.4" customHeight="1" x14ac:dyDescent="0.3">
      <c r="A1317" s="386" t="s">
        <v>1721</v>
      </c>
      <c r="B1317" s="387" t="s">
        <v>1841</v>
      </c>
      <c r="C1317" s="387" t="s">
        <v>1952</v>
      </c>
      <c r="D1317" s="387" t="s">
        <v>1843</v>
      </c>
      <c r="E1317" s="387" t="s">
        <v>726</v>
      </c>
      <c r="F1317" s="390"/>
      <c r="G1317" s="390"/>
      <c r="H1317" s="403"/>
      <c r="I1317" s="390">
        <v>2</v>
      </c>
      <c r="J1317" s="390">
        <v>0</v>
      </c>
      <c r="K1317" s="403"/>
      <c r="L1317" s="390">
        <v>2</v>
      </c>
      <c r="M1317" s="391">
        <v>0</v>
      </c>
    </row>
    <row r="1318" spans="1:13" ht="14.4" customHeight="1" x14ac:dyDescent="0.3">
      <c r="A1318" s="386" t="s">
        <v>1721</v>
      </c>
      <c r="B1318" s="387" t="s">
        <v>1841</v>
      </c>
      <c r="C1318" s="387" t="s">
        <v>2310</v>
      </c>
      <c r="D1318" s="387" t="s">
        <v>1843</v>
      </c>
      <c r="E1318" s="387" t="s">
        <v>2202</v>
      </c>
      <c r="F1318" s="390"/>
      <c r="G1318" s="390"/>
      <c r="H1318" s="403">
        <v>0</v>
      </c>
      <c r="I1318" s="390">
        <v>8</v>
      </c>
      <c r="J1318" s="390">
        <v>1101.92</v>
      </c>
      <c r="K1318" s="403">
        <v>1</v>
      </c>
      <c r="L1318" s="390">
        <v>8</v>
      </c>
      <c r="M1318" s="391">
        <v>1101.92</v>
      </c>
    </row>
    <row r="1319" spans="1:13" ht="14.4" customHeight="1" x14ac:dyDescent="0.3">
      <c r="A1319" s="386" t="s">
        <v>1721</v>
      </c>
      <c r="B1319" s="387" t="s">
        <v>1600</v>
      </c>
      <c r="C1319" s="387" t="s">
        <v>1601</v>
      </c>
      <c r="D1319" s="387" t="s">
        <v>1094</v>
      </c>
      <c r="E1319" s="387" t="s">
        <v>804</v>
      </c>
      <c r="F1319" s="390"/>
      <c r="G1319" s="390"/>
      <c r="H1319" s="403">
        <v>0</v>
      </c>
      <c r="I1319" s="390">
        <v>4</v>
      </c>
      <c r="J1319" s="390">
        <v>550.96</v>
      </c>
      <c r="K1319" s="403">
        <v>1</v>
      </c>
      <c r="L1319" s="390">
        <v>4</v>
      </c>
      <c r="M1319" s="391">
        <v>550.96</v>
      </c>
    </row>
    <row r="1320" spans="1:13" ht="14.4" customHeight="1" x14ac:dyDescent="0.3">
      <c r="A1320" s="386" t="s">
        <v>1721</v>
      </c>
      <c r="B1320" s="387" t="s">
        <v>2674</v>
      </c>
      <c r="C1320" s="387" t="s">
        <v>2812</v>
      </c>
      <c r="D1320" s="387" t="s">
        <v>2813</v>
      </c>
      <c r="E1320" s="387" t="s">
        <v>2124</v>
      </c>
      <c r="F1320" s="390">
        <v>1</v>
      </c>
      <c r="G1320" s="390">
        <v>0</v>
      </c>
      <c r="H1320" s="403"/>
      <c r="I1320" s="390"/>
      <c r="J1320" s="390"/>
      <c r="K1320" s="403"/>
      <c r="L1320" s="390">
        <v>1</v>
      </c>
      <c r="M1320" s="391">
        <v>0</v>
      </c>
    </row>
    <row r="1321" spans="1:13" ht="14.4" customHeight="1" x14ac:dyDescent="0.3">
      <c r="A1321" s="386" t="s">
        <v>1721</v>
      </c>
      <c r="B1321" s="387" t="s">
        <v>2674</v>
      </c>
      <c r="C1321" s="387" t="s">
        <v>2814</v>
      </c>
      <c r="D1321" s="387" t="s">
        <v>2815</v>
      </c>
      <c r="E1321" s="387" t="s">
        <v>2124</v>
      </c>
      <c r="F1321" s="390"/>
      <c r="G1321" s="390"/>
      <c r="H1321" s="403">
        <v>0</v>
      </c>
      <c r="I1321" s="390">
        <v>1</v>
      </c>
      <c r="J1321" s="390">
        <v>137.74</v>
      </c>
      <c r="K1321" s="403">
        <v>1</v>
      </c>
      <c r="L1321" s="390">
        <v>1</v>
      </c>
      <c r="M1321" s="391">
        <v>137.74</v>
      </c>
    </row>
    <row r="1322" spans="1:13" ht="14.4" customHeight="1" x14ac:dyDescent="0.3">
      <c r="A1322" s="386" t="s">
        <v>1721</v>
      </c>
      <c r="B1322" s="387" t="s">
        <v>2674</v>
      </c>
      <c r="C1322" s="387" t="s">
        <v>2816</v>
      </c>
      <c r="D1322" s="387" t="s">
        <v>2676</v>
      </c>
      <c r="E1322" s="387" t="s">
        <v>2817</v>
      </c>
      <c r="F1322" s="390"/>
      <c r="G1322" s="390"/>
      <c r="H1322" s="403">
        <v>0</v>
      </c>
      <c r="I1322" s="390">
        <v>2</v>
      </c>
      <c r="J1322" s="390">
        <v>275.48</v>
      </c>
      <c r="K1322" s="403">
        <v>1</v>
      </c>
      <c r="L1322" s="390">
        <v>2</v>
      </c>
      <c r="M1322" s="391">
        <v>275.48</v>
      </c>
    </row>
    <row r="1323" spans="1:13" ht="14.4" customHeight="1" x14ac:dyDescent="0.3">
      <c r="A1323" s="386" t="s">
        <v>1722</v>
      </c>
      <c r="B1323" s="387" t="s">
        <v>1558</v>
      </c>
      <c r="C1323" s="387" t="s">
        <v>596</v>
      </c>
      <c r="D1323" s="387" t="s">
        <v>597</v>
      </c>
      <c r="E1323" s="387" t="s">
        <v>598</v>
      </c>
      <c r="F1323" s="390"/>
      <c r="G1323" s="390"/>
      <c r="H1323" s="403">
        <v>0</v>
      </c>
      <c r="I1323" s="390">
        <v>4</v>
      </c>
      <c r="J1323" s="390">
        <v>761.92</v>
      </c>
      <c r="K1323" s="403">
        <v>1</v>
      </c>
      <c r="L1323" s="390">
        <v>4</v>
      </c>
      <c r="M1323" s="391">
        <v>761.92</v>
      </c>
    </row>
    <row r="1324" spans="1:13" ht="14.4" customHeight="1" x14ac:dyDescent="0.3">
      <c r="A1324" s="386" t="s">
        <v>1722</v>
      </c>
      <c r="B1324" s="387" t="s">
        <v>1562</v>
      </c>
      <c r="C1324" s="387" t="s">
        <v>1064</v>
      </c>
      <c r="D1324" s="387" t="s">
        <v>1065</v>
      </c>
      <c r="E1324" s="387" t="s">
        <v>503</v>
      </c>
      <c r="F1324" s="390"/>
      <c r="G1324" s="390"/>
      <c r="H1324" s="403">
        <v>0</v>
      </c>
      <c r="I1324" s="390">
        <v>1</v>
      </c>
      <c r="J1324" s="390">
        <v>56.01</v>
      </c>
      <c r="K1324" s="403">
        <v>1</v>
      </c>
      <c r="L1324" s="390">
        <v>1</v>
      </c>
      <c r="M1324" s="391">
        <v>56.01</v>
      </c>
    </row>
    <row r="1325" spans="1:13" ht="14.4" customHeight="1" x14ac:dyDescent="0.3">
      <c r="A1325" s="386" t="s">
        <v>1722</v>
      </c>
      <c r="B1325" s="387" t="s">
        <v>1562</v>
      </c>
      <c r="C1325" s="387" t="s">
        <v>1957</v>
      </c>
      <c r="D1325" s="387" t="s">
        <v>1065</v>
      </c>
      <c r="E1325" s="387" t="s">
        <v>1958</v>
      </c>
      <c r="F1325" s="390"/>
      <c r="G1325" s="390"/>
      <c r="H1325" s="403">
        <v>0</v>
      </c>
      <c r="I1325" s="390">
        <v>4</v>
      </c>
      <c r="J1325" s="390">
        <v>560.12</v>
      </c>
      <c r="K1325" s="403">
        <v>1</v>
      </c>
      <c r="L1325" s="390">
        <v>4</v>
      </c>
      <c r="M1325" s="391">
        <v>560.12</v>
      </c>
    </row>
    <row r="1326" spans="1:13" ht="14.4" customHeight="1" x14ac:dyDescent="0.3">
      <c r="A1326" s="386" t="s">
        <v>1722</v>
      </c>
      <c r="B1326" s="387" t="s">
        <v>1854</v>
      </c>
      <c r="C1326" s="387" t="s">
        <v>1855</v>
      </c>
      <c r="D1326" s="387" t="s">
        <v>1856</v>
      </c>
      <c r="E1326" s="387" t="s">
        <v>1857</v>
      </c>
      <c r="F1326" s="390"/>
      <c r="G1326" s="390"/>
      <c r="H1326" s="403"/>
      <c r="I1326" s="390">
        <v>3</v>
      </c>
      <c r="J1326" s="390">
        <v>0</v>
      </c>
      <c r="K1326" s="403"/>
      <c r="L1326" s="390">
        <v>3</v>
      </c>
      <c r="M1326" s="391">
        <v>0</v>
      </c>
    </row>
    <row r="1327" spans="1:13" ht="14.4" customHeight="1" x14ac:dyDescent="0.3">
      <c r="A1327" s="386" t="s">
        <v>1722</v>
      </c>
      <c r="B1327" s="387" t="s">
        <v>1854</v>
      </c>
      <c r="C1327" s="387" t="s">
        <v>1959</v>
      </c>
      <c r="D1327" s="387" t="s">
        <v>1856</v>
      </c>
      <c r="E1327" s="387" t="s">
        <v>1960</v>
      </c>
      <c r="F1327" s="390"/>
      <c r="G1327" s="390"/>
      <c r="H1327" s="403"/>
      <c r="I1327" s="390">
        <v>3</v>
      </c>
      <c r="J1327" s="390">
        <v>0</v>
      </c>
      <c r="K1327" s="403"/>
      <c r="L1327" s="390">
        <v>3</v>
      </c>
      <c r="M1327" s="391">
        <v>0</v>
      </c>
    </row>
    <row r="1328" spans="1:13" ht="14.4" customHeight="1" x14ac:dyDescent="0.3">
      <c r="A1328" s="386" t="s">
        <v>1722</v>
      </c>
      <c r="B1328" s="387" t="s">
        <v>1577</v>
      </c>
      <c r="C1328" s="387" t="s">
        <v>1146</v>
      </c>
      <c r="D1328" s="387" t="s">
        <v>1578</v>
      </c>
      <c r="E1328" s="387" t="s">
        <v>1579</v>
      </c>
      <c r="F1328" s="390"/>
      <c r="G1328" s="390"/>
      <c r="H1328" s="403">
        <v>0</v>
      </c>
      <c r="I1328" s="390">
        <v>5</v>
      </c>
      <c r="J1328" s="390">
        <v>1666.55</v>
      </c>
      <c r="K1328" s="403">
        <v>1</v>
      </c>
      <c r="L1328" s="390">
        <v>5</v>
      </c>
      <c r="M1328" s="391">
        <v>1666.55</v>
      </c>
    </row>
    <row r="1329" spans="1:13" ht="14.4" customHeight="1" x14ac:dyDescent="0.3">
      <c r="A1329" s="386" t="s">
        <v>1722</v>
      </c>
      <c r="B1329" s="387" t="s">
        <v>1577</v>
      </c>
      <c r="C1329" s="387" t="s">
        <v>1982</v>
      </c>
      <c r="D1329" s="387" t="s">
        <v>1983</v>
      </c>
      <c r="E1329" s="387" t="s">
        <v>1984</v>
      </c>
      <c r="F1329" s="390"/>
      <c r="G1329" s="390"/>
      <c r="H1329" s="403">
        <v>0</v>
      </c>
      <c r="I1329" s="390">
        <v>3</v>
      </c>
      <c r="J1329" s="390">
        <v>999.93000000000006</v>
      </c>
      <c r="K1329" s="403">
        <v>1</v>
      </c>
      <c r="L1329" s="390">
        <v>3</v>
      </c>
      <c r="M1329" s="391">
        <v>999.93000000000006</v>
      </c>
    </row>
    <row r="1330" spans="1:13" ht="14.4" customHeight="1" x14ac:dyDescent="0.3">
      <c r="A1330" s="386" t="s">
        <v>1722</v>
      </c>
      <c r="B1330" s="387" t="s">
        <v>1582</v>
      </c>
      <c r="C1330" s="387" t="s">
        <v>1986</v>
      </c>
      <c r="D1330" s="387" t="s">
        <v>1987</v>
      </c>
      <c r="E1330" s="387" t="s">
        <v>1988</v>
      </c>
      <c r="F1330" s="390"/>
      <c r="G1330" s="390"/>
      <c r="H1330" s="403">
        <v>0</v>
      </c>
      <c r="I1330" s="390">
        <v>2</v>
      </c>
      <c r="J1330" s="390">
        <v>276.32</v>
      </c>
      <c r="K1330" s="403">
        <v>1</v>
      </c>
      <c r="L1330" s="390">
        <v>2</v>
      </c>
      <c r="M1330" s="391">
        <v>276.32</v>
      </c>
    </row>
    <row r="1331" spans="1:13" ht="14.4" customHeight="1" x14ac:dyDescent="0.3">
      <c r="A1331" s="386" t="s">
        <v>1722</v>
      </c>
      <c r="B1331" s="387" t="s">
        <v>1961</v>
      </c>
      <c r="C1331" s="387" t="s">
        <v>1962</v>
      </c>
      <c r="D1331" s="387" t="s">
        <v>1963</v>
      </c>
      <c r="E1331" s="387" t="s">
        <v>1964</v>
      </c>
      <c r="F1331" s="390"/>
      <c r="G1331" s="390"/>
      <c r="H1331" s="403">
        <v>0</v>
      </c>
      <c r="I1331" s="390">
        <v>6</v>
      </c>
      <c r="J1331" s="390">
        <v>924.06</v>
      </c>
      <c r="K1331" s="403">
        <v>1</v>
      </c>
      <c r="L1331" s="390">
        <v>6</v>
      </c>
      <c r="M1331" s="391">
        <v>924.06</v>
      </c>
    </row>
    <row r="1332" spans="1:13" ht="14.4" customHeight="1" x14ac:dyDescent="0.3">
      <c r="A1332" s="386" t="s">
        <v>1722</v>
      </c>
      <c r="B1332" s="387" t="s">
        <v>1989</v>
      </c>
      <c r="C1332" s="387" t="s">
        <v>1990</v>
      </c>
      <c r="D1332" s="387" t="s">
        <v>1991</v>
      </c>
      <c r="E1332" s="387" t="s">
        <v>1992</v>
      </c>
      <c r="F1332" s="390"/>
      <c r="G1332" s="390"/>
      <c r="H1332" s="403">
        <v>0</v>
      </c>
      <c r="I1332" s="390">
        <v>2</v>
      </c>
      <c r="J1332" s="390">
        <v>193.26</v>
      </c>
      <c r="K1332" s="403">
        <v>1</v>
      </c>
      <c r="L1332" s="390">
        <v>2</v>
      </c>
      <c r="M1332" s="391">
        <v>193.26</v>
      </c>
    </row>
    <row r="1333" spans="1:13" ht="14.4" customHeight="1" x14ac:dyDescent="0.3">
      <c r="A1333" s="386" t="s">
        <v>1722</v>
      </c>
      <c r="B1333" s="387" t="s">
        <v>1841</v>
      </c>
      <c r="C1333" s="387" t="s">
        <v>1952</v>
      </c>
      <c r="D1333" s="387" t="s">
        <v>1843</v>
      </c>
      <c r="E1333" s="387" t="s">
        <v>726</v>
      </c>
      <c r="F1333" s="390"/>
      <c r="G1333" s="390"/>
      <c r="H1333" s="403"/>
      <c r="I1333" s="390">
        <v>1</v>
      </c>
      <c r="J1333" s="390">
        <v>0</v>
      </c>
      <c r="K1333" s="403"/>
      <c r="L1333" s="390">
        <v>1</v>
      </c>
      <c r="M1333" s="391">
        <v>0</v>
      </c>
    </row>
    <row r="1334" spans="1:13" ht="14.4" customHeight="1" x14ac:dyDescent="0.3">
      <c r="A1334" s="386" t="s">
        <v>1723</v>
      </c>
      <c r="B1334" s="387" t="s">
        <v>1561</v>
      </c>
      <c r="C1334" s="387" t="s">
        <v>2818</v>
      </c>
      <c r="D1334" s="387" t="s">
        <v>2705</v>
      </c>
      <c r="E1334" s="387" t="s">
        <v>2819</v>
      </c>
      <c r="F1334" s="390"/>
      <c r="G1334" s="390"/>
      <c r="H1334" s="403"/>
      <c r="I1334" s="390">
        <v>1</v>
      </c>
      <c r="J1334" s="390">
        <v>0</v>
      </c>
      <c r="K1334" s="403"/>
      <c r="L1334" s="390">
        <v>1</v>
      </c>
      <c r="M1334" s="391">
        <v>0</v>
      </c>
    </row>
    <row r="1335" spans="1:13" ht="14.4" customHeight="1" x14ac:dyDescent="0.3">
      <c r="A1335" s="386" t="s">
        <v>1723</v>
      </c>
      <c r="B1335" s="387" t="s">
        <v>1563</v>
      </c>
      <c r="C1335" s="387" t="s">
        <v>1867</v>
      </c>
      <c r="D1335" s="387" t="s">
        <v>1865</v>
      </c>
      <c r="E1335" s="387" t="s">
        <v>1030</v>
      </c>
      <c r="F1335" s="390"/>
      <c r="G1335" s="390"/>
      <c r="H1335" s="403">
        <v>0</v>
      </c>
      <c r="I1335" s="390">
        <v>1</v>
      </c>
      <c r="J1335" s="390">
        <v>1749.69</v>
      </c>
      <c r="K1335" s="403">
        <v>1</v>
      </c>
      <c r="L1335" s="390">
        <v>1</v>
      </c>
      <c r="M1335" s="391">
        <v>1749.69</v>
      </c>
    </row>
    <row r="1336" spans="1:13" ht="14.4" customHeight="1" x14ac:dyDescent="0.3">
      <c r="A1336" s="386" t="s">
        <v>1723</v>
      </c>
      <c r="B1336" s="387" t="s">
        <v>1570</v>
      </c>
      <c r="C1336" s="387" t="s">
        <v>2393</v>
      </c>
      <c r="D1336" s="387" t="s">
        <v>2394</v>
      </c>
      <c r="E1336" s="387" t="s">
        <v>2395</v>
      </c>
      <c r="F1336" s="390"/>
      <c r="G1336" s="390"/>
      <c r="H1336" s="403">
        <v>0</v>
      </c>
      <c r="I1336" s="390">
        <v>1</v>
      </c>
      <c r="J1336" s="390">
        <v>254.23</v>
      </c>
      <c r="K1336" s="403">
        <v>1</v>
      </c>
      <c r="L1336" s="390">
        <v>1</v>
      </c>
      <c r="M1336" s="391">
        <v>254.23</v>
      </c>
    </row>
    <row r="1337" spans="1:13" ht="14.4" customHeight="1" x14ac:dyDescent="0.3">
      <c r="A1337" s="386" t="s">
        <v>1723</v>
      </c>
      <c r="B1337" s="387" t="s">
        <v>1989</v>
      </c>
      <c r="C1337" s="387" t="s">
        <v>2018</v>
      </c>
      <c r="D1337" s="387" t="s">
        <v>1991</v>
      </c>
      <c r="E1337" s="387" t="s">
        <v>2019</v>
      </c>
      <c r="F1337" s="390"/>
      <c r="G1337" s="390"/>
      <c r="H1337" s="403">
        <v>0</v>
      </c>
      <c r="I1337" s="390">
        <v>2</v>
      </c>
      <c r="J1337" s="390">
        <v>96.62</v>
      </c>
      <c r="K1337" s="403">
        <v>1</v>
      </c>
      <c r="L1337" s="390">
        <v>2</v>
      </c>
      <c r="M1337" s="391">
        <v>96.62</v>
      </c>
    </row>
    <row r="1338" spans="1:13" ht="14.4" customHeight="1" x14ac:dyDescent="0.3">
      <c r="A1338" s="386" t="s">
        <v>1723</v>
      </c>
      <c r="B1338" s="387" t="s">
        <v>1989</v>
      </c>
      <c r="C1338" s="387" t="s">
        <v>1990</v>
      </c>
      <c r="D1338" s="387" t="s">
        <v>1991</v>
      </c>
      <c r="E1338" s="387" t="s">
        <v>1992</v>
      </c>
      <c r="F1338" s="390"/>
      <c r="G1338" s="390"/>
      <c r="H1338" s="403">
        <v>0</v>
      </c>
      <c r="I1338" s="390">
        <v>4</v>
      </c>
      <c r="J1338" s="390">
        <v>386.52</v>
      </c>
      <c r="K1338" s="403">
        <v>1</v>
      </c>
      <c r="L1338" s="390">
        <v>4</v>
      </c>
      <c r="M1338" s="391">
        <v>386.52</v>
      </c>
    </row>
    <row r="1339" spans="1:13" ht="14.4" customHeight="1" x14ac:dyDescent="0.3">
      <c r="A1339" s="386" t="s">
        <v>1723</v>
      </c>
      <c r="B1339" s="387" t="s">
        <v>1587</v>
      </c>
      <c r="C1339" s="387" t="s">
        <v>2820</v>
      </c>
      <c r="D1339" s="387" t="s">
        <v>2821</v>
      </c>
      <c r="E1339" s="387" t="s">
        <v>2822</v>
      </c>
      <c r="F1339" s="390">
        <v>1</v>
      </c>
      <c r="G1339" s="390">
        <v>49.12</v>
      </c>
      <c r="H1339" s="403">
        <v>1</v>
      </c>
      <c r="I1339" s="390"/>
      <c r="J1339" s="390"/>
      <c r="K1339" s="403">
        <v>0</v>
      </c>
      <c r="L1339" s="390">
        <v>1</v>
      </c>
      <c r="M1339" s="391">
        <v>49.12</v>
      </c>
    </row>
    <row r="1340" spans="1:13" ht="14.4" customHeight="1" x14ac:dyDescent="0.3">
      <c r="A1340" s="386" t="s">
        <v>1723</v>
      </c>
      <c r="B1340" s="387" t="s">
        <v>1587</v>
      </c>
      <c r="C1340" s="387" t="s">
        <v>2052</v>
      </c>
      <c r="D1340" s="387" t="s">
        <v>2053</v>
      </c>
      <c r="E1340" s="387" t="s">
        <v>2054</v>
      </c>
      <c r="F1340" s="390"/>
      <c r="G1340" s="390"/>
      <c r="H1340" s="403">
        <v>0</v>
      </c>
      <c r="I1340" s="390">
        <v>3</v>
      </c>
      <c r="J1340" s="390">
        <v>114.6</v>
      </c>
      <c r="K1340" s="403">
        <v>1</v>
      </c>
      <c r="L1340" s="390">
        <v>3</v>
      </c>
      <c r="M1340" s="391">
        <v>114.6</v>
      </c>
    </row>
    <row r="1341" spans="1:13" ht="14.4" customHeight="1" x14ac:dyDescent="0.3">
      <c r="A1341" s="386" t="s">
        <v>1723</v>
      </c>
      <c r="B1341" s="387" t="s">
        <v>1587</v>
      </c>
      <c r="C1341" s="387" t="s">
        <v>1937</v>
      </c>
      <c r="D1341" s="387" t="s">
        <v>1935</v>
      </c>
      <c r="E1341" s="387" t="s">
        <v>1938</v>
      </c>
      <c r="F1341" s="390"/>
      <c r="G1341" s="390"/>
      <c r="H1341" s="403">
        <v>0</v>
      </c>
      <c r="I1341" s="390">
        <v>1</v>
      </c>
      <c r="J1341" s="390">
        <v>147.36000000000001</v>
      </c>
      <c r="K1341" s="403">
        <v>1</v>
      </c>
      <c r="L1341" s="390">
        <v>1</v>
      </c>
      <c r="M1341" s="391">
        <v>147.36000000000001</v>
      </c>
    </row>
    <row r="1342" spans="1:13" ht="14.4" customHeight="1" x14ac:dyDescent="0.3">
      <c r="A1342" s="386" t="s">
        <v>1723</v>
      </c>
      <c r="B1342" s="387" t="s">
        <v>1587</v>
      </c>
      <c r="C1342" s="387" t="s">
        <v>1939</v>
      </c>
      <c r="D1342" s="387" t="s">
        <v>1059</v>
      </c>
      <c r="E1342" s="387" t="s">
        <v>1940</v>
      </c>
      <c r="F1342" s="390"/>
      <c r="G1342" s="390"/>
      <c r="H1342" s="403">
        <v>0</v>
      </c>
      <c r="I1342" s="390">
        <v>1</v>
      </c>
      <c r="J1342" s="390">
        <v>32.74</v>
      </c>
      <c r="K1342" s="403">
        <v>1</v>
      </c>
      <c r="L1342" s="390">
        <v>1</v>
      </c>
      <c r="M1342" s="391">
        <v>32.74</v>
      </c>
    </row>
    <row r="1343" spans="1:13" ht="14.4" customHeight="1" x14ac:dyDescent="0.3">
      <c r="A1343" s="386" t="s">
        <v>1723</v>
      </c>
      <c r="B1343" s="387" t="s">
        <v>1587</v>
      </c>
      <c r="C1343" s="387" t="s">
        <v>1058</v>
      </c>
      <c r="D1343" s="387" t="s">
        <v>1059</v>
      </c>
      <c r="E1343" s="387" t="s">
        <v>1588</v>
      </c>
      <c r="F1343" s="390"/>
      <c r="G1343" s="390"/>
      <c r="H1343" s="403">
        <v>0</v>
      </c>
      <c r="I1343" s="390">
        <v>13</v>
      </c>
      <c r="J1343" s="390">
        <v>1382.1100000000001</v>
      </c>
      <c r="K1343" s="403">
        <v>1</v>
      </c>
      <c r="L1343" s="390">
        <v>13</v>
      </c>
      <c r="M1343" s="391">
        <v>1382.1100000000001</v>
      </c>
    </row>
    <row r="1344" spans="1:13" ht="14.4" customHeight="1" x14ac:dyDescent="0.3">
      <c r="A1344" s="386" t="s">
        <v>1723</v>
      </c>
      <c r="B1344" s="387" t="s">
        <v>1587</v>
      </c>
      <c r="C1344" s="387" t="s">
        <v>2823</v>
      </c>
      <c r="D1344" s="387" t="s">
        <v>1059</v>
      </c>
      <c r="E1344" s="387" t="s">
        <v>2824</v>
      </c>
      <c r="F1344" s="390">
        <v>1</v>
      </c>
      <c r="G1344" s="390">
        <v>0</v>
      </c>
      <c r="H1344" s="403"/>
      <c r="I1344" s="390"/>
      <c r="J1344" s="390"/>
      <c r="K1344" s="403"/>
      <c r="L1344" s="390">
        <v>1</v>
      </c>
      <c r="M1344" s="391">
        <v>0</v>
      </c>
    </row>
    <row r="1345" spans="1:13" ht="14.4" customHeight="1" x14ac:dyDescent="0.3">
      <c r="A1345" s="386" t="s">
        <v>1723</v>
      </c>
      <c r="B1345" s="387" t="s">
        <v>1941</v>
      </c>
      <c r="C1345" s="387" t="s">
        <v>2825</v>
      </c>
      <c r="D1345" s="387" t="s">
        <v>2826</v>
      </c>
      <c r="E1345" s="387" t="s">
        <v>2827</v>
      </c>
      <c r="F1345" s="390"/>
      <c r="G1345" s="390"/>
      <c r="H1345" s="403">
        <v>0</v>
      </c>
      <c r="I1345" s="390">
        <v>1</v>
      </c>
      <c r="J1345" s="390">
        <v>428.4</v>
      </c>
      <c r="K1345" s="403">
        <v>1</v>
      </c>
      <c r="L1345" s="390">
        <v>1</v>
      </c>
      <c r="M1345" s="391">
        <v>428.4</v>
      </c>
    </row>
    <row r="1346" spans="1:13" ht="14.4" customHeight="1" x14ac:dyDescent="0.3">
      <c r="A1346" s="386" t="s">
        <v>1723</v>
      </c>
      <c r="B1346" s="387" t="s">
        <v>2068</v>
      </c>
      <c r="C1346" s="387" t="s">
        <v>2828</v>
      </c>
      <c r="D1346" s="387" t="s">
        <v>2829</v>
      </c>
      <c r="E1346" s="387" t="s">
        <v>2830</v>
      </c>
      <c r="F1346" s="390"/>
      <c r="G1346" s="390"/>
      <c r="H1346" s="403">
        <v>0</v>
      </c>
      <c r="I1346" s="390">
        <v>1</v>
      </c>
      <c r="J1346" s="390">
        <v>499.8</v>
      </c>
      <c r="K1346" s="403">
        <v>1</v>
      </c>
      <c r="L1346" s="390">
        <v>1</v>
      </c>
      <c r="M1346" s="391">
        <v>499.8</v>
      </c>
    </row>
    <row r="1347" spans="1:13" ht="14.4" customHeight="1" x14ac:dyDescent="0.3">
      <c r="A1347" s="386" t="s">
        <v>1723</v>
      </c>
      <c r="B1347" s="387" t="s">
        <v>2831</v>
      </c>
      <c r="C1347" s="387" t="s">
        <v>2832</v>
      </c>
      <c r="D1347" s="387" t="s">
        <v>2833</v>
      </c>
      <c r="E1347" s="387" t="s">
        <v>2834</v>
      </c>
      <c r="F1347" s="390">
        <v>3</v>
      </c>
      <c r="G1347" s="390">
        <v>5389.29</v>
      </c>
      <c r="H1347" s="403">
        <v>1</v>
      </c>
      <c r="I1347" s="390"/>
      <c r="J1347" s="390"/>
      <c r="K1347" s="403">
        <v>0</v>
      </c>
      <c r="L1347" s="390">
        <v>3</v>
      </c>
      <c r="M1347" s="391">
        <v>5389.29</v>
      </c>
    </row>
    <row r="1348" spans="1:13" ht="14.4" customHeight="1" x14ac:dyDescent="0.3">
      <c r="A1348" s="386" t="s">
        <v>1725</v>
      </c>
      <c r="B1348" s="387" t="s">
        <v>1563</v>
      </c>
      <c r="C1348" s="387" t="s">
        <v>1090</v>
      </c>
      <c r="D1348" s="387" t="s">
        <v>1029</v>
      </c>
      <c r="E1348" s="387" t="s">
        <v>1091</v>
      </c>
      <c r="F1348" s="390"/>
      <c r="G1348" s="390"/>
      <c r="H1348" s="403">
        <v>0</v>
      </c>
      <c r="I1348" s="390">
        <v>56</v>
      </c>
      <c r="J1348" s="390">
        <v>35016.239999999998</v>
      </c>
      <c r="K1348" s="403">
        <v>1</v>
      </c>
      <c r="L1348" s="390">
        <v>56</v>
      </c>
      <c r="M1348" s="391">
        <v>35016.239999999998</v>
      </c>
    </row>
    <row r="1349" spans="1:13" ht="14.4" customHeight="1" x14ac:dyDescent="0.3">
      <c r="A1349" s="386" t="s">
        <v>1725</v>
      </c>
      <c r="B1349" s="387" t="s">
        <v>1563</v>
      </c>
      <c r="C1349" s="387" t="s">
        <v>1028</v>
      </c>
      <c r="D1349" s="387" t="s">
        <v>1029</v>
      </c>
      <c r="E1349" s="387" t="s">
        <v>1030</v>
      </c>
      <c r="F1349" s="390"/>
      <c r="G1349" s="390"/>
      <c r="H1349" s="403">
        <v>0</v>
      </c>
      <c r="I1349" s="390">
        <v>43</v>
      </c>
      <c r="J1349" s="390">
        <v>40330.990000000005</v>
      </c>
      <c r="K1349" s="403">
        <v>1</v>
      </c>
      <c r="L1349" s="390">
        <v>43</v>
      </c>
      <c r="M1349" s="391">
        <v>40330.990000000005</v>
      </c>
    </row>
    <row r="1350" spans="1:13" ht="14.4" customHeight="1" x14ac:dyDescent="0.3">
      <c r="A1350" s="386" t="s">
        <v>1725</v>
      </c>
      <c r="B1350" s="387" t="s">
        <v>1995</v>
      </c>
      <c r="C1350" s="387" t="s">
        <v>1996</v>
      </c>
      <c r="D1350" s="387" t="s">
        <v>1997</v>
      </c>
      <c r="E1350" s="387" t="s">
        <v>1998</v>
      </c>
      <c r="F1350" s="390">
        <v>60</v>
      </c>
      <c r="G1350" s="390">
        <v>28362.6</v>
      </c>
      <c r="H1350" s="403">
        <v>1</v>
      </c>
      <c r="I1350" s="390"/>
      <c r="J1350" s="390"/>
      <c r="K1350" s="403">
        <v>0</v>
      </c>
      <c r="L1350" s="390">
        <v>60</v>
      </c>
      <c r="M1350" s="391">
        <v>28362.6</v>
      </c>
    </row>
    <row r="1351" spans="1:13" ht="14.4" customHeight="1" x14ac:dyDescent="0.3">
      <c r="A1351" s="386" t="s">
        <v>1725</v>
      </c>
      <c r="B1351" s="387" t="s">
        <v>2479</v>
      </c>
      <c r="C1351" s="387" t="s">
        <v>2835</v>
      </c>
      <c r="D1351" s="387" t="s">
        <v>2836</v>
      </c>
      <c r="E1351" s="387" t="s">
        <v>2236</v>
      </c>
      <c r="F1351" s="390">
        <v>3</v>
      </c>
      <c r="G1351" s="390">
        <v>481.79999999999995</v>
      </c>
      <c r="H1351" s="403">
        <v>1</v>
      </c>
      <c r="I1351" s="390"/>
      <c r="J1351" s="390"/>
      <c r="K1351" s="403">
        <v>0</v>
      </c>
      <c r="L1351" s="390">
        <v>3</v>
      </c>
      <c r="M1351" s="391">
        <v>481.79999999999995</v>
      </c>
    </row>
    <row r="1352" spans="1:13" ht="14.4" customHeight="1" x14ac:dyDescent="0.3">
      <c r="A1352" s="386" t="s">
        <v>1725</v>
      </c>
      <c r="B1352" s="387" t="s">
        <v>2479</v>
      </c>
      <c r="C1352" s="387" t="s">
        <v>2837</v>
      </c>
      <c r="D1352" s="387" t="s">
        <v>2836</v>
      </c>
      <c r="E1352" s="387" t="s">
        <v>2655</v>
      </c>
      <c r="F1352" s="390">
        <v>1</v>
      </c>
      <c r="G1352" s="390">
        <v>0</v>
      </c>
      <c r="H1352" s="403"/>
      <c r="I1352" s="390"/>
      <c r="J1352" s="390"/>
      <c r="K1352" s="403"/>
      <c r="L1352" s="390">
        <v>1</v>
      </c>
      <c r="M1352" s="391">
        <v>0</v>
      </c>
    </row>
    <row r="1353" spans="1:13" ht="14.4" customHeight="1" x14ac:dyDescent="0.3">
      <c r="A1353" s="386" t="s">
        <v>1725</v>
      </c>
      <c r="B1353" s="387" t="s">
        <v>1577</v>
      </c>
      <c r="C1353" s="387" t="s">
        <v>1999</v>
      </c>
      <c r="D1353" s="387" t="s">
        <v>2000</v>
      </c>
      <c r="E1353" s="387" t="s">
        <v>1579</v>
      </c>
      <c r="F1353" s="390">
        <v>2</v>
      </c>
      <c r="G1353" s="390">
        <v>666.62</v>
      </c>
      <c r="H1353" s="403">
        <v>1</v>
      </c>
      <c r="I1353" s="390"/>
      <c r="J1353" s="390"/>
      <c r="K1353" s="403">
        <v>0</v>
      </c>
      <c r="L1353" s="390">
        <v>2</v>
      </c>
      <c r="M1353" s="391">
        <v>666.62</v>
      </c>
    </row>
    <row r="1354" spans="1:13" ht="14.4" customHeight="1" x14ac:dyDescent="0.3">
      <c r="A1354" s="386" t="s">
        <v>1725</v>
      </c>
      <c r="B1354" s="387" t="s">
        <v>1577</v>
      </c>
      <c r="C1354" s="387" t="s">
        <v>2838</v>
      </c>
      <c r="D1354" s="387" t="s">
        <v>2000</v>
      </c>
      <c r="E1354" s="387" t="s">
        <v>2432</v>
      </c>
      <c r="F1354" s="390">
        <v>1</v>
      </c>
      <c r="G1354" s="390">
        <v>333.31</v>
      </c>
      <c r="H1354" s="403">
        <v>1</v>
      </c>
      <c r="I1354" s="390"/>
      <c r="J1354" s="390"/>
      <c r="K1354" s="403">
        <v>0</v>
      </c>
      <c r="L1354" s="390">
        <v>1</v>
      </c>
      <c r="M1354" s="391">
        <v>333.31</v>
      </c>
    </row>
    <row r="1355" spans="1:13" ht="14.4" customHeight="1" x14ac:dyDescent="0.3">
      <c r="A1355" s="386" t="s">
        <v>1725</v>
      </c>
      <c r="B1355" s="387" t="s">
        <v>1577</v>
      </c>
      <c r="C1355" s="387" t="s">
        <v>2099</v>
      </c>
      <c r="D1355" s="387" t="s">
        <v>1578</v>
      </c>
      <c r="E1355" s="387" t="s">
        <v>2100</v>
      </c>
      <c r="F1355" s="390">
        <v>1</v>
      </c>
      <c r="G1355" s="390">
        <v>0</v>
      </c>
      <c r="H1355" s="403"/>
      <c r="I1355" s="390"/>
      <c r="J1355" s="390"/>
      <c r="K1355" s="403"/>
      <c r="L1355" s="390">
        <v>1</v>
      </c>
      <c r="M1355" s="391">
        <v>0</v>
      </c>
    </row>
    <row r="1356" spans="1:13" ht="14.4" customHeight="1" x14ac:dyDescent="0.3">
      <c r="A1356" s="386" t="s">
        <v>1725</v>
      </c>
      <c r="B1356" s="387" t="s">
        <v>1577</v>
      </c>
      <c r="C1356" s="387" t="s">
        <v>1146</v>
      </c>
      <c r="D1356" s="387" t="s">
        <v>1578</v>
      </c>
      <c r="E1356" s="387" t="s">
        <v>1579</v>
      </c>
      <c r="F1356" s="390"/>
      <c r="G1356" s="390"/>
      <c r="H1356" s="403">
        <v>0</v>
      </c>
      <c r="I1356" s="390">
        <v>20</v>
      </c>
      <c r="J1356" s="390">
        <v>6666.2</v>
      </c>
      <c r="K1356" s="403">
        <v>1</v>
      </c>
      <c r="L1356" s="390">
        <v>20</v>
      </c>
      <c r="M1356" s="391">
        <v>6666.2</v>
      </c>
    </row>
    <row r="1357" spans="1:13" ht="14.4" customHeight="1" x14ac:dyDescent="0.3">
      <c r="A1357" s="386" t="s">
        <v>1725</v>
      </c>
      <c r="B1357" s="387" t="s">
        <v>1577</v>
      </c>
      <c r="C1357" s="387" t="s">
        <v>1979</v>
      </c>
      <c r="D1357" s="387" t="s">
        <v>1980</v>
      </c>
      <c r="E1357" s="387" t="s">
        <v>1981</v>
      </c>
      <c r="F1357" s="390"/>
      <c r="G1357" s="390"/>
      <c r="H1357" s="403">
        <v>0</v>
      </c>
      <c r="I1357" s="390">
        <v>1</v>
      </c>
      <c r="J1357" s="390">
        <v>333.31</v>
      </c>
      <c r="K1357" s="403">
        <v>1</v>
      </c>
      <c r="L1357" s="390">
        <v>1</v>
      </c>
      <c r="M1357" s="391">
        <v>333.31</v>
      </c>
    </row>
    <row r="1358" spans="1:13" ht="14.4" customHeight="1" x14ac:dyDescent="0.3">
      <c r="A1358" s="386" t="s">
        <v>1725</v>
      </c>
      <c r="B1358" s="387" t="s">
        <v>1577</v>
      </c>
      <c r="C1358" s="387" t="s">
        <v>1982</v>
      </c>
      <c r="D1358" s="387" t="s">
        <v>1983</v>
      </c>
      <c r="E1358" s="387" t="s">
        <v>1984</v>
      </c>
      <c r="F1358" s="390"/>
      <c r="G1358" s="390"/>
      <c r="H1358" s="403">
        <v>0</v>
      </c>
      <c r="I1358" s="390">
        <v>2</v>
      </c>
      <c r="J1358" s="390">
        <v>666.62</v>
      </c>
      <c r="K1358" s="403">
        <v>1</v>
      </c>
      <c r="L1358" s="390">
        <v>2</v>
      </c>
      <c r="M1358" s="391">
        <v>666.62</v>
      </c>
    </row>
    <row r="1359" spans="1:13" ht="14.4" customHeight="1" x14ac:dyDescent="0.3">
      <c r="A1359" s="386" t="s">
        <v>1725</v>
      </c>
      <c r="B1359" s="387" t="s">
        <v>1577</v>
      </c>
      <c r="C1359" s="387" t="s">
        <v>2006</v>
      </c>
      <c r="D1359" s="387" t="s">
        <v>2007</v>
      </c>
      <c r="E1359" s="387" t="s">
        <v>2008</v>
      </c>
      <c r="F1359" s="390">
        <v>87</v>
      </c>
      <c r="G1359" s="390">
        <v>28997.97</v>
      </c>
      <c r="H1359" s="403">
        <v>1</v>
      </c>
      <c r="I1359" s="390"/>
      <c r="J1359" s="390"/>
      <c r="K1359" s="403">
        <v>0</v>
      </c>
      <c r="L1359" s="390">
        <v>87</v>
      </c>
      <c r="M1359" s="391">
        <v>28997.97</v>
      </c>
    </row>
    <row r="1360" spans="1:13" ht="14.4" customHeight="1" x14ac:dyDescent="0.3">
      <c r="A1360" s="386" t="s">
        <v>1725</v>
      </c>
      <c r="B1360" s="387" t="s">
        <v>1577</v>
      </c>
      <c r="C1360" s="387" t="s">
        <v>2009</v>
      </c>
      <c r="D1360" s="387" t="s">
        <v>2007</v>
      </c>
      <c r="E1360" s="387" t="s">
        <v>1984</v>
      </c>
      <c r="F1360" s="390">
        <v>4</v>
      </c>
      <c r="G1360" s="390">
        <v>1333.24</v>
      </c>
      <c r="H1360" s="403">
        <v>1</v>
      </c>
      <c r="I1360" s="390"/>
      <c r="J1360" s="390"/>
      <c r="K1360" s="403">
        <v>0</v>
      </c>
      <c r="L1360" s="390">
        <v>4</v>
      </c>
      <c r="M1360" s="391">
        <v>1333.24</v>
      </c>
    </row>
    <row r="1361" spans="1:13" ht="14.4" customHeight="1" x14ac:dyDescent="0.3">
      <c r="A1361" s="386" t="s">
        <v>1725</v>
      </c>
      <c r="B1361" s="387" t="s">
        <v>1577</v>
      </c>
      <c r="C1361" s="387" t="s">
        <v>2431</v>
      </c>
      <c r="D1361" s="387" t="s">
        <v>2000</v>
      </c>
      <c r="E1361" s="387" t="s">
        <v>2432</v>
      </c>
      <c r="F1361" s="390">
        <v>1</v>
      </c>
      <c r="G1361" s="390">
        <v>333.31</v>
      </c>
      <c r="H1361" s="403">
        <v>1</v>
      </c>
      <c r="I1361" s="390"/>
      <c r="J1361" s="390"/>
      <c r="K1361" s="403">
        <v>0</v>
      </c>
      <c r="L1361" s="390">
        <v>1</v>
      </c>
      <c r="M1361" s="391">
        <v>333.31</v>
      </c>
    </row>
    <row r="1362" spans="1:13" ht="14.4" customHeight="1" x14ac:dyDescent="0.3">
      <c r="A1362" s="386" t="s">
        <v>1725</v>
      </c>
      <c r="B1362" s="387" t="s">
        <v>1577</v>
      </c>
      <c r="C1362" s="387" t="s">
        <v>2839</v>
      </c>
      <c r="D1362" s="387" t="s">
        <v>2000</v>
      </c>
      <c r="E1362" s="387" t="s">
        <v>2840</v>
      </c>
      <c r="F1362" s="390">
        <v>1</v>
      </c>
      <c r="G1362" s="390">
        <v>0</v>
      </c>
      <c r="H1362" s="403"/>
      <c r="I1362" s="390"/>
      <c r="J1362" s="390"/>
      <c r="K1362" s="403"/>
      <c r="L1362" s="390">
        <v>1</v>
      </c>
      <c r="M1362" s="391">
        <v>0</v>
      </c>
    </row>
    <row r="1363" spans="1:13" ht="14.4" customHeight="1" x14ac:dyDescent="0.3">
      <c r="A1363" s="386" t="s">
        <v>1725</v>
      </c>
      <c r="B1363" s="387" t="s">
        <v>1577</v>
      </c>
      <c r="C1363" s="387" t="s">
        <v>2841</v>
      </c>
      <c r="D1363" s="387" t="s">
        <v>2000</v>
      </c>
      <c r="E1363" s="387" t="s">
        <v>2842</v>
      </c>
      <c r="F1363" s="390">
        <v>1</v>
      </c>
      <c r="G1363" s="390">
        <v>0</v>
      </c>
      <c r="H1363" s="403"/>
      <c r="I1363" s="390"/>
      <c r="J1363" s="390"/>
      <c r="K1363" s="403"/>
      <c r="L1363" s="390">
        <v>1</v>
      </c>
      <c r="M1363" s="391">
        <v>0</v>
      </c>
    </row>
    <row r="1364" spans="1:13" ht="14.4" customHeight="1" x14ac:dyDescent="0.3">
      <c r="A1364" s="386" t="s">
        <v>1725</v>
      </c>
      <c r="B1364" s="387" t="s">
        <v>1586</v>
      </c>
      <c r="C1364" s="387" t="s">
        <v>2580</v>
      </c>
      <c r="D1364" s="387" t="s">
        <v>2512</v>
      </c>
      <c r="E1364" s="387" t="s">
        <v>1168</v>
      </c>
      <c r="F1364" s="390">
        <v>1</v>
      </c>
      <c r="G1364" s="390">
        <v>222.25</v>
      </c>
      <c r="H1364" s="403">
        <v>1</v>
      </c>
      <c r="I1364" s="390"/>
      <c r="J1364" s="390"/>
      <c r="K1364" s="403">
        <v>0</v>
      </c>
      <c r="L1364" s="390">
        <v>1</v>
      </c>
      <c r="M1364" s="391">
        <v>222.25</v>
      </c>
    </row>
    <row r="1365" spans="1:13" ht="14.4" customHeight="1" x14ac:dyDescent="0.3">
      <c r="A1365" s="386" t="s">
        <v>1725</v>
      </c>
      <c r="B1365" s="387" t="s">
        <v>1961</v>
      </c>
      <c r="C1365" s="387" t="s">
        <v>1962</v>
      </c>
      <c r="D1365" s="387" t="s">
        <v>1963</v>
      </c>
      <c r="E1365" s="387" t="s">
        <v>1964</v>
      </c>
      <c r="F1365" s="390"/>
      <c r="G1365" s="390"/>
      <c r="H1365" s="403">
        <v>0</v>
      </c>
      <c r="I1365" s="390">
        <v>4</v>
      </c>
      <c r="J1365" s="390">
        <v>616.04</v>
      </c>
      <c r="K1365" s="403">
        <v>1</v>
      </c>
      <c r="L1365" s="390">
        <v>4</v>
      </c>
      <c r="M1365" s="391">
        <v>616.04</v>
      </c>
    </row>
    <row r="1366" spans="1:13" ht="14.4" customHeight="1" x14ac:dyDescent="0.3">
      <c r="A1366" s="386" t="s">
        <v>1725</v>
      </c>
      <c r="B1366" s="387" t="s">
        <v>1961</v>
      </c>
      <c r="C1366" s="387" t="s">
        <v>2437</v>
      </c>
      <c r="D1366" s="387" t="s">
        <v>1963</v>
      </c>
      <c r="E1366" s="387" t="s">
        <v>1964</v>
      </c>
      <c r="F1366" s="390"/>
      <c r="G1366" s="390"/>
      <c r="H1366" s="403">
        <v>0</v>
      </c>
      <c r="I1366" s="390">
        <v>2</v>
      </c>
      <c r="J1366" s="390">
        <v>286.36</v>
      </c>
      <c r="K1366" s="403">
        <v>1</v>
      </c>
      <c r="L1366" s="390">
        <v>2</v>
      </c>
      <c r="M1366" s="391">
        <v>286.36</v>
      </c>
    </row>
    <row r="1367" spans="1:13" ht="14.4" customHeight="1" x14ac:dyDescent="0.3">
      <c r="A1367" s="386" t="s">
        <v>1725</v>
      </c>
      <c r="B1367" s="387" t="s">
        <v>1989</v>
      </c>
      <c r="C1367" s="387" t="s">
        <v>1990</v>
      </c>
      <c r="D1367" s="387" t="s">
        <v>1991</v>
      </c>
      <c r="E1367" s="387" t="s">
        <v>1992</v>
      </c>
      <c r="F1367" s="390"/>
      <c r="G1367" s="390"/>
      <c r="H1367" s="403">
        <v>0</v>
      </c>
      <c r="I1367" s="390">
        <v>3</v>
      </c>
      <c r="J1367" s="390">
        <v>289.89</v>
      </c>
      <c r="K1367" s="403">
        <v>1</v>
      </c>
      <c r="L1367" s="390">
        <v>3</v>
      </c>
      <c r="M1367" s="391">
        <v>289.89</v>
      </c>
    </row>
    <row r="1368" spans="1:13" ht="14.4" customHeight="1" x14ac:dyDescent="0.3">
      <c r="A1368" s="386" t="s">
        <v>1725</v>
      </c>
      <c r="B1368" s="387" t="s">
        <v>1928</v>
      </c>
      <c r="C1368" s="387" t="s">
        <v>1929</v>
      </c>
      <c r="D1368" s="387" t="s">
        <v>1930</v>
      </c>
      <c r="E1368" s="387" t="s">
        <v>1102</v>
      </c>
      <c r="F1368" s="390">
        <v>1</v>
      </c>
      <c r="G1368" s="390">
        <v>95.25</v>
      </c>
      <c r="H1368" s="403">
        <v>1</v>
      </c>
      <c r="I1368" s="390"/>
      <c r="J1368" s="390"/>
      <c r="K1368" s="403">
        <v>0</v>
      </c>
      <c r="L1368" s="390">
        <v>1</v>
      </c>
      <c r="M1368" s="391">
        <v>95.25</v>
      </c>
    </row>
    <row r="1369" spans="1:13" ht="14.4" customHeight="1" x14ac:dyDescent="0.3">
      <c r="A1369" s="386" t="s">
        <v>1725</v>
      </c>
      <c r="B1369" s="387" t="s">
        <v>1587</v>
      </c>
      <c r="C1369" s="387" t="s">
        <v>2843</v>
      </c>
      <c r="D1369" s="387" t="s">
        <v>2145</v>
      </c>
      <c r="E1369" s="387" t="s">
        <v>2844</v>
      </c>
      <c r="F1369" s="390">
        <v>2</v>
      </c>
      <c r="G1369" s="390">
        <v>196.46</v>
      </c>
      <c r="H1369" s="403">
        <v>1</v>
      </c>
      <c r="I1369" s="390"/>
      <c r="J1369" s="390"/>
      <c r="K1369" s="403">
        <v>0</v>
      </c>
      <c r="L1369" s="390">
        <v>2</v>
      </c>
      <c r="M1369" s="391">
        <v>196.46</v>
      </c>
    </row>
    <row r="1370" spans="1:13" ht="14.4" customHeight="1" x14ac:dyDescent="0.3">
      <c r="A1370" s="386" t="s">
        <v>1725</v>
      </c>
      <c r="B1370" s="387" t="s">
        <v>2674</v>
      </c>
      <c r="C1370" s="387" t="s">
        <v>2845</v>
      </c>
      <c r="D1370" s="387" t="s">
        <v>2815</v>
      </c>
      <c r="E1370" s="387" t="s">
        <v>2206</v>
      </c>
      <c r="F1370" s="390"/>
      <c r="G1370" s="390"/>
      <c r="H1370" s="403">
        <v>0</v>
      </c>
      <c r="I1370" s="390">
        <v>2</v>
      </c>
      <c r="J1370" s="390">
        <v>826.44</v>
      </c>
      <c r="K1370" s="403">
        <v>1</v>
      </c>
      <c r="L1370" s="390">
        <v>2</v>
      </c>
      <c r="M1370" s="391">
        <v>826.44</v>
      </c>
    </row>
    <row r="1371" spans="1:13" ht="14.4" customHeight="1" x14ac:dyDescent="0.3">
      <c r="A1371" s="386" t="s">
        <v>1726</v>
      </c>
      <c r="B1371" s="387" t="s">
        <v>1847</v>
      </c>
      <c r="C1371" s="387" t="s">
        <v>1848</v>
      </c>
      <c r="D1371" s="387" t="s">
        <v>1849</v>
      </c>
      <c r="E1371" s="387" t="s">
        <v>1850</v>
      </c>
      <c r="F1371" s="390"/>
      <c r="G1371" s="390"/>
      <c r="H1371" s="403">
        <v>0</v>
      </c>
      <c r="I1371" s="390">
        <v>1</v>
      </c>
      <c r="J1371" s="390">
        <v>32.630000000000003</v>
      </c>
      <c r="K1371" s="403">
        <v>1</v>
      </c>
      <c r="L1371" s="390">
        <v>1</v>
      </c>
      <c r="M1371" s="391">
        <v>32.630000000000003</v>
      </c>
    </row>
    <row r="1372" spans="1:13" ht="14.4" customHeight="1" x14ac:dyDescent="0.3">
      <c r="A1372" s="386" t="s">
        <v>1726</v>
      </c>
      <c r="B1372" s="387" t="s">
        <v>1558</v>
      </c>
      <c r="C1372" s="387" t="s">
        <v>2446</v>
      </c>
      <c r="D1372" s="387" t="s">
        <v>2447</v>
      </c>
      <c r="E1372" s="387" t="s">
        <v>598</v>
      </c>
      <c r="F1372" s="390"/>
      <c r="G1372" s="390"/>
      <c r="H1372" s="403">
        <v>0</v>
      </c>
      <c r="I1372" s="390">
        <v>2</v>
      </c>
      <c r="J1372" s="390">
        <v>380.96</v>
      </c>
      <c r="K1372" s="403">
        <v>1</v>
      </c>
      <c r="L1372" s="390">
        <v>2</v>
      </c>
      <c r="M1372" s="391">
        <v>380.96</v>
      </c>
    </row>
    <row r="1373" spans="1:13" ht="14.4" customHeight="1" x14ac:dyDescent="0.3">
      <c r="A1373" s="386" t="s">
        <v>1726</v>
      </c>
      <c r="B1373" s="387" t="s">
        <v>1558</v>
      </c>
      <c r="C1373" s="387" t="s">
        <v>1832</v>
      </c>
      <c r="D1373" s="387" t="s">
        <v>597</v>
      </c>
      <c r="E1373" s="387" t="s">
        <v>1833</v>
      </c>
      <c r="F1373" s="390"/>
      <c r="G1373" s="390"/>
      <c r="H1373" s="403">
        <v>0</v>
      </c>
      <c r="I1373" s="390">
        <v>3</v>
      </c>
      <c r="J1373" s="390">
        <v>285.71999999999997</v>
      </c>
      <c r="K1373" s="403">
        <v>1</v>
      </c>
      <c r="L1373" s="390">
        <v>3</v>
      </c>
      <c r="M1373" s="391">
        <v>285.71999999999997</v>
      </c>
    </row>
    <row r="1374" spans="1:13" ht="14.4" customHeight="1" x14ac:dyDescent="0.3">
      <c r="A1374" s="386" t="s">
        <v>1726</v>
      </c>
      <c r="B1374" s="387" t="s">
        <v>1558</v>
      </c>
      <c r="C1374" s="387" t="s">
        <v>596</v>
      </c>
      <c r="D1374" s="387" t="s">
        <v>597</v>
      </c>
      <c r="E1374" s="387" t="s">
        <v>598</v>
      </c>
      <c r="F1374" s="390"/>
      <c r="G1374" s="390"/>
      <c r="H1374" s="403">
        <v>0</v>
      </c>
      <c r="I1374" s="390">
        <v>1</v>
      </c>
      <c r="J1374" s="390">
        <v>190.48</v>
      </c>
      <c r="K1374" s="403">
        <v>1</v>
      </c>
      <c r="L1374" s="390">
        <v>1</v>
      </c>
      <c r="M1374" s="391">
        <v>190.48</v>
      </c>
    </row>
    <row r="1375" spans="1:13" ht="14.4" customHeight="1" x14ac:dyDescent="0.3">
      <c r="A1375" s="386" t="s">
        <v>1726</v>
      </c>
      <c r="B1375" s="387" t="s">
        <v>1558</v>
      </c>
      <c r="C1375" s="387" t="s">
        <v>600</v>
      </c>
      <c r="D1375" s="387" t="s">
        <v>597</v>
      </c>
      <c r="E1375" s="387" t="s">
        <v>601</v>
      </c>
      <c r="F1375" s="390"/>
      <c r="G1375" s="390"/>
      <c r="H1375" s="403">
        <v>0</v>
      </c>
      <c r="I1375" s="390">
        <v>2</v>
      </c>
      <c r="J1375" s="390">
        <v>1224.52</v>
      </c>
      <c r="K1375" s="403">
        <v>1</v>
      </c>
      <c r="L1375" s="390">
        <v>2</v>
      </c>
      <c r="M1375" s="391">
        <v>1224.52</v>
      </c>
    </row>
    <row r="1376" spans="1:13" ht="14.4" customHeight="1" x14ac:dyDescent="0.3">
      <c r="A1376" s="386" t="s">
        <v>1726</v>
      </c>
      <c r="B1376" s="387" t="s">
        <v>1561</v>
      </c>
      <c r="C1376" s="387" t="s">
        <v>2757</v>
      </c>
      <c r="D1376" s="387" t="s">
        <v>2758</v>
      </c>
      <c r="E1376" s="387" t="s">
        <v>2759</v>
      </c>
      <c r="F1376" s="390">
        <v>1</v>
      </c>
      <c r="G1376" s="390">
        <v>190.48</v>
      </c>
      <c r="H1376" s="403">
        <v>1</v>
      </c>
      <c r="I1376" s="390"/>
      <c r="J1376" s="390"/>
      <c r="K1376" s="403">
        <v>0</v>
      </c>
      <c r="L1376" s="390">
        <v>1</v>
      </c>
      <c r="M1376" s="391">
        <v>190.48</v>
      </c>
    </row>
    <row r="1377" spans="1:13" ht="14.4" customHeight="1" x14ac:dyDescent="0.3">
      <c r="A1377" s="386" t="s">
        <v>1726</v>
      </c>
      <c r="B1377" s="387" t="s">
        <v>1858</v>
      </c>
      <c r="C1377" s="387" t="s">
        <v>2224</v>
      </c>
      <c r="D1377" s="387" t="s">
        <v>2225</v>
      </c>
      <c r="E1377" s="387" t="s">
        <v>2226</v>
      </c>
      <c r="F1377" s="390"/>
      <c r="G1377" s="390"/>
      <c r="H1377" s="403">
        <v>0</v>
      </c>
      <c r="I1377" s="390">
        <v>3</v>
      </c>
      <c r="J1377" s="390">
        <v>289.70999999999998</v>
      </c>
      <c r="K1377" s="403">
        <v>1</v>
      </c>
      <c r="L1377" s="390">
        <v>3</v>
      </c>
      <c r="M1377" s="391">
        <v>289.70999999999998</v>
      </c>
    </row>
    <row r="1378" spans="1:13" ht="14.4" customHeight="1" x14ac:dyDescent="0.3">
      <c r="A1378" s="386" t="s">
        <v>1726</v>
      </c>
      <c r="B1378" s="387" t="s">
        <v>1858</v>
      </c>
      <c r="C1378" s="387" t="s">
        <v>2227</v>
      </c>
      <c r="D1378" s="387" t="s">
        <v>2225</v>
      </c>
      <c r="E1378" s="387" t="s">
        <v>1484</v>
      </c>
      <c r="F1378" s="390"/>
      <c r="G1378" s="390"/>
      <c r="H1378" s="403">
        <v>0</v>
      </c>
      <c r="I1378" s="390">
        <v>1</v>
      </c>
      <c r="J1378" s="390">
        <v>193.14</v>
      </c>
      <c r="K1378" s="403">
        <v>1</v>
      </c>
      <c r="L1378" s="390">
        <v>1</v>
      </c>
      <c r="M1378" s="391">
        <v>193.14</v>
      </c>
    </row>
    <row r="1379" spans="1:13" ht="14.4" customHeight="1" x14ac:dyDescent="0.3">
      <c r="A1379" s="386" t="s">
        <v>1726</v>
      </c>
      <c r="B1379" s="387" t="s">
        <v>1858</v>
      </c>
      <c r="C1379" s="387" t="s">
        <v>1859</v>
      </c>
      <c r="D1379" s="387" t="s">
        <v>1860</v>
      </c>
      <c r="E1379" s="387" t="s">
        <v>1861</v>
      </c>
      <c r="F1379" s="390"/>
      <c r="G1379" s="390"/>
      <c r="H1379" s="403">
        <v>0</v>
      </c>
      <c r="I1379" s="390">
        <v>2</v>
      </c>
      <c r="J1379" s="390">
        <v>312.5</v>
      </c>
      <c r="K1379" s="403">
        <v>1</v>
      </c>
      <c r="L1379" s="390">
        <v>2</v>
      </c>
      <c r="M1379" s="391">
        <v>312.5</v>
      </c>
    </row>
    <row r="1380" spans="1:13" ht="14.4" customHeight="1" x14ac:dyDescent="0.3">
      <c r="A1380" s="386" t="s">
        <v>1726</v>
      </c>
      <c r="B1380" s="387" t="s">
        <v>1858</v>
      </c>
      <c r="C1380" s="387" t="s">
        <v>1862</v>
      </c>
      <c r="D1380" s="387" t="s">
        <v>1863</v>
      </c>
      <c r="E1380" s="387" t="s">
        <v>1484</v>
      </c>
      <c r="F1380" s="390"/>
      <c r="G1380" s="390"/>
      <c r="H1380" s="403">
        <v>0</v>
      </c>
      <c r="I1380" s="390">
        <v>5</v>
      </c>
      <c r="J1380" s="390">
        <v>965.69999999999993</v>
      </c>
      <c r="K1380" s="403">
        <v>1</v>
      </c>
      <c r="L1380" s="390">
        <v>5</v>
      </c>
      <c r="M1380" s="391">
        <v>965.69999999999993</v>
      </c>
    </row>
    <row r="1381" spans="1:13" ht="14.4" customHeight="1" x14ac:dyDescent="0.3">
      <c r="A1381" s="386" t="s">
        <v>1726</v>
      </c>
      <c r="B1381" s="387" t="s">
        <v>1563</v>
      </c>
      <c r="C1381" s="387" t="s">
        <v>1090</v>
      </c>
      <c r="D1381" s="387" t="s">
        <v>1029</v>
      </c>
      <c r="E1381" s="387" t="s">
        <v>1091</v>
      </c>
      <c r="F1381" s="390"/>
      <c r="G1381" s="390"/>
      <c r="H1381" s="403">
        <v>0</v>
      </c>
      <c r="I1381" s="390">
        <v>1</v>
      </c>
      <c r="J1381" s="390">
        <v>625.29</v>
      </c>
      <c r="K1381" s="403">
        <v>1</v>
      </c>
      <c r="L1381" s="390">
        <v>1</v>
      </c>
      <c r="M1381" s="391">
        <v>625.29</v>
      </c>
    </row>
    <row r="1382" spans="1:13" ht="14.4" customHeight="1" x14ac:dyDescent="0.3">
      <c r="A1382" s="386" t="s">
        <v>1726</v>
      </c>
      <c r="B1382" s="387" t="s">
        <v>1563</v>
      </c>
      <c r="C1382" s="387" t="s">
        <v>2846</v>
      </c>
      <c r="D1382" s="387" t="s">
        <v>1029</v>
      </c>
      <c r="E1382" s="387" t="s">
        <v>1866</v>
      </c>
      <c r="F1382" s="390"/>
      <c r="G1382" s="390"/>
      <c r="H1382" s="403">
        <v>0</v>
      </c>
      <c r="I1382" s="390">
        <v>7</v>
      </c>
      <c r="J1382" s="390">
        <v>1313.13</v>
      </c>
      <c r="K1382" s="403">
        <v>1</v>
      </c>
      <c r="L1382" s="390">
        <v>7</v>
      </c>
      <c r="M1382" s="391">
        <v>1313.13</v>
      </c>
    </row>
    <row r="1383" spans="1:13" ht="14.4" customHeight="1" x14ac:dyDescent="0.3">
      <c r="A1383" s="386" t="s">
        <v>1726</v>
      </c>
      <c r="B1383" s="387" t="s">
        <v>1563</v>
      </c>
      <c r="C1383" s="387" t="s">
        <v>1028</v>
      </c>
      <c r="D1383" s="387" t="s">
        <v>1029</v>
      </c>
      <c r="E1383" s="387" t="s">
        <v>1030</v>
      </c>
      <c r="F1383" s="390"/>
      <c r="G1383" s="390"/>
      <c r="H1383" s="403">
        <v>0</v>
      </c>
      <c r="I1383" s="390">
        <v>1</v>
      </c>
      <c r="J1383" s="390">
        <v>937.93</v>
      </c>
      <c r="K1383" s="403">
        <v>1</v>
      </c>
      <c r="L1383" s="390">
        <v>1</v>
      </c>
      <c r="M1383" s="391">
        <v>937.93</v>
      </c>
    </row>
    <row r="1384" spans="1:13" ht="14.4" customHeight="1" x14ac:dyDescent="0.3">
      <c r="A1384" s="386" t="s">
        <v>1726</v>
      </c>
      <c r="B1384" s="387" t="s">
        <v>1563</v>
      </c>
      <c r="C1384" s="387" t="s">
        <v>2847</v>
      </c>
      <c r="D1384" s="387" t="s">
        <v>1029</v>
      </c>
      <c r="E1384" s="387" t="s">
        <v>1869</v>
      </c>
      <c r="F1384" s="390"/>
      <c r="G1384" s="390"/>
      <c r="H1384" s="403"/>
      <c r="I1384" s="390">
        <v>2</v>
      </c>
      <c r="J1384" s="390">
        <v>0</v>
      </c>
      <c r="K1384" s="403"/>
      <c r="L1384" s="390">
        <v>2</v>
      </c>
      <c r="M1384" s="391">
        <v>0</v>
      </c>
    </row>
    <row r="1385" spans="1:13" ht="14.4" customHeight="1" x14ac:dyDescent="0.3">
      <c r="A1385" s="386" t="s">
        <v>1726</v>
      </c>
      <c r="B1385" s="387" t="s">
        <v>1563</v>
      </c>
      <c r="C1385" s="387" t="s">
        <v>1864</v>
      </c>
      <c r="D1385" s="387" t="s">
        <v>1865</v>
      </c>
      <c r="E1385" s="387" t="s">
        <v>1866</v>
      </c>
      <c r="F1385" s="390"/>
      <c r="G1385" s="390"/>
      <c r="H1385" s="403">
        <v>0</v>
      </c>
      <c r="I1385" s="390">
        <v>3</v>
      </c>
      <c r="J1385" s="390">
        <v>1049.82</v>
      </c>
      <c r="K1385" s="403">
        <v>1</v>
      </c>
      <c r="L1385" s="390">
        <v>3</v>
      </c>
      <c r="M1385" s="391">
        <v>1049.82</v>
      </c>
    </row>
    <row r="1386" spans="1:13" ht="14.4" customHeight="1" x14ac:dyDescent="0.3">
      <c r="A1386" s="386" t="s">
        <v>1726</v>
      </c>
      <c r="B1386" s="387" t="s">
        <v>1563</v>
      </c>
      <c r="C1386" s="387" t="s">
        <v>1867</v>
      </c>
      <c r="D1386" s="387" t="s">
        <v>1865</v>
      </c>
      <c r="E1386" s="387" t="s">
        <v>1030</v>
      </c>
      <c r="F1386" s="390"/>
      <c r="G1386" s="390"/>
      <c r="H1386" s="403">
        <v>0</v>
      </c>
      <c r="I1386" s="390">
        <v>1</v>
      </c>
      <c r="J1386" s="390">
        <v>1749.69</v>
      </c>
      <c r="K1386" s="403">
        <v>1</v>
      </c>
      <c r="L1386" s="390">
        <v>1</v>
      </c>
      <c r="M1386" s="391">
        <v>1749.69</v>
      </c>
    </row>
    <row r="1387" spans="1:13" ht="14.4" customHeight="1" x14ac:dyDescent="0.3">
      <c r="A1387" s="386" t="s">
        <v>1726</v>
      </c>
      <c r="B1387" s="387" t="s">
        <v>1563</v>
      </c>
      <c r="C1387" s="387" t="s">
        <v>1868</v>
      </c>
      <c r="D1387" s="387" t="s">
        <v>1865</v>
      </c>
      <c r="E1387" s="387" t="s">
        <v>1869</v>
      </c>
      <c r="F1387" s="390"/>
      <c r="G1387" s="390"/>
      <c r="H1387" s="403">
        <v>0</v>
      </c>
      <c r="I1387" s="390">
        <v>2</v>
      </c>
      <c r="J1387" s="390">
        <v>933.16</v>
      </c>
      <c r="K1387" s="403">
        <v>1</v>
      </c>
      <c r="L1387" s="390">
        <v>2</v>
      </c>
      <c r="M1387" s="391">
        <v>933.16</v>
      </c>
    </row>
    <row r="1388" spans="1:13" ht="14.4" customHeight="1" x14ac:dyDescent="0.3">
      <c r="A1388" s="386" t="s">
        <v>1726</v>
      </c>
      <c r="B1388" s="387" t="s">
        <v>1995</v>
      </c>
      <c r="C1388" s="387" t="s">
        <v>1996</v>
      </c>
      <c r="D1388" s="387" t="s">
        <v>1997</v>
      </c>
      <c r="E1388" s="387" t="s">
        <v>1998</v>
      </c>
      <c r="F1388" s="390">
        <v>3</v>
      </c>
      <c r="G1388" s="390">
        <v>1418.1299999999999</v>
      </c>
      <c r="H1388" s="403">
        <v>1</v>
      </c>
      <c r="I1388" s="390"/>
      <c r="J1388" s="390"/>
      <c r="K1388" s="403">
        <v>0</v>
      </c>
      <c r="L1388" s="390">
        <v>3</v>
      </c>
      <c r="M1388" s="391">
        <v>1418.1299999999999</v>
      </c>
    </row>
    <row r="1389" spans="1:13" ht="14.4" customHeight="1" x14ac:dyDescent="0.3">
      <c r="A1389" s="386" t="s">
        <v>1726</v>
      </c>
      <c r="B1389" s="387" t="s">
        <v>1875</v>
      </c>
      <c r="C1389" s="387" t="s">
        <v>1876</v>
      </c>
      <c r="D1389" s="387" t="s">
        <v>1877</v>
      </c>
      <c r="E1389" s="387" t="s">
        <v>1878</v>
      </c>
      <c r="F1389" s="390"/>
      <c r="G1389" s="390"/>
      <c r="H1389" s="403">
        <v>0</v>
      </c>
      <c r="I1389" s="390">
        <v>1</v>
      </c>
      <c r="J1389" s="390">
        <v>140.25</v>
      </c>
      <c r="K1389" s="403">
        <v>1</v>
      </c>
      <c r="L1389" s="390">
        <v>1</v>
      </c>
      <c r="M1389" s="391">
        <v>140.25</v>
      </c>
    </row>
    <row r="1390" spans="1:13" ht="14.4" customHeight="1" x14ac:dyDescent="0.3">
      <c r="A1390" s="386" t="s">
        <v>1726</v>
      </c>
      <c r="B1390" s="387" t="s">
        <v>1566</v>
      </c>
      <c r="C1390" s="387" t="s">
        <v>2207</v>
      </c>
      <c r="D1390" s="387" t="s">
        <v>1072</v>
      </c>
      <c r="E1390" s="387" t="s">
        <v>2208</v>
      </c>
      <c r="F1390" s="390"/>
      <c r="G1390" s="390"/>
      <c r="H1390" s="403">
        <v>0</v>
      </c>
      <c r="I1390" s="390">
        <v>3</v>
      </c>
      <c r="J1390" s="390">
        <v>363.48</v>
      </c>
      <c r="K1390" s="403">
        <v>1</v>
      </c>
      <c r="L1390" s="390">
        <v>3</v>
      </c>
      <c r="M1390" s="391">
        <v>363.48</v>
      </c>
    </row>
    <row r="1391" spans="1:13" ht="14.4" customHeight="1" x14ac:dyDescent="0.3">
      <c r="A1391" s="386" t="s">
        <v>1726</v>
      </c>
      <c r="B1391" s="387" t="s">
        <v>1566</v>
      </c>
      <c r="C1391" s="387" t="s">
        <v>2848</v>
      </c>
      <c r="D1391" s="387" t="s">
        <v>1072</v>
      </c>
      <c r="E1391" s="387" t="s">
        <v>2849</v>
      </c>
      <c r="F1391" s="390"/>
      <c r="G1391" s="390"/>
      <c r="H1391" s="403">
        <v>0</v>
      </c>
      <c r="I1391" s="390">
        <v>3</v>
      </c>
      <c r="J1391" s="390">
        <v>726.99</v>
      </c>
      <c r="K1391" s="403">
        <v>1</v>
      </c>
      <c r="L1391" s="390">
        <v>3</v>
      </c>
      <c r="M1391" s="391">
        <v>726.99</v>
      </c>
    </row>
    <row r="1392" spans="1:13" ht="14.4" customHeight="1" x14ac:dyDescent="0.3">
      <c r="A1392" s="386" t="s">
        <v>1726</v>
      </c>
      <c r="B1392" s="387" t="s">
        <v>1879</v>
      </c>
      <c r="C1392" s="387" t="s">
        <v>2850</v>
      </c>
      <c r="D1392" s="387" t="s">
        <v>2235</v>
      </c>
      <c r="E1392" s="387" t="s">
        <v>2851</v>
      </c>
      <c r="F1392" s="390">
        <v>1</v>
      </c>
      <c r="G1392" s="390">
        <v>0</v>
      </c>
      <c r="H1392" s="403"/>
      <c r="I1392" s="390"/>
      <c r="J1392" s="390"/>
      <c r="K1392" s="403"/>
      <c r="L1392" s="390">
        <v>1</v>
      </c>
      <c r="M1392" s="391">
        <v>0</v>
      </c>
    </row>
    <row r="1393" spans="1:13" ht="14.4" customHeight="1" x14ac:dyDescent="0.3">
      <c r="A1393" s="386" t="s">
        <v>1726</v>
      </c>
      <c r="B1393" s="387" t="s">
        <v>1879</v>
      </c>
      <c r="C1393" s="387" t="s">
        <v>2234</v>
      </c>
      <c r="D1393" s="387" t="s">
        <v>2235</v>
      </c>
      <c r="E1393" s="387" t="s">
        <v>2236</v>
      </c>
      <c r="F1393" s="390">
        <v>1</v>
      </c>
      <c r="G1393" s="390">
        <v>33.729999999999997</v>
      </c>
      <c r="H1393" s="403">
        <v>1</v>
      </c>
      <c r="I1393" s="390"/>
      <c r="J1393" s="390"/>
      <c r="K1393" s="403">
        <v>0</v>
      </c>
      <c r="L1393" s="390">
        <v>1</v>
      </c>
      <c r="M1393" s="391">
        <v>33.729999999999997</v>
      </c>
    </row>
    <row r="1394" spans="1:13" ht="14.4" customHeight="1" x14ac:dyDescent="0.3">
      <c r="A1394" s="386" t="s">
        <v>1726</v>
      </c>
      <c r="B1394" s="387" t="s">
        <v>1567</v>
      </c>
      <c r="C1394" s="387" t="s">
        <v>2370</v>
      </c>
      <c r="D1394" s="387" t="s">
        <v>490</v>
      </c>
      <c r="E1394" s="387" t="s">
        <v>491</v>
      </c>
      <c r="F1394" s="390">
        <v>1</v>
      </c>
      <c r="G1394" s="390">
        <v>49.92</v>
      </c>
      <c r="H1394" s="403">
        <v>1</v>
      </c>
      <c r="I1394" s="390"/>
      <c r="J1394" s="390"/>
      <c r="K1394" s="403">
        <v>0</v>
      </c>
      <c r="L1394" s="390">
        <v>1</v>
      </c>
      <c r="M1394" s="391">
        <v>49.92</v>
      </c>
    </row>
    <row r="1395" spans="1:13" ht="14.4" customHeight="1" x14ac:dyDescent="0.3">
      <c r="A1395" s="386" t="s">
        <v>1726</v>
      </c>
      <c r="B1395" s="387" t="s">
        <v>1613</v>
      </c>
      <c r="C1395" s="387" t="s">
        <v>2852</v>
      </c>
      <c r="D1395" s="387" t="s">
        <v>1234</v>
      </c>
      <c r="E1395" s="387" t="s">
        <v>1614</v>
      </c>
      <c r="F1395" s="390">
        <v>1</v>
      </c>
      <c r="G1395" s="390">
        <v>0</v>
      </c>
      <c r="H1395" s="403"/>
      <c r="I1395" s="390"/>
      <c r="J1395" s="390"/>
      <c r="K1395" s="403"/>
      <c r="L1395" s="390">
        <v>1</v>
      </c>
      <c r="M1395" s="391">
        <v>0</v>
      </c>
    </row>
    <row r="1396" spans="1:13" ht="14.4" customHeight="1" x14ac:dyDescent="0.3">
      <c r="A1396" s="386" t="s">
        <v>1726</v>
      </c>
      <c r="B1396" s="387" t="s">
        <v>1613</v>
      </c>
      <c r="C1396" s="387" t="s">
        <v>2244</v>
      </c>
      <c r="D1396" s="387" t="s">
        <v>1896</v>
      </c>
      <c r="E1396" s="387" t="s">
        <v>2245</v>
      </c>
      <c r="F1396" s="390"/>
      <c r="G1396" s="390"/>
      <c r="H1396" s="403">
        <v>0</v>
      </c>
      <c r="I1396" s="390">
        <v>1</v>
      </c>
      <c r="J1396" s="390">
        <v>525.88</v>
      </c>
      <c r="K1396" s="403">
        <v>1</v>
      </c>
      <c r="L1396" s="390">
        <v>1</v>
      </c>
      <c r="M1396" s="391">
        <v>525.88</v>
      </c>
    </row>
    <row r="1397" spans="1:13" ht="14.4" customHeight="1" x14ac:dyDescent="0.3">
      <c r="A1397" s="386" t="s">
        <v>1726</v>
      </c>
      <c r="B1397" s="387" t="s">
        <v>1613</v>
      </c>
      <c r="C1397" s="387" t="s">
        <v>2473</v>
      </c>
      <c r="D1397" s="387" t="s">
        <v>2474</v>
      </c>
      <c r="E1397" s="387" t="s">
        <v>2475</v>
      </c>
      <c r="F1397" s="390">
        <v>3</v>
      </c>
      <c r="G1397" s="390">
        <v>1166.58</v>
      </c>
      <c r="H1397" s="403">
        <v>1</v>
      </c>
      <c r="I1397" s="390"/>
      <c r="J1397" s="390"/>
      <c r="K1397" s="403">
        <v>0</v>
      </c>
      <c r="L1397" s="390">
        <v>3</v>
      </c>
      <c r="M1397" s="391">
        <v>1166.58</v>
      </c>
    </row>
    <row r="1398" spans="1:13" ht="14.4" customHeight="1" x14ac:dyDescent="0.3">
      <c r="A1398" s="386" t="s">
        <v>1726</v>
      </c>
      <c r="B1398" s="387" t="s">
        <v>1615</v>
      </c>
      <c r="C1398" s="387" t="s">
        <v>2853</v>
      </c>
      <c r="D1398" s="387" t="s">
        <v>2854</v>
      </c>
      <c r="E1398" s="387" t="s">
        <v>1894</v>
      </c>
      <c r="F1398" s="390"/>
      <c r="G1398" s="390"/>
      <c r="H1398" s="403">
        <v>0</v>
      </c>
      <c r="I1398" s="390">
        <v>1</v>
      </c>
      <c r="J1398" s="390">
        <v>107.34</v>
      </c>
      <c r="K1398" s="403">
        <v>1</v>
      </c>
      <c r="L1398" s="390">
        <v>1</v>
      </c>
      <c r="M1398" s="391">
        <v>107.34</v>
      </c>
    </row>
    <row r="1399" spans="1:13" ht="14.4" customHeight="1" x14ac:dyDescent="0.3">
      <c r="A1399" s="386" t="s">
        <v>1726</v>
      </c>
      <c r="B1399" s="387" t="s">
        <v>1615</v>
      </c>
      <c r="C1399" s="387" t="s">
        <v>2855</v>
      </c>
      <c r="D1399" s="387" t="s">
        <v>2856</v>
      </c>
      <c r="E1399" s="387" t="s">
        <v>1894</v>
      </c>
      <c r="F1399" s="390">
        <v>2</v>
      </c>
      <c r="G1399" s="390">
        <v>214.68</v>
      </c>
      <c r="H1399" s="403">
        <v>1</v>
      </c>
      <c r="I1399" s="390"/>
      <c r="J1399" s="390"/>
      <c r="K1399" s="403">
        <v>0</v>
      </c>
      <c r="L1399" s="390">
        <v>2</v>
      </c>
      <c r="M1399" s="391">
        <v>214.68</v>
      </c>
    </row>
    <row r="1400" spans="1:13" ht="14.4" customHeight="1" x14ac:dyDescent="0.3">
      <c r="A1400" s="386" t="s">
        <v>1726</v>
      </c>
      <c r="B1400" s="387" t="s">
        <v>1898</v>
      </c>
      <c r="C1400" s="387" t="s">
        <v>1899</v>
      </c>
      <c r="D1400" s="387" t="s">
        <v>1900</v>
      </c>
      <c r="E1400" s="387" t="s">
        <v>1901</v>
      </c>
      <c r="F1400" s="390">
        <v>1</v>
      </c>
      <c r="G1400" s="390">
        <v>0</v>
      </c>
      <c r="H1400" s="403"/>
      <c r="I1400" s="390"/>
      <c r="J1400" s="390"/>
      <c r="K1400" s="403"/>
      <c r="L1400" s="390">
        <v>1</v>
      </c>
      <c r="M1400" s="391">
        <v>0</v>
      </c>
    </row>
    <row r="1401" spans="1:13" ht="14.4" customHeight="1" x14ac:dyDescent="0.3">
      <c r="A1401" s="386" t="s">
        <v>1726</v>
      </c>
      <c r="B1401" s="387" t="s">
        <v>1902</v>
      </c>
      <c r="C1401" s="387" t="s">
        <v>2251</v>
      </c>
      <c r="D1401" s="387" t="s">
        <v>2252</v>
      </c>
      <c r="E1401" s="387" t="s">
        <v>2253</v>
      </c>
      <c r="F1401" s="390"/>
      <c r="G1401" s="390"/>
      <c r="H1401" s="403">
        <v>0</v>
      </c>
      <c r="I1401" s="390">
        <v>1</v>
      </c>
      <c r="J1401" s="390">
        <v>14.6</v>
      </c>
      <c r="K1401" s="403">
        <v>1</v>
      </c>
      <c r="L1401" s="390">
        <v>1</v>
      </c>
      <c r="M1401" s="391">
        <v>14.6</v>
      </c>
    </row>
    <row r="1402" spans="1:13" ht="14.4" customHeight="1" x14ac:dyDescent="0.3">
      <c r="A1402" s="386" t="s">
        <v>1726</v>
      </c>
      <c r="B1402" s="387" t="s">
        <v>1902</v>
      </c>
      <c r="C1402" s="387" t="s">
        <v>2857</v>
      </c>
      <c r="D1402" s="387" t="s">
        <v>2592</v>
      </c>
      <c r="E1402" s="387" t="s">
        <v>2593</v>
      </c>
      <c r="F1402" s="390">
        <v>1</v>
      </c>
      <c r="G1402" s="390">
        <v>0</v>
      </c>
      <c r="H1402" s="403"/>
      <c r="I1402" s="390"/>
      <c r="J1402" s="390"/>
      <c r="K1402" s="403"/>
      <c r="L1402" s="390">
        <v>1</v>
      </c>
      <c r="M1402" s="391">
        <v>0</v>
      </c>
    </row>
    <row r="1403" spans="1:13" ht="14.4" customHeight="1" x14ac:dyDescent="0.3">
      <c r="A1403" s="386" t="s">
        <v>1726</v>
      </c>
      <c r="B1403" s="387" t="s">
        <v>1617</v>
      </c>
      <c r="C1403" s="387" t="s">
        <v>2858</v>
      </c>
      <c r="D1403" s="387" t="s">
        <v>1312</v>
      </c>
      <c r="E1403" s="387" t="s">
        <v>2859</v>
      </c>
      <c r="F1403" s="390">
        <v>1</v>
      </c>
      <c r="G1403" s="390">
        <v>0</v>
      </c>
      <c r="H1403" s="403"/>
      <c r="I1403" s="390"/>
      <c r="J1403" s="390"/>
      <c r="K1403" s="403"/>
      <c r="L1403" s="390">
        <v>1</v>
      </c>
      <c r="M1403" s="391">
        <v>0</v>
      </c>
    </row>
    <row r="1404" spans="1:13" ht="14.4" customHeight="1" x14ac:dyDescent="0.3">
      <c r="A1404" s="386" t="s">
        <v>1726</v>
      </c>
      <c r="B1404" s="387" t="s">
        <v>1617</v>
      </c>
      <c r="C1404" s="387" t="s">
        <v>1400</v>
      </c>
      <c r="D1404" s="387" t="s">
        <v>1312</v>
      </c>
      <c r="E1404" s="387" t="s">
        <v>1401</v>
      </c>
      <c r="F1404" s="390">
        <v>1</v>
      </c>
      <c r="G1404" s="390">
        <v>610.14</v>
      </c>
      <c r="H1404" s="403">
        <v>1</v>
      </c>
      <c r="I1404" s="390"/>
      <c r="J1404" s="390"/>
      <c r="K1404" s="403">
        <v>0</v>
      </c>
      <c r="L1404" s="390">
        <v>1</v>
      </c>
      <c r="M1404" s="391">
        <v>610.14</v>
      </c>
    </row>
    <row r="1405" spans="1:13" ht="14.4" customHeight="1" x14ac:dyDescent="0.3">
      <c r="A1405" s="386" t="s">
        <v>1726</v>
      </c>
      <c r="B1405" s="387" t="s">
        <v>1905</v>
      </c>
      <c r="C1405" s="387" t="s">
        <v>2860</v>
      </c>
      <c r="D1405" s="387" t="s">
        <v>2784</v>
      </c>
      <c r="E1405" s="387" t="s">
        <v>2861</v>
      </c>
      <c r="F1405" s="390"/>
      <c r="G1405" s="390"/>
      <c r="H1405" s="403"/>
      <c r="I1405" s="390">
        <v>1</v>
      </c>
      <c r="J1405" s="390">
        <v>0</v>
      </c>
      <c r="K1405" s="403"/>
      <c r="L1405" s="390">
        <v>1</v>
      </c>
      <c r="M1405" s="391">
        <v>0</v>
      </c>
    </row>
    <row r="1406" spans="1:13" ht="14.4" customHeight="1" x14ac:dyDescent="0.3">
      <c r="A1406" s="386" t="s">
        <v>1726</v>
      </c>
      <c r="B1406" s="387" t="s">
        <v>1905</v>
      </c>
      <c r="C1406" s="387" t="s">
        <v>2862</v>
      </c>
      <c r="D1406" s="387" t="s">
        <v>2129</v>
      </c>
      <c r="E1406" s="387" t="s">
        <v>2863</v>
      </c>
      <c r="F1406" s="390">
        <v>1</v>
      </c>
      <c r="G1406" s="390">
        <v>301.87</v>
      </c>
      <c r="H1406" s="403">
        <v>1</v>
      </c>
      <c r="I1406" s="390"/>
      <c r="J1406" s="390"/>
      <c r="K1406" s="403">
        <v>0</v>
      </c>
      <c r="L1406" s="390">
        <v>1</v>
      </c>
      <c r="M1406" s="391">
        <v>301.87</v>
      </c>
    </row>
    <row r="1407" spans="1:13" ht="14.4" customHeight="1" x14ac:dyDescent="0.3">
      <c r="A1407" s="386" t="s">
        <v>1726</v>
      </c>
      <c r="B1407" s="387" t="s">
        <v>1916</v>
      </c>
      <c r="C1407" s="387" t="s">
        <v>2864</v>
      </c>
      <c r="D1407" s="387" t="s">
        <v>2865</v>
      </c>
      <c r="E1407" s="387" t="s">
        <v>2495</v>
      </c>
      <c r="F1407" s="390"/>
      <c r="G1407" s="390"/>
      <c r="H1407" s="403">
        <v>0</v>
      </c>
      <c r="I1407" s="390">
        <v>1</v>
      </c>
      <c r="J1407" s="390">
        <v>199.02</v>
      </c>
      <c r="K1407" s="403">
        <v>1</v>
      </c>
      <c r="L1407" s="390">
        <v>1</v>
      </c>
      <c r="M1407" s="391">
        <v>199.02</v>
      </c>
    </row>
    <row r="1408" spans="1:13" ht="14.4" customHeight="1" x14ac:dyDescent="0.3">
      <c r="A1408" s="386" t="s">
        <v>1726</v>
      </c>
      <c r="B1408" s="387" t="s">
        <v>1916</v>
      </c>
      <c r="C1408" s="387" t="s">
        <v>2866</v>
      </c>
      <c r="D1408" s="387" t="s">
        <v>1918</v>
      </c>
      <c r="E1408" s="387" t="s">
        <v>2270</v>
      </c>
      <c r="F1408" s="390">
        <v>2</v>
      </c>
      <c r="G1408" s="390">
        <v>0</v>
      </c>
      <c r="H1408" s="403"/>
      <c r="I1408" s="390"/>
      <c r="J1408" s="390"/>
      <c r="K1408" s="403"/>
      <c r="L1408" s="390">
        <v>2</v>
      </c>
      <c r="M1408" s="391">
        <v>0</v>
      </c>
    </row>
    <row r="1409" spans="1:13" ht="14.4" customHeight="1" x14ac:dyDescent="0.3">
      <c r="A1409" s="386" t="s">
        <v>1726</v>
      </c>
      <c r="B1409" s="387" t="s">
        <v>1916</v>
      </c>
      <c r="C1409" s="387" t="s">
        <v>2267</v>
      </c>
      <c r="D1409" s="387" t="s">
        <v>1918</v>
      </c>
      <c r="E1409" s="387" t="s">
        <v>2042</v>
      </c>
      <c r="F1409" s="390"/>
      <c r="G1409" s="390"/>
      <c r="H1409" s="403">
        <v>0</v>
      </c>
      <c r="I1409" s="390">
        <v>1</v>
      </c>
      <c r="J1409" s="390">
        <v>596.23</v>
      </c>
      <c r="K1409" s="403">
        <v>1</v>
      </c>
      <c r="L1409" s="390">
        <v>1</v>
      </c>
      <c r="M1409" s="391">
        <v>596.23</v>
      </c>
    </row>
    <row r="1410" spans="1:13" ht="14.4" customHeight="1" x14ac:dyDescent="0.3">
      <c r="A1410" s="386" t="s">
        <v>1726</v>
      </c>
      <c r="B1410" s="387" t="s">
        <v>1975</v>
      </c>
      <c r="C1410" s="387" t="s">
        <v>2320</v>
      </c>
      <c r="D1410" s="387" t="s">
        <v>1977</v>
      </c>
      <c r="E1410" s="387" t="s">
        <v>2321</v>
      </c>
      <c r="F1410" s="390">
        <v>1</v>
      </c>
      <c r="G1410" s="390">
        <v>0</v>
      </c>
      <c r="H1410" s="403"/>
      <c r="I1410" s="390"/>
      <c r="J1410" s="390"/>
      <c r="K1410" s="403"/>
      <c r="L1410" s="390">
        <v>1</v>
      </c>
      <c r="M1410" s="391">
        <v>0</v>
      </c>
    </row>
    <row r="1411" spans="1:13" ht="14.4" customHeight="1" x14ac:dyDescent="0.3">
      <c r="A1411" s="386" t="s">
        <v>1726</v>
      </c>
      <c r="B1411" s="387" t="s">
        <v>1577</v>
      </c>
      <c r="C1411" s="387" t="s">
        <v>2099</v>
      </c>
      <c r="D1411" s="387" t="s">
        <v>1578</v>
      </c>
      <c r="E1411" s="387" t="s">
        <v>2100</v>
      </c>
      <c r="F1411" s="390">
        <v>7</v>
      </c>
      <c r="G1411" s="390">
        <v>0</v>
      </c>
      <c r="H1411" s="403"/>
      <c r="I1411" s="390"/>
      <c r="J1411" s="390"/>
      <c r="K1411" s="403"/>
      <c r="L1411" s="390">
        <v>7</v>
      </c>
      <c r="M1411" s="391">
        <v>0</v>
      </c>
    </row>
    <row r="1412" spans="1:13" ht="14.4" customHeight="1" x14ac:dyDescent="0.3">
      <c r="A1412" s="386" t="s">
        <v>1726</v>
      </c>
      <c r="B1412" s="387" t="s">
        <v>1577</v>
      </c>
      <c r="C1412" s="387" t="s">
        <v>1146</v>
      </c>
      <c r="D1412" s="387" t="s">
        <v>1578</v>
      </c>
      <c r="E1412" s="387" t="s">
        <v>1579</v>
      </c>
      <c r="F1412" s="390"/>
      <c r="G1412" s="390"/>
      <c r="H1412" s="403">
        <v>0</v>
      </c>
      <c r="I1412" s="390">
        <v>32</v>
      </c>
      <c r="J1412" s="390">
        <v>10665.92</v>
      </c>
      <c r="K1412" s="403">
        <v>1</v>
      </c>
      <c r="L1412" s="390">
        <v>32</v>
      </c>
      <c r="M1412" s="391">
        <v>10665.92</v>
      </c>
    </row>
    <row r="1413" spans="1:13" ht="14.4" customHeight="1" x14ac:dyDescent="0.3">
      <c r="A1413" s="386" t="s">
        <v>1726</v>
      </c>
      <c r="B1413" s="387" t="s">
        <v>1584</v>
      </c>
      <c r="C1413" s="387" t="s">
        <v>2726</v>
      </c>
      <c r="D1413" s="387" t="s">
        <v>1202</v>
      </c>
      <c r="E1413" s="387" t="s">
        <v>2727</v>
      </c>
      <c r="F1413" s="390">
        <v>3</v>
      </c>
      <c r="G1413" s="390">
        <v>0</v>
      </c>
      <c r="H1413" s="403"/>
      <c r="I1413" s="390"/>
      <c r="J1413" s="390"/>
      <c r="K1413" s="403"/>
      <c r="L1413" s="390">
        <v>3</v>
      </c>
      <c r="M1413" s="391">
        <v>0</v>
      </c>
    </row>
    <row r="1414" spans="1:13" ht="14.4" customHeight="1" x14ac:dyDescent="0.3">
      <c r="A1414" s="386" t="s">
        <v>1726</v>
      </c>
      <c r="B1414" s="387" t="s">
        <v>1584</v>
      </c>
      <c r="C1414" s="387" t="s">
        <v>1201</v>
      </c>
      <c r="D1414" s="387" t="s">
        <v>1202</v>
      </c>
      <c r="E1414" s="387" t="s">
        <v>1606</v>
      </c>
      <c r="F1414" s="390"/>
      <c r="G1414" s="390"/>
      <c r="H1414" s="403">
        <v>0</v>
      </c>
      <c r="I1414" s="390">
        <v>19</v>
      </c>
      <c r="J1414" s="390">
        <v>7032.2400000000007</v>
      </c>
      <c r="K1414" s="403">
        <v>1</v>
      </c>
      <c r="L1414" s="390">
        <v>19</v>
      </c>
      <c r="M1414" s="391">
        <v>7032.2400000000007</v>
      </c>
    </row>
    <row r="1415" spans="1:13" ht="14.4" customHeight="1" x14ac:dyDescent="0.3">
      <c r="A1415" s="386" t="s">
        <v>1726</v>
      </c>
      <c r="B1415" s="387" t="s">
        <v>1989</v>
      </c>
      <c r="C1415" s="387" t="s">
        <v>2022</v>
      </c>
      <c r="D1415" s="387" t="s">
        <v>2023</v>
      </c>
      <c r="E1415" s="387" t="s">
        <v>2024</v>
      </c>
      <c r="F1415" s="390">
        <v>1</v>
      </c>
      <c r="G1415" s="390">
        <v>96.63</v>
      </c>
      <c r="H1415" s="403">
        <v>1</v>
      </c>
      <c r="I1415" s="390"/>
      <c r="J1415" s="390"/>
      <c r="K1415" s="403">
        <v>0</v>
      </c>
      <c r="L1415" s="390">
        <v>1</v>
      </c>
      <c r="M1415" s="391">
        <v>96.63</v>
      </c>
    </row>
    <row r="1416" spans="1:13" ht="14.4" customHeight="1" x14ac:dyDescent="0.3">
      <c r="A1416" s="386" t="s">
        <v>1726</v>
      </c>
      <c r="B1416" s="387" t="s">
        <v>2080</v>
      </c>
      <c r="C1416" s="387" t="s">
        <v>2216</v>
      </c>
      <c r="D1416" s="387" t="s">
        <v>2217</v>
      </c>
      <c r="E1416" s="387" t="s">
        <v>2218</v>
      </c>
      <c r="F1416" s="390"/>
      <c r="G1416" s="390"/>
      <c r="H1416" s="403">
        <v>0</v>
      </c>
      <c r="I1416" s="390">
        <v>1</v>
      </c>
      <c r="J1416" s="390">
        <v>162.13</v>
      </c>
      <c r="K1416" s="403">
        <v>1</v>
      </c>
      <c r="L1416" s="390">
        <v>1</v>
      </c>
      <c r="M1416" s="391">
        <v>162.13</v>
      </c>
    </row>
    <row r="1417" spans="1:13" ht="14.4" customHeight="1" x14ac:dyDescent="0.3">
      <c r="A1417" s="386" t="s">
        <v>1726</v>
      </c>
      <c r="B1417" s="387" t="s">
        <v>1607</v>
      </c>
      <c r="C1417" s="387" t="s">
        <v>2204</v>
      </c>
      <c r="D1417" s="387" t="s">
        <v>2205</v>
      </c>
      <c r="E1417" s="387" t="s">
        <v>2206</v>
      </c>
      <c r="F1417" s="390"/>
      <c r="G1417" s="390"/>
      <c r="H1417" s="403"/>
      <c r="I1417" s="390">
        <v>5</v>
      </c>
      <c r="J1417" s="390">
        <v>0</v>
      </c>
      <c r="K1417" s="403"/>
      <c r="L1417" s="390">
        <v>5</v>
      </c>
      <c r="M1417" s="391">
        <v>0</v>
      </c>
    </row>
    <row r="1418" spans="1:13" ht="14.4" customHeight="1" x14ac:dyDescent="0.3">
      <c r="A1418" s="386" t="s">
        <v>1726</v>
      </c>
      <c r="B1418" s="387" t="s">
        <v>1596</v>
      </c>
      <c r="C1418" s="387" t="s">
        <v>1079</v>
      </c>
      <c r="D1418" s="387" t="s">
        <v>1080</v>
      </c>
      <c r="E1418" s="387" t="s">
        <v>1597</v>
      </c>
      <c r="F1418" s="390"/>
      <c r="G1418" s="390"/>
      <c r="H1418" s="403">
        <v>0</v>
      </c>
      <c r="I1418" s="390">
        <v>1</v>
      </c>
      <c r="J1418" s="390">
        <v>94.8</v>
      </c>
      <c r="K1418" s="403">
        <v>1</v>
      </c>
      <c r="L1418" s="390">
        <v>1</v>
      </c>
      <c r="M1418" s="391">
        <v>94.8</v>
      </c>
    </row>
    <row r="1419" spans="1:13" ht="14.4" customHeight="1" x14ac:dyDescent="0.3">
      <c r="A1419" s="386" t="s">
        <v>1726</v>
      </c>
      <c r="B1419" s="387" t="s">
        <v>1841</v>
      </c>
      <c r="C1419" s="387" t="s">
        <v>2867</v>
      </c>
      <c r="D1419" s="387" t="s">
        <v>2699</v>
      </c>
      <c r="E1419" s="387" t="s">
        <v>2811</v>
      </c>
      <c r="F1419" s="390">
        <v>1</v>
      </c>
      <c r="G1419" s="390">
        <v>0</v>
      </c>
      <c r="H1419" s="403"/>
      <c r="I1419" s="390"/>
      <c r="J1419" s="390"/>
      <c r="K1419" s="403"/>
      <c r="L1419" s="390">
        <v>1</v>
      </c>
      <c r="M1419" s="391">
        <v>0</v>
      </c>
    </row>
    <row r="1420" spans="1:13" ht="14.4" customHeight="1" x14ac:dyDescent="0.3">
      <c r="A1420" s="386" t="s">
        <v>1727</v>
      </c>
      <c r="B1420" s="387" t="s">
        <v>1558</v>
      </c>
      <c r="C1420" s="387" t="s">
        <v>1832</v>
      </c>
      <c r="D1420" s="387" t="s">
        <v>597</v>
      </c>
      <c r="E1420" s="387" t="s">
        <v>1833</v>
      </c>
      <c r="F1420" s="390"/>
      <c r="G1420" s="390"/>
      <c r="H1420" s="403">
        <v>0</v>
      </c>
      <c r="I1420" s="390">
        <v>1</v>
      </c>
      <c r="J1420" s="390">
        <v>95.24</v>
      </c>
      <c r="K1420" s="403">
        <v>1</v>
      </c>
      <c r="L1420" s="390">
        <v>1</v>
      </c>
      <c r="M1420" s="391">
        <v>95.24</v>
      </c>
    </row>
    <row r="1421" spans="1:13" ht="14.4" customHeight="1" x14ac:dyDescent="0.3">
      <c r="A1421" s="386" t="s">
        <v>1727</v>
      </c>
      <c r="B1421" s="387" t="s">
        <v>1577</v>
      </c>
      <c r="C1421" s="387" t="s">
        <v>1146</v>
      </c>
      <c r="D1421" s="387" t="s">
        <v>1578</v>
      </c>
      <c r="E1421" s="387" t="s">
        <v>1579</v>
      </c>
      <c r="F1421" s="390"/>
      <c r="G1421" s="390"/>
      <c r="H1421" s="403">
        <v>0</v>
      </c>
      <c r="I1421" s="390">
        <v>3</v>
      </c>
      <c r="J1421" s="390">
        <v>999.93000000000006</v>
      </c>
      <c r="K1421" s="403">
        <v>1</v>
      </c>
      <c r="L1421" s="390">
        <v>3</v>
      </c>
      <c r="M1421" s="391">
        <v>999.93000000000006</v>
      </c>
    </row>
    <row r="1422" spans="1:13" ht="14.4" customHeight="1" x14ac:dyDescent="0.3">
      <c r="A1422" s="386" t="s">
        <v>1727</v>
      </c>
      <c r="B1422" s="387" t="s">
        <v>1577</v>
      </c>
      <c r="C1422" s="387" t="s">
        <v>1982</v>
      </c>
      <c r="D1422" s="387" t="s">
        <v>1983</v>
      </c>
      <c r="E1422" s="387" t="s">
        <v>1984</v>
      </c>
      <c r="F1422" s="390"/>
      <c r="G1422" s="390"/>
      <c r="H1422" s="403">
        <v>0</v>
      </c>
      <c r="I1422" s="390">
        <v>1</v>
      </c>
      <c r="J1422" s="390">
        <v>333.31</v>
      </c>
      <c r="K1422" s="403">
        <v>1</v>
      </c>
      <c r="L1422" s="390">
        <v>1</v>
      </c>
      <c r="M1422" s="391">
        <v>333.31</v>
      </c>
    </row>
    <row r="1423" spans="1:13" ht="14.4" customHeight="1" x14ac:dyDescent="0.3">
      <c r="A1423" s="386" t="s">
        <v>1728</v>
      </c>
      <c r="B1423" s="387" t="s">
        <v>1558</v>
      </c>
      <c r="C1423" s="387" t="s">
        <v>1832</v>
      </c>
      <c r="D1423" s="387" t="s">
        <v>597</v>
      </c>
      <c r="E1423" s="387" t="s">
        <v>1833</v>
      </c>
      <c r="F1423" s="390"/>
      <c r="G1423" s="390"/>
      <c r="H1423" s="403">
        <v>0</v>
      </c>
      <c r="I1423" s="390">
        <v>5</v>
      </c>
      <c r="J1423" s="390">
        <v>476.2</v>
      </c>
      <c r="K1423" s="403">
        <v>1</v>
      </c>
      <c r="L1423" s="390">
        <v>5</v>
      </c>
      <c r="M1423" s="391">
        <v>476.2</v>
      </c>
    </row>
    <row r="1424" spans="1:13" ht="14.4" customHeight="1" x14ac:dyDescent="0.3">
      <c r="A1424" s="386" t="s">
        <v>1728</v>
      </c>
      <c r="B1424" s="387" t="s">
        <v>1558</v>
      </c>
      <c r="C1424" s="387" t="s">
        <v>596</v>
      </c>
      <c r="D1424" s="387" t="s">
        <v>597</v>
      </c>
      <c r="E1424" s="387" t="s">
        <v>598</v>
      </c>
      <c r="F1424" s="390"/>
      <c r="G1424" s="390"/>
      <c r="H1424" s="403">
        <v>0</v>
      </c>
      <c r="I1424" s="390">
        <v>4</v>
      </c>
      <c r="J1424" s="390">
        <v>761.92</v>
      </c>
      <c r="K1424" s="403">
        <v>1</v>
      </c>
      <c r="L1424" s="390">
        <v>4</v>
      </c>
      <c r="M1424" s="391">
        <v>761.92</v>
      </c>
    </row>
    <row r="1425" spans="1:13" ht="14.4" customHeight="1" x14ac:dyDescent="0.3">
      <c r="A1425" s="386" t="s">
        <v>1728</v>
      </c>
      <c r="B1425" s="387" t="s">
        <v>1561</v>
      </c>
      <c r="C1425" s="387" t="s">
        <v>2760</v>
      </c>
      <c r="D1425" s="387" t="s">
        <v>1603</v>
      </c>
      <c r="E1425" s="387" t="s">
        <v>2761</v>
      </c>
      <c r="F1425" s="390">
        <v>1</v>
      </c>
      <c r="G1425" s="390">
        <v>95.24</v>
      </c>
      <c r="H1425" s="403">
        <v>1</v>
      </c>
      <c r="I1425" s="390"/>
      <c r="J1425" s="390"/>
      <c r="K1425" s="403">
        <v>0</v>
      </c>
      <c r="L1425" s="390">
        <v>1</v>
      </c>
      <c r="M1425" s="391">
        <v>95.24</v>
      </c>
    </row>
    <row r="1426" spans="1:13" ht="14.4" customHeight="1" x14ac:dyDescent="0.3">
      <c r="A1426" s="386" t="s">
        <v>1728</v>
      </c>
      <c r="B1426" s="387" t="s">
        <v>1577</v>
      </c>
      <c r="C1426" s="387" t="s">
        <v>1146</v>
      </c>
      <c r="D1426" s="387" t="s">
        <v>1578</v>
      </c>
      <c r="E1426" s="387" t="s">
        <v>1579</v>
      </c>
      <c r="F1426" s="390"/>
      <c r="G1426" s="390"/>
      <c r="H1426" s="403">
        <v>0</v>
      </c>
      <c r="I1426" s="390">
        <v>22</v>
      </c>
      <c r="J1426" s="390">
        <v>7332.8200000000015</v>
      </c>
      <c r="K1426" s="403">
        <v>1</v>
      </c>
      <c r="L1426" s="390">
        <v>22</v>
      </c>
      <c r="M1426" s="391">
        <v>7332.8200000000015</v>
      </c>
    </row>
    <row r="1427" spans="1:13" ht="14.4" customHeight="1" x14ac:dyDescent="0.3">
      <c r="A1427" s="386" t="s">
        <v>1728</v>
      </c>
      <c r="B1427" s="387" t="s">
        <v>1582</v>
      </c>
      <c r="C1427" s="387" t="s">
        <v>1154</v>
      </c>
      <c r="D1427" s="387" t="s">
        <v>1155</v>
      </c>
      <c r="E1427" s="387" t="s">
        <v>1583</v>
      </c>
      <c r="F1427" s="390"/>
      <c r="G1427" s="390"/>
      <c r="H1427" s="403">
        <v>0</v>
      </c>
      <c r="I1427" s="390">
        <v>3</v>
      </c>
      <c r="J1427" s="390">
        <v>552.66</v>
      </c>
      <c r="K1427" s="403">
        <v>1</v>
      </c>
      <c r="L1427" s="390">
        <v>3</v>
      </c>
      <c r="M1427" s="391">
        <v>552.66</v>
      </c>
    </row>
    <row r="1428" spans="1:13" ht="14.4" customHeight="1" x14ac:dyDescent="0.3">
      <c r="A1428" s="386" t="s">
        <v>1728</v>
      </c>
      <c r="B1428" s="387" t="s">
        <v>1961</v>
      </c>
      <c r="C1428" s="387" t="s">
        <v>2437</v>
      </c>
      <c r="D1428" s="387" t="s">
        <v>1963</v>
      </c>
      <c r="E1428" s="387" t="s">
        <v>1964</v>
      </c>
      <c r="F1428" s="390"/>
      <c r="G1428" s="390"/>
      <c r="H1428" s="403">
        <v>0</v>
      </c>
      <c r="I1428" s="390">
        <v>2</v>
      </c>
      <c r="J1428" s="390">
        <v>286.36</v>
      </c>
      <c r="K1428" s="403">
        <v>1</v>
      </c>
      <c r="L1428" s="390">
        <v>2</v>
      </c>
      <c r="M1428" s="391">
        <v>286.36</v>
      </c>
    </row>
    <row r="1429" spans="1:13" ht="14.4" customHeight="1" x14ac:dyDescent="0.3">
      <c r="A1429" s="386" t="s">
        <v>1728</v>
      </c>
      <c r="B1429" s="387" t="s">
        <v>1838</v>
      </c>
      <c r="C1429" s="387" t="s">
        <v>1839</v>
      </c>
      <c r="D1429" s="387" t="s">
        <v>1840</v>
      </c>
      <c r="E1429" s="387" t="s">
        <v>1583</v>
      </c>
      <c r="F1429" s="390"/>
      <c r="G1429" s="390"/>
      <c r="H1429" s="403">
        <v>0</v>
      </c>
      <c r="I1429" s="390">
        <v>1</v>
      </c>
      <c r="J1429" s="390">
        <v>69.86</v>
      </c>
      <c r="K1429" s="403">
        <v>1</v>
      </c>
      <c r="L1429" s="390">
        <v>1</v>
      </c>
      <c r="M1429" s="391">
        <v>69.86</v>
      </c>
    </row>
    <row r="1430" spans="1:13" ht="14.4" customHeight="1" x14ac:dyDescent="0.3">
      <c r="A1430" s="386" t="s">
        <v>1728</v>
      </c>
      <c r="B1430" s="387" t="s">
        <v>1587</v>
      </c>
      <c r="C1430" s="387" t="s">
        <v>2052</v>
      </c>
      <c r="D1430" s="387" t="s">
        <v>2053</v>
      </c>
      <c r="E1430" s="387" t="s">
        <v>2054</v>
      </c>
      <c r="F1430" s="390"/>
      <c r="G1430" s="390"/>
      <c r="H1430" s="403">
        <v>0</v>
      </c>
      <c r="I1430" s="390">
        <v>2</v>
      </c>
      <c r="J1430" s="390">
        <v>81.86</v>
      </c>
      <c r="K1430" s="403">
        <v>1</v>
      </c>
      <c r="L1430" s="390">
        <v>2</v>
      </c>
      <c r="M1430" s="391">
        <v>81.86</v>
      </c>
    </row>
    <row r="1431" spans="1:13" ht="14.4" customHeight="1" x14ac:dyDescent="0.3">
      <c r="A1431" s="386" t="s">
        <v>1753</v>
      </c>
      <c r="B1431" s="387" t="s">
        <v>1577</v>
      </c>
      <c r="C1431" s="387" t="s">
        <v>1146</v>
      </c>
      <c r="D1431" s="387" t="s">
        <v>1578</v>
      </c>
      <c r="E1431" s="387" t="s">
        <v>1579</v>
      </c>
      <c r="F1431" s="390"/>
      <c r="G1431" s="390"/>
      <c r="H1431" s="403">
        <v>0</v>
      </c>
      <c r="I1431" s="390">
        <v>1</v>
      </c>
      <c r="J1431" s="390">
        <v>333.31</v>
      </c>
      <c r="K1431" s="403">
        <v>1</v>
      </c>
      <c r="L1431" s="390">
        <v>1</v>
      </c>
      <c r="M1431" s="391">
        <v>333.31</v>
      </c>
    </row>
    <row r="1432" spans="1:13" ht="14.4" customHeight="1" x14ac:dyDescent="0.3">
      <c r="A1432" s="386" t="s">
        <v>1753</v>
      </c>
      <c r="B1432" s="387" t="s">
        <v>1587</v>
      </c>
      <c r="C1432" s="387" t="s">
        <v>2052</v>
      </c>
      <c r="D1432" s="387" t="s">
        <v>2053</v>
      </c>
      <c r="E1432" s="387" t="s">
        <v>2054</v>
      </c>
      <c r="F1432" s="390"/>
      <c r="G1432" s="390"/>
      <c r="H1432" s="403">
        <v>0</v>
      </c>
      <c r="I1432" s="390">
        <v>5</v>
      </c>
      <c r="J1432" s="390">
        <v>163.69999999999999</v>
      </c>
      <c r="K1432" s="403">
        <v>1</v>
      </c>
      <c r="L1432" s="390">
        <v>5</v>
      </c>
      <c r="M1432" s="391">
        <v>163.69999999999999</v>
      </c>
    </row>
    <row r="1433" spans="1:13" ht="14.4" customHeight="1" x14ac:dyDescent="0.3">
      <c r="A1433" s="386" t="s">
        <v>1753</v>
      </c>
      <c r="B1433" s="387" t="s">
        <v>1941</v>
      </c>
      <c r="C1433" s="387" t="s">
        <v>2642</v>
      </c>
      <c r="D1433" s="387" t="s">
        <v>2616</v>
      </c>
      <c r="E1433" s="387" t="s">
        <v>2643</v>
      </c>
      <c r="F1433" s="390"/>
      <c r="G1433" s="390"/>
      <c r="H1433" s="403">
        <v>0</v>
      </c>
      <c r="I1433" s="390">
        <v>1</v>
      </c>
      <c r="J1433" s="390">
        <v>31.57</v>
      </c>
      <c r="K1433" s="403">
        <v>1</v>
      </c>
      <c r="L1433" s="390">
        <v>1</v>
      </c>
      <c r="M1433" s="391">
        <v>31.57</v>
      </c>
    </row>
    <row r="1434" spans="1:13" ht="14.4" customHeight="1" x14ac:dyDescent="0.3">
      <c r="A1434" s="386" t="s">
        <v>1753</v>
      </c>
      <c r="B1434" s="387" t="s">
        <v>2063</v>
      </c>
      <c r="C1434" s="387" t="s">
        <v>2180</v>
      </c>
      <c r="D1434" s="387" t="s">
        <v>2181</v>
      </c>
      <c r="E1434" s="387" t="s">
        <v>2182</v>
      </c>
      <c r="F1434" s="390"/>
      <c r="G1434" s="390"/>
      <c r="H1434" s="403">
        <v>0</v>
      </c>
      <c r="I1434" s="390">
        <v>2</v>
      </c>
      <c r="J1434" s="390">
        <v>364.28</v>
      </c>
      <c r="K1434" s="403">
        <v>1</v>
      </c>
      <c r="L1434" s="390">
        <v>2</v>
      </c>
      <c r="M1434" s="391">
        <v>364.28</v>
      </c>
    </row>
    <row r="1435" spans="1:13" ht="14.4" customHeight="1" x14ac:dyDescent="0.3">
      <c r="A1435" s="386" t="s">
        <v>1753</v>
      </c>
      <c r="B1435" s="387" t="s">
        <v>2427</v>
      </c>
      <c r="C1435" s="387" t="s">
        <v>2868</v>
      </c>
      <c r="D1435" s="387" t="s">
        <v>2869</v>
      </c>
      <c r="E1435" s="387" t="s">
        <v>2870</v>
      </c>
      <c r="F1435" s="390">
        <v>1</v>
      </c>
      <c r="G1435" s="390">
        <v>0</v>
      </c>
      <c r="H1435" s="403"/>
      <c r="I1435" s="390"/>
      <c r="J1435" s="390"/>
      <c r="K1435" s="403"/>
      <c r="L1435" s="390">
        <v>1</v>
      </c>
      <c r="M1435" s="391">
        <v>0</v>
      </c>
    </row>
    <row r="1436" spans="1:13" ht="14.4" customHeight="1" x14ac:dyDescent="0.3">
      <c r="A1436" s="386" t="s">
        <v>1753</v>
      </c>
      <c r="B1436" s="387" t="s">
        <v>1611</v>
      </c>
      <c r="C1436" s="387" t="s">
        <v>836</v>
      </c>
      <c r="D1436" s="387" t="s">
        <v>1230</v>
      </c>
      <c r="E1436" s="387" t="s">
        <v>1231</v>
      </c>
      <c r="F1436" s="390"/>
      <c r="G1436" s="390"/>
      <c r="H1436" s="403">
        <v>0</v>
      </c>
      <c r="I1436" s="390">
        <v>5</v>
      </c>
      <c r="J1436" s="390">
        <v>688</v>
      </c>
      <c r="K1436" s="403">
        <v>1</v>
      </c>
      <c r="L1436" s="390">
        <v>5</v>
      </c>
      <c r="M1436" s="391">
        <v>688</v>
      </c>
    </row>
    <row r="1437" spans="1:13" ht="14.4" customHeight="1" x14ac:dyDescent="0.3">
      <c r="A1437" s="386" t="s">
        <v>1730</v>
      </c>
      <c r="B1437" s="387" t="s">
        <v>1989</v>
      </c>
      <c r="C1437" s="387" t="s">
        <v>1990</v>
      </c>
      <c r="D1437" s="387" t="s">
        <v>1991</v>
      </c>
      <c r="E1437" s="387" t="s">
        <v>1992</v>
      </c>
      <c r="F1437" s="390"/>
      <c r="G1437" s="390"/>
      <c r="H1437" s="403">
        <v>0</v>
      </c>
      <c r="I1437" s="390">
        <v>1</v>
      </c>
      <c r="J1437" s="390">
        <v>96.63</v>
      </c>
      <c r="K1437" s="403">
        <v>1</v>
      </c>
      <c r="L1437" s="390">
        <v>1</v>
      </c>
      <c r="M1437" s="391">
        <v>96.63</v>
      </c>
    </row>
    <row r="1438" spans="1:13" ht="14.4" customHeight="1" x14ac:dyDescent="0.3">
      <c r="A1438" s="386" t="s">
        <v>1731</v>
      </c>
      <c r="B1438" s="387" t="s">
        <v>2871</v>
      </c>
      <c r="C1438" s="387" t="s">
        <v>2872</v>
      </c>
      <c r="D1438" s="387" t="s">
        <v>2873</v>
      </c>
      <c r="E1438" s="387" t="s">
        <v>2874</v>
      </c>
      <c r="F1438" s="390"/>
      <c r="G1438" s="390"/>
      <c r="H1438" s="403">
        <v>0</v>
      </c>
      <c r="I1438" s="390">
        <v>1</v>
      </c>
      <c r="J1438" s="390">
        <v>104.45</v>
      </c>
      <c r="K1438" s="403">
        <v>1</v>
      </c>
      <c r="L1438" s="390">
        <v>1</v>
      </c>
      <c r="M1438" s="391">
        <v>104.45</v>
      </c>
    </row>
    <row r="1439" spans="1:13" ht="14.4" customHeight="1" x14ac:dyDescent="0.3">
      <c r="A1439" s="386" t="s">
        <v>1731</v>
      </c>
      <c r="B1439" s="387" t="s">
        <v>1968</v>
      </c>
      <c r="C1439" s="387" t="s">
        <v>2195</v>
      </c>
      <c r="D1439" s="387" t="s">
        <v>1973</v>
      </c>
      <c r="E1439" s="387" t="s">
        <v>2196</v>
      </c>
      <c r="F1439" s="390"/>
      <c r="G1439" s="390"/>
      <c r="H1439" s="403">
        <v>0</v>
      </c>
      <c r="I1439" s="390">
        <v>7</v>
      </c>
      <c r="J1439" s="390">
        <v>1600.4500000000003</v>
      </c>
      <c r="K1439" s="403">
        <v>1</v>
      </c>
      <c r="L1439" s="390">
        <v>7</v>
      </c>
      <c r="M1439" s="391">
        <v>1600.4500000000003</v>
      </c>
    </row>
    <row r="1440" spans="1:13" ht="14.4" customHeight="1" x14ac:dyDescent="0.3">
      <c r="A1440" s="386" t="s">
        <v>1731</v>
      </c>
      <c r="B1440" s="387" t="s">
        <v>1975</v>
      </c>
      <c r="C1440" s="387" t="s">
        <v>1976</v>
      </c>
      <c r="D1440" s="387" t="s">
        <v>1977</v>
      </c>
      <c r="E1440" s="387" t="s">
        <v>1978</v>
      </c>
      <c r="F1440" s="390"/>
      <c r="G1440" s="390"/>
      <c r="H1440" s="403">
        <v>0</v>
      </c>
      <c r="I1440" s="390">
        <v>11</v>
      </c>
      <c r="J1440" s="390">
        <v>457.04999999999995</v>
      </c>
      <c r="K1440" s="403">
        <v>1</v>
      </c>
      <c r="L1440" s="390">
        <v>11</v>
      </c>
      <c r="M1440" s="391">
        <v>457.04999999999995</v>
      </c>
    </row>
    <row r="1441" spans="1:13" ht="14.4" customHeight="1" x14ac:dyDescent="0.3">
      <c r="A1441" s="386" t="s">
        <v>1731</v>
      </c>
      <c r="B1441" s="387" t="s">
        <v>1577</v>
      </c>
      <c r="C1441" s="387" t="s">
        <v>1146</v>
      </c>
      <c r="D1441" s="387" t="s">
        <v>1578</v>
      </c>
      <c r="E1441" s="387" t="s">
        <v>1579</v>
      </c>
      <c r="F1441" s="390"/>
      <c r="G1441" s="390"/>
      <c r="H1441" s="403">
        <v>0</v>
      </c>
      <c r="I1441" s="390">
        <v>15</v>
      </c>
      <c r="J1441" s="390">
        <v>4999.6500000000005</v>
      </c>
      <c r="K1441" s="403">
        <v>1</v>
      </c>
      <c r="L1441" s="390">
        <v>15</v>
      </c>
      <c r="M1441" s="391">
        <v>4999.6500000000005</v>
      </c>
    </row>
    <row r="1442" spans="1:13" ht="14.4" customHeight="1" x14ac:dyDescent="0.3">
      <c r="A1442" s="386" t="s">
        <v>1731</v>
      </c>
      <c r="B1442" s="387" t="s">
        <v>1582</v>
      </c>
      <c r="C1442" s="387" t="s">
        <v>2875</v>
      </c>
      <c r="D1442" s="387" t="s">
        <v>2178</v>
      </c>
      <c r="E1442" s="387" t="s">
        <v>2510</v>
      </c>
      <c r="F1442" s="390"/>
      <c r="G1442" s="390"/>
      <c r="H1442" s="403"/>
      <c r="I1442" s="390">
        <v>1</v>
      </c>
      <c r="J1442" s="390">
        <v>0</v>
      </c>
      <c r="K1442" s="403"/>
      <c r="L1442" s="390">
        <v>1</v>
      </c>
      <c r="M1442" s="391">
        <v>0</v>
      </c>
    </row>
    <row r="1443" spans="1:13" ht="14.4" customHeight="1" x14ac:dyDescent="0.3">
      <c r="A1443" s="386" t="s">
        <v>1731</v>
      </c>
      <c r="B1443" s="387" t="s">
        <v>1582</v>
      </c>
      <c r="C1443" s="387" t="s">
        <v>1986</v>
      </c>
      <c r="D1443" s="387" t="s">
        <v>1987</v>
      </c>
      <c r="E1443" s="387" t="s">
        <v>1988</v>
      </c>
      <c r="F1443" s="390"/>
      <c r="G1443" s="390"/>
      <c r="H1443" s="403">
        <v>0</v>
      </c>
      <c r="I1443" s="390">
        <v>3</v>
      </c>
      <c r="J1443" s="390">
        <v>414.48</v>
      </c>
      <c r="K1443" s="403">
        <v>1</v>
      </c>
      <c r="L1443" s="390">
        <v>3</v>
      </c>
      <c r="M1443" s="391">
        <v>414.48</v>
      </c>
    </row>
    <row r="1444" spans="1:13" ht="14.4" customHeight="1" x14ac:dyDescent="0.3">
      <c r="A1444" s="386" t="s">
        <v>1731</v>
      </c>
      <c r="B1444" s="387" t="s">
        <v>1834</v>
      </c>
      <c r="C1444" s="387" t="s">
        <v>1835</v>
      </c>
      <c r="D1444" s="387" t="s">
        <v>1836</v>
      </c>
      <c r="E1444" s="387" t="s">
        <v>1837</v>
      </c>
      <c r="F1444" s="390"/>
      <c r="G1444" s="390"/>
      <c r="H1444" s="403">
        <v>0</v>
      </c>
      <c r="I1444" s="390">
        <v>10</v>
      </c>
      <c r="J1444" s="390">
        <v>698.6</v>
      </c>
      <c r="K1444" s="403">
        <v>1</v>
      </c>
      <c r="L1444" s="390">
        <v>10</v>
      </c>
      <c r="M1444" s="391">
        <v>698.6</v>
      </c>
    </row>
    <row r="1445" spans="1:13" ht="14.4" customHeight="1" x14ac:dyDescent="0.3">
      <c r="A1445" s="386" t="s">
        <v>1731</v>
      </c>
      <c r="B1445" s="387" t="s">
        <v>1838</v>
      </c>
      <c r="C1445" s="387" t="s">
        <v>1839</v>
      </c>
      <c r="D1445" s="387" t="s">
        <v>1840</v>
      </c>
      <c r="E1445" s="387" t="s">
        <v>1583</v>
      </c>
      <c r="F1445" s="390"/>
      <c r="G1445" s="390"/>
      <c r="H1445" s="403">
        <v>0</v>
      </c>
      <c r="I1445" s="390">
        <v>8</v>
      </c>
      <c r="J1445" s="390">
        <v>558.87999999999988</v>
      </c>
      <c r="K1445" s="403">
        <v>1</v>
      </c>
      <c r="L1445" s="390">
        <v>8</v>
      </c>
      <c r="M1445" s="391">
        <v>558.87999999999988</v>
      </c>
    </row>
    <row r="1446" spans="1:13" ht="14.4" customHeight="1" x14ac:dyDescent="0.3">
      <c r="A1446" s="386" t="s">
        <v>1731</v>
      </c>
      <c r="B1446" s="387" t="s">
        <v>1587</v>
      </c>
      <c r="C1446" s="387" t="s">
        <v>1058</v>
      </c>
      <c r="D1446" s="387" t="s">
        <v>1059</v>
      </c>
      <c r="E1446" s="387" t="s">
        <v>1588</v>
      </c>
      <c r="F1446" s="390"/>
      <c r="G1446" s="390"/>
      <c r="H1446" s="403">
        <v>0</v>
      </c>
      <c r="I1446" s="390">
        <v>1</v>
      </c>
      <c r="J1446" s="390">
        <v>124.51</v>
      </c>
      <c r="K1446" s="403">
        <v>1</v>
      </c>
      <c r="L1446" s="390">
        <v>1</v>
      </c>
      <c r="M1446" s="391">
        <v>124.51</v>
      </c>
    </row>
    <row r="1447" spans="1:13" ht="14.4" customHeight="1" x14ac:dyDescent="0.3">
      <c r="A1447" s="386" t="s">
        <v>1732</v>
      </c>
      <c r="B1447" s="387" t="s">
        <v>1558</v>
      </c>
      <c r="C1447" s="387" t="s">
        <v>600</v>
      </c>
      <c r="D1447" s="387" t="s">
        <v>597</v>
      </c>
      <c r="E1447" s="387" t="s">
        <v>601</v>
      </c>
      <c r="F1447" s="390"/>
      <c r="G1447" s="390"/>
      <c r="H1447" s="403">
        <v>0</v>
      </c>
      <c r="I1447" s="390">
        <v>1</v>
      </c>
      <c r="J1447" s="390">
        <v>612.26</v>
      </c>
      <c r="K1447" s="403">
        <v>1</v>
      </c>
      <c r="L1447" s="390">
        <v>1</v>
      </c>
      <c r="M1447" s="391">
        <v>612.26</v>
      </c>
    </row>
    <row r="1448" spans="1:13" ht="14.4" customHeight="1" x14ac:dyDescent="0.3">
      <c r="A1448" s="386" t="s">
        <v>1732</v>
      </c>
      <c r="B1448" s="387" t="s">
        <v>1617</v>
      </c>
      <c r="C1448" s="387" t="s">
        <v>2876</v>
      </c>
      <c r="D1448" s="387" t="s">
        <v>2176</v>
      </c>
      <c r="E1448" s="387" t="s">
        <v>1184</v>
      </c>
      <c r="F1448" s="390">
        <v>1</v>
      </c>
      <c r="G1448" s="390">
        <v>0</v>
      </c>
      <c r="H1448" s="403"/>
      <c r="I1448" s="390"/>
      <c r="J1448" s="390"/>
      <c r="K1448" s="403"/>
      <c r="L1448" s="390">
        <v>1</v>
      </c>
      <c r="M1448" s="391">
        <v>0</v>
      </c>
    </row>
    <row r="1449" spans="1:13" ht="14.4" customHeight="1" x14ac:dyDescent="0.3">
      <c r="A1449" s="386" t="s">
        <v>1732</v>
      </c>
      <c r="B1449" s="387" t="s">
        <v>1569</v>
      </c>
      <c r="C1449" s="387" t="s">
        <v>1509</v>
      </c>
      <c r="D1449" s="387" t="s">
        <v>1486</v>
      </c>
      <c r="E1449" s="387" t="s">
        <v>1510</v>
      </c>
      <c r="F1449" s="390"/>
      <c r="G1449" s="390"/>
      <c r="H1449" s="403">
        <v>0</v>
      </c>
      <c r="I1449" s="390">
        <v>2</v>
      </c>
      <c r="J1449" s="390">
        <v>958.08</v>
      </c>
      <c r="K1449" s="403">
        <v>1</v>
      </c>
      <c r="L1449" s="390">
        <v>2</v>
      </c>
      <c r="M1449" s="391">
        <v>958.08</v>
      </c>
    </row>
    <row r="1450" spans="1:13" ht="14.4" customHeight="1" x14ac:dyDescent="0.3">
      <c r="A1450" s="386" t="s">
        <v>1732</v>
      </c>
      <c r="B1450" s="387" t="s">
        <v>1600</v>
      </c>
      <c r="C1450" s="387" t="s">
        <v>1093</v>
      </c>
      <c r="D1450" s="387" t="s">
        <v>1094</v>
      </c>
      <c r="E1450" s="387" t="s">
        <v>894</v>
      </c>
      <c r="F1450" s="390"/>
      <c r="G1450" s="390"/>
      <c r="H1450" s="403">
        <v>0</v>
      </c>
      <c r="I1450" s="390">
        <v>1</v>
      </c>
      <c r="J1450" s="390">
        <v>413.22</v>
      </c>
      <c r="K1450" s="403">
        <v>1</v>
      </c>
      <c r="L1450" s="390">
        <v>1</v>
      </c>
      <c r="M1450" s="391">
        <v>413.22</v>
      </c>
    </row>
    <row r="1451" spans="1:13" ht="14.4" customHeight="1" x14ac:dyDescent="0.3">
      <c r="A1451" s="386" t="s">
        <v>1733</v>
      </c>
      <c r="B1451" s="387" t="s">
        <v>1563</v>
      </c>
      <c r="C1451" s="387" t="s">
        <v>2877</v>
      </c>
      <c r="D1451" s="387" t="s">
        <v>1029</v>
      </c>
      <c r="E1451" s="387" t="s">
        <v>2878</v>
      </c>
      <c r="F1451" s="390"/>
      <c r="G1451" s="390"/>
      <c r="H1451" s="403"/>
      <c r="I1451" s="390">
        <v>3</v>
      </c>
      <c r="J1451" s="390">
        <v>0</v>
      </c>
      <c r="K1451" s="403"/>
      <c r="L1451" s="390">
        <v>3</v>
      </c>
      <c r="M1451" s="391">
        <v>0</v>
      </c>
    </row>
    <row r="1452" spans="1:13" ht="14.4" customHeight="1" x14ac:dyDescent="0.3">
      <c r="A1452" s="386" t="s">
        <v>1733</v>
      </c>
      <c r="B1452" s="387" t="s">
        <v>1563</v>
      </c>
      <c r="C1452" s="387" t="s">
        <v>1090</v>
      </c>
      <c r="D1452" s="387" t="s">
        <v>1029</v>
      </c>
      <c r="E1452" s="387" t="s">
        <v>1091</v>
      </c>
      <c r="F1452" s="390"/>
      <c r="G1452" s="390"/>
      <c r="H1452" s="403">
        <v>0</v>
      </c>
      <c r="I1452" s="390">
        <v>11</v>
      </c>
      <c r="J1452" s="390">
        <v>6878.19</v>
      </c>
      <c r="K1452" s="403">
        <v>1</v>
      </c>
      <c r="L1452" s="390">
        <v>11</v>
      </c>
      <c r="M1452" s="391">
        <v>6878.19</v>
      </c>
    </row>
    <row r="1453" spans="1:13" ht="14.4" customHeight="1" x14ac:dyDescent="0.3">
      <c r="A1453" s="386" t="s">
        <v>1733</v>
      </c>
      <c r="B1453" s="387" t="s">
        <v>1563</v>
      </c>
      <c r="C1453" s="387" t="s">
        <v>1028</v>
      </c>
      <c r="D1453" s="387" t="s">
        <v>1029</v>
      </c>
      <c r="E1453" s="387" t="s">
        <v>1030</v>
      </c>
      <c r="F1453" s="390"/>
      <c r="G1453" s="390"/>
      <c r="H1453" s="403">
        <v>0</v>
      </c>
      <c r="I1453" s="390">
        <v>6</v>
      </c>
      <c r="J1453" s="390">
        <v>5627.58</v>
      </c>
      <c r="K1453" s="403">
        <v>1</v>
      </c>
      <c r="L1453" s="390">
        <v>6</v>
      </c>
      <c r="M1453" s="391">
        <v>5627.58</v>
      </c>
    </row>
    <row r="1454" spans="1:13" ht="14.4" customHeight="1" x14ac:dyDescent="0.3">
      <c r="A1454" s="386" t="s">
        <v>1733</v>
      </c>
      <c r="B1454" s="387" t="s">
        <v>1577</v>
      </c>
      <c r="C1454" s="387" t="s">
        <v>1146</v>
      </c>
      <c r="D1454" s="387" t="s">
        <v>1578</v>
      </c>
      <c r="E1454" s="387" t="s">
        <v>1579</v>
      </c>
      <c r="F1454" s="390"/>
      <c r="G1454" s="390"/>
      <c r="H1454" s="403">
        <v>0</v>
      </c>
      <c r="I1454" s="390">
        <v>5</v>
      </c>
      <c r="J1454" s="390">
        <v>1666.55</v>
      </c>
      <c r="K1454" s="403">
        <v>1</v>
      </c>
      <c r="L1454" s="390">
        <v>5</v>
      </c>
      <c r="M1454" s="391">
        <v>1666.55</v>
      </c>
    </row>
    <row r="1455" spans="1:13" ht="14.4" customHeight="1" x14ac:dyDescent="0.3">
      <c r="A1455" s="386" t="s">
        <v>1733</v>
      </c>
      <c r="B1455" s="387" t="s">
        <v>1584</v>
      </c>
      <c r="C1455" s="387" t="s">
        <v>1925</v>
      </c>
      <c r="D1455" s="387" t="s">
        <v>1926</v>
      </c>
      <c r="E1455" s="387" t="s">
        <v>1927</v>
      </c>
      <c r="F1455" s="390"/>
      <c r="G1455" s="390"/>
      <c r="H1455" s="403">
        <v>0</v>
      </c>
      <c r="I1455" s="390">
        <v>2</v>
      </c>
      <c r="J1455" s="390">
        <v>399.92</v>
      </c>
      <c r="K1455" s="403">
        <v>1</v>
      </c>
      <c r="L1455" s="390">
        <v>2</v>
      </c>
      <c r="M1455" s="391">
        <v>399.92</v>
      </c>
    </row>
    <row r="1456" spans="1:13" ht="14.4" customHeight="1" x14ac:dyDescent="0.3">
      <c r="A1456" s="386" t="s">
        <v>1733</v>
      </c>
      <c r="B1456" s="387" t="s">
        <v>1989</v>
      </c>
      <c r="C1456" s="387" t="s">
        <v>1990</v>
      </c>
      <c r="D1456" s="387" t="s">
        <v>1991</v>
      </c>
      <c r="E1456" s="387" t="s">
        <v>1992</v>
      </c>
      <c r="F1456" s="390"/>
      <c r="G1456" s="390"/>
      <c r="H1456" s="403">
        <v>0</v>
      </c>
      <c r="I1456" s="390">
        <v>7</v>
      </c>
      <c r="J1456" s="390">
        <v>676.41</v>
      </c>
      <c r="K1456" s="403">
        <v>1</v>
      </c>
      <c r="L1456" s="390">
        <v>7</v>
      </c>
      <c r="M1456" s="391">
        <v>676.41</v>
      </c>
    </row>
    <row r="1457" spans="1:13" ht="14.4" customHeight="1" x14ac:dyDescent="0.3">
      <c r="A1457" s="386" t="s">
        <v>1733</v>
      </c>
      <c r="B1457" s="387" t="s">
        <v>1989</v>
      </c>
      <c r="C1457" s="387" t="s">
        <v>2022</v>
      </c>
      <c r="D1457" s="387" t="s">
        <v>2023</v>
      </c>
      <c r="E1457" s="387" t="s">
        <v>2024</v>
      </c>
      <c r="F1457" s="390">
        <v>5</v>
      </c>
      <c r="G1457" s="390">
        <v>483.15</v>
      </c>
      <c r="H1457" s="403">
        <v>1</v>
      </c>
      <c r="I1457" s="390"/>
      <c r="J1457" s="390"/>
      <c r="K1457" s="403">
        <v>0</v>
      </c>
      <c r="L1457" s="390">
        <v>5</v>
      </c>
      <c r="M1457" s="391">
        <v>483.15</v>
      </c>
    </row>
    <row r="1458" spans="1:13" ht="14.4" customHeight="1" x14ac:dyDescent="0.3">
      <c r="A1458" s="386" t="s">
        <v>1733</v>
      </c>
      <c r="B1458" s="387" t="s">
        <v>1587</v>
      </c>
      <c r="C1458" s="387" t="s">
        <v>1931</v>
      </c>
      <c r="D1458" s="387" t="s">
        <v>1932</v>
      </c>
      <c r="E1458" s="387" t="s">
        <v>1933</v>
      </c>
      <c r="F1458" s="390"/>
      <c r="G1458" s="390"/>
      <c r="H1458" s="403">
        <v>0</v>
      </c>
      <c r="I1458" s="390">
        <v>3</v>
      </c>
      <c r="J1458" s="390">
        <v>98.22</v>
      </c>
      <c r="K1458" s="403">
        <v>1</v>
      </c>
      <c r="L1458" s="390">
        <v>3</v>
      </c>
      <c r="M1458" s="391">
        <v>98.22</v>
      </c>
    </row>
    <row r="1459" spans="1:13" ht="14.4" customHeight="1" x14ac:dyDescent="0.3">
      <c r="A1459" s="386" t="s">
        <v>1733</v>
      </c>
      <c r="B1459" s="387" t="s">
        <v>1587</v>
      </c>
      <c r="C1459" s="387" t="s">
        <v>2052</v>
      </c>
      <c r="D1459" s="387" t="s">
        <v>2053</v>
      </c>
      <c r="E1459" s="387" t="s">
        <v>2054</v>
      </c>
      <c r="F1459" s="390"/>
      <c r="G1459" s="390"/>
      <c r="H1459" s="403">
        <v>0</v>
      </c>
      <c r="I1459" s="390">
        <v>2</v>
      </c>
      <c r="J1459" s="390">
        <v>98.24</v>
      </c>
      <c r="K1459" s="403">
        <v>1</v>
      </c>
      <c r="L1459" s="390">
        <v>2</v>
      </c>
      <c r="M1459" s="391">
        <v>98.24</v>
      </c>
    </row>
    <row r="1460" spans="1:13" ht="14.4" customHeight="1" x14ac:dyDescent="0.3">
      <c r="A1460" s="386" t="s">
        <v>1733</v>
      </c>
      <c r="B1460" s="387" t="s">
        <v>1587</v>
      </c>
      <c r="C1460" s="387" t="s">
        <v>1058</v>
      </c>
      <c r="D1460" s="387" t="s">
        <v>1059</v>
      </c>
      <c r="E1460" s="387" t="s">
        <v>1588</v>
      </c>
      <c r="F1460" s="390"/>
      <c r="G1460" s="390"/>
      <c r="H1460" s="403">
        <v>0</v>
      </c>
      <c r="I1460" s="390">
        <v>4</v>
      </c>
      <c r="J1460" s="390">
        <v>445.48</v>
      </c>
      <c r="K1460" s="403">
        <v>1</v>
      </c>
      <c r="L1460" s="390">
        <v>4</v>
      </c>
      <c r="M1460" s="391">
        <v>445.48</v>
      </c>
    </row>
    <row r="1461" spans="1:13" ht="14.4" customHeight="1" x14ac:dyDescent="0.3">
      <c r="A1461" s="386" t="s">
        <v>1734</v>
      </c>
      <c r="B1461" s="387" t="s">
        <v>1558</v>
      </c>
      <c r="C1461" s="387" t="s">
        <v>2446</v>
      </c>
      <c r="D1461" s="387" t="s">
        <v>2447</v>
      </c>
      <c r="E1461" s="387" t="s">
        <v>598</v>
      </c>
      <c r="F1461" s="390"/>
      <c r="G1461" s="390"/>
      <c r="H1461" s="403">
        <v>0</v>
      </c>
      <c r="I1461" s="390">
        <v>4</v>
      </c>
      <c r="J1461" s="390">
        <v>761.92</v>
      </c>
      <c r="K1461" s="403">
        <v>1</v>
      </c>
      <c r="L1461" s="390">
        <v>4</v>
      </c>
      <c r="M1461" s="391">
        <v>761.92</v>
      </c>
    </row>
    <row r="1462" spans="1:13" ht="14.4" customHeight="1" x14ac:dyDescent="0.3">
      <c r="A1462" s="386" t="s">
        <v>1734</v>
      </c>
      <c r="B1462" s="387" t="s">
        <v>1558</v>
      </c>
      <c r="C1462" s="387" t="s">
        <v>1832</v>
      </c>
      <c r="D1462" s="387" t="s">
        <v>597</v>
      </c>
      <c r="E1462" s="387" t="s">
        <v>1833</v>
      </c>
      <c r="F1462" s="390"/>
      <c r="G1462" s="390"/>
      <c r="H1462" s="403">
        <v>0</v>
      </c>
      <c r="I1462" s="390">
        <v>2</v>
      </c>
      <c r="J1462" s="390">
        <v>190.48</v>
      </c>
      <c r="K1462" s="403">
        <v>1</v>
      </c>
      <c r="L1462" s="390">
        <v>2</v>
      </c>
      <c r="M1462" s="391">
        <v>190.48</v>
      </c>
    </row>
    <row r="1463" spans="1:13" ht="14.4" customHeight="1" x14ac:dyDescent="0.3">
      <c r="A1463" s="386" t="s">
        <v>1734</v>
      </c>
      <c r="B1463" s="387" t="s">
        <v>2359</v>
      </c>
      <c r="C1463" s="387" t="s">
        <v>2879</v>
      </c>
      <c r="D1463" s="387" t="s">
        <v>2361</v>
      </c>
      <c r="E1463" s="387" t="s">
        <v>2880</v>
      </c>
      <c r="F1463" s="390"/>
      <c r="G1463" s="390"/>
      <c r="H1463" s="403">
        <v>0</v>
      </c>
      <c r="I1463" s="390">
        <v>1</v>
      </c>
      <c r="J1463" s="390">
        <v>95.24</v>
      </c>
      <c r="K1463" s="403">
        <v>1</v>
      </c>
      <c r="L1463" s="390">
        <v>1</v>
      </c>
      <c r="M1463" s="391">
        <v>95.24</v>
      </c>
    </row>
    <row r="1464" spans="1:13" ht="14.4" customHeight="1" x14ac:dyDescent="0.3">
      <c r="A1464" s="386" t="s">
        <v>1734</v>
      </c>
      <c r="B1464" s="387" t="s">
        <v>1562</v>
      </c>
      <c r="C1464" s="387" t="s">
        <v>1064</v>
      </c>
      <c r="D1464" s="387" t="s">
        <v>1065</v>
      </c>
      <c r="E1464" s="387" t="s">
        <v>503</v>
      </c>
      <c r="F1464" s="390"/>
      <c r="G1464" s="390"/>
      <c r="H1464" s="403">
        <v>0</v>
      </c>
      <c r="I1464" s="390">
        <v>1</v>
      </c>
      <c r="J1464" s="390">
        <v>56.01</v>
      </c>
      <c r="K1464" s="403">
        <v>1</v>
      </c>
      <c r="L1464" s="390">
        <v>1</v>
      </c>
      <c r="M1464" s="391">
        <v>56.01</v>
      </c>
    </row>
    <row r="1465" spans="1:13" ht="14.4" customHeight="1" x14ac:dyDescent="0.3">
      <c r="A1465" s="386" t="s">
        <v>1734</v>
      </c>
      <c r="B1465" s="387" t="s">
        <v>1562</v>
      </c>
      <c r="C1465" s="387" t="s">
        <v>2881</v>
      </c>
      <c r="D1465" s="387" t="s">
        <v>2220</v>
      </c>
      <c r="E1465" s="387" t="s">
        <v>2882</v>
      </c>
      <c r="F1465" s="390">
        <v>1</v>
      </c>
      <c r="G1465" s="390">
        <v>56.01</v>
      </c>
      <c r="H1465" s="403">
        <v>1</v>
      </c>
      <c r="I1465" s="390"/>
      <c r="J1465" s="390"/>
      <c r="K1465" s="403">
        <v>0</v>
      </c>
      <c r="L1465" s="390">
        <v>1</v>
      </c>
      <c r="M1465" s="391">
        <v>56.01</v>
      </c>
    </row>
    <row r="1466" spans="1:13" ht="14.4" customHeight="1" x14ac:dyDescent="0.3">
      <c r="A1466" s="386" t="s">
        <v>1734</v>
      </c>
      <c r="B1466" s="387" t="s">
        <v>1854</v>
      </c>
      <c r="C1466" s="387" t="s">
        <v>1959</v>
      </c>
      <c r="D1466" s="387" t="s">
        <v>1856</v>
      </c>
      <c r="E1466" s="387" t="s">
        <v>1960</v>
      </c>
      <c r="F1466" s="390"/>
      <c r="G1466" s="390"/>
      <c r="H1466" s="403"/>
      <c r="I1466" s="390">
        <v>1</v>
      </c>
      <c r="J1466" s="390">
        <v>0</v>
      </c>
      <c r="K1466" s="403"/>
      <c r="L1466" s="390">
        <v>1</v>
      </c>
      <c r="M1466" s="391">
        <v>0</v>
      </c>
    </row>
    <row r="1467" spans="1:13" ht="14.4" customHeight="1" x14ac:dyDescent="0.3">
      <c r="A1467" s="386" t="s">
        <v>1734</v>
      </c>
      <c r="B1467" s="387" t="s">
        <v>1563</v>
      </c>
      <c r="C1467" s="387" t="s">
        <v>2846</v>
      </c>
      <c r="D1467" s="387" t="s">
        <v>1029</v>
      </c>
      <c r="E1467" s="387" t="s">
        <v>1866</v>
      </c>
      <c r="F1467" s="390"/>
      <c r="G1467" s="390"/>
      <c r="H1467" s="403">
        <v>0</v>
      </c>
      <c r="I1467" s="390">
        <v>3</v>
      </c>
      <c r="J1467" s="390">
        <v>562.77</v>
      </c>
      <c r="K1467" s="403">
        <v>1</v>
      </c>
      <c r="L1467" s="390">
        <v>3</v>
      </c>
      <c r="M1467" s="391">
        <v>562.77</v>
      </c>
    </row>
    <row r="1468" spans="1:13" ht="14.4" customHeight="1" x14ac:dyDescent="0.3">
      <c r="A1468" s="386" t="s">
        <v>1734</v>
      </c>
      <c r="B1468" s="387" t="s">
        <v>1563</v>
      </c>
      <c r="C1468" s="387" t="s">
        <v>2847</v>
      </c>
      <c r="D1468" s="387" t="s">
        <v>1029</v>
      </c>
      <c r="E1468" s="387" t="s">
        <v>1869</v>
      </c>
      <c r="F1468" s="390"/>
      <c r="G1468" s="390"/>
      <c r="H1468" s="403"/>
      <c r="I1468" s="390">
        <v>5</v>
      </c>
      <c r="J1468" s="390">
        <v>0</v>
      </c>
      <c r="K1468" s="403"/>
      <c r="L1468" s="390">
        <v>5</v>
      </c>
      <c r="M1468" s="391">
        <v>0</v>
      </c>
    </row>
    <row r="1469" spans="1:13" ht="14.4" customHeight="1" x14ac:dyDescent="0.3">
      <c r="A1469" s="386" t="s">
        <v>1734</v>
      </c>
      <c r="B1469" s="387" t="s">
        <v>1563</v>
      </c>
      <c r="C1469" s="387" t="s">
        <v>2883</v>
      </c>
      <c r="D1469" s="387" t="s">
        <v>1029</v>
      </c>
      <c r="E1469" s="387" t="s">
        <v>1872</v>
      </c>
      <c r="F1469" s="390">
        <v>2</v>
      </c>
      <c r="G1469" s="390">
        <v>0</v>
      </c>
      <c r="H1469" s="403"/>
      <c r="I1469" s="390"/>
      <c r="J1469" s="390"/>
      <c r="K1469" s="403"/>
      <c r="L1469" s="390">
        <v>2</v>
      </c>
      <c r="M1469" s="391">
        <v>0</v>
      </c>
    </row>
    <row r="1470" spans="1:13" ht="14.4" customHeight="1" x14ac:dyDescent="0.3">
      <c r="A1470" s="386" t="s">
        <v>1734</v>
      </c>
      <c r="B1470" s="387" t="s">
        <v>1563</v>
      </c>
      <c r="C1470" s="387" t="s">
        <v>1868</v>
      </c>
      <c r="D1470" s="387" t="s">
        <v>1865</v>
      </c>
      <c r="E1470" s="387" t="s">
        <v>1869</v>
      </c>
      <c r="F1470" s="390"/>
      <c r="G1470" s="390"/>
      <c r="H1470" s="403">
        <v>0</v>
      </c>
      <c r="I1470" s="390">
        <v>2</v>
      </c>
      <c r="J1470" s="390">
        <v>933.16</v>
      </c>
      <c r="K1470" s="403">
        <v>1</v>
      </c>
      <c r="L1470" s="390">
        <v>2</v>
      </c>
      <c r="M1470" s="391">
        <v>933.16</v>
      </c>
    </row>
    <row r="1471" spans="1:13" ht="14.4" customHeight="1" x14ac:dyDescent="0.3">
      <c r="A1471" s="386" t="s">
        <v>1734</v>
      </c>
      <c r="B1471" s="387" t="s">
        <v>1563</v>
      </c>
      <c r="C1471" s="387" t="s">
        <v>1871</v>
      </c>
      <c r="D1471" s="387" t="s">
        <v>1865</v>
      </c>
      <c r="E1471" s="387" t="s">
        <v>1872</v>
      </c>
      <c r="F1471" s="390">
        <v>1</v>
      </c>
      <c r="G1471" s="390">
        <v>0</v>
      </c>
      <c r="H1471" s="403"/>
      <c r="I1471" s="390"/>
      <c r="J1471" s="390"/>
      <c r="K1471" s="403"/>
      <c r="L1471" s="390">
        <v>1</v>
      </c>
      <c r="M1471" s="391">
        <v>0</v>
      </c>
    </row>
    <row r="1472" spans="1:13" ht="14.4" customHeight="1" x14ac:dyDescent="0.3">
      <c r="A1472" s="386" t="s">
        <v>1734</v>
      </c>
      <c r="B1472" s="387" t="s">
        <v>1879</v>
      </c>
      <c r="C1472" s="387" t="s">
        <v>2884</v>
      </c>
      <c r="D1472" s="387" t="s">
        <v>2885</v>
      </c>
      <c r="E1472" s="387" t="s">
        <v>2236</v>
      </c>
      <c r="F1472" s="390">
        <v>1</v>
      </c>
      <c r="G1472" s="390">
        <v>33.729999999999997</v>
      </c>
      <c r="H1472" s="403">
        <v>1</v>
      </c>
      <c r="I1472" s="390"/>
      <c r="J1472" s="390"/>
      <c r="K1472" s="403">
        <v>0</v>
      </c>
      <c r="L1472" s="390">
        <v>1</v>
      </c>
      <c r="M1472" s="391">
        <v>33.729999999999997</v>
      </c>
    </row>
    <row r="1473" spans="1:13" ht="14.4" customHeight="1" x14ac:dyDescent="0.3">
      <c r="A1473" s="386" t="s">
        <v>1734</v>
      </c>
      <c r="B1473" s="387" t="s">
        <v>1883</v>
      </c>
      <c r="C1473" s="387" t="s">
        <v>1884</v>
      </c>
      <c r="D1473" s="387" t="s">
        <v>1885</v>
      </c>
      <c r="E1473" s="387" t="s">
        <v>1886</v>
      </c>
      <c r="F1473" s="390"/>
      <c r="G1473" s="390"/>
      <c r="H1473" s="403">
        <v>0</v>
      </c>
      <c r="I1473" s="390">
        <v>2</v>
      </c>
      <c r="J1473" s="390">
        <v>83.78</v>
      </c>
      <c r="K1473" s="403">
        <v>1</v>
      </c>
      <c r="L1473" s="390">
        <v>2</v>
      </c>
      <c r="M1473" s="391">
        <v>83.78</v>
      </c>
    </row>
    <row r="1474" spans="1:13" ht="14.4" customHeight="1" x14ac:dyDescent="0.3">
      <c r="A1474" s="386" t="s">
        <v>1734</v>
      </c>
      <c r="B1474" s="387" t="s">
        <v>1889</v>
      </c>
      <c r="C1474" s="387" t="s">
        <v>2886</v>
      </c>
      <c r="D1474" s="387" t="s">
        <v>2887</v>
      </c>
      <c r="E1474" s="387" t="s">
        <v>2202</v>
      </c>
      <c r="F1474" s="390">
        <v>1</v>
      </c>
      <c r="G1474" s="390">
        <v>60.02</v>
      </c>
      <c r="H1474" s="403">
        <v>1</v>
      </c>
      <c r="I1474" s="390"/>
      <c r="J1474" s="390"/>
      <c r="K1474" s="403">
        <v>0</v>
      </c>
      <c r="L1474" s="390">
        <v>1</v>
      </c>
      <c r="M1474" s="391">
        <v>60.02</v>
      </c>
    </row>
    <row r="1475" spans="1:13" ht="14.4" customHeight="1" x14ac:dyDescent="0.3">
      <c r="A1475" s="386" t="s">
        <v>1734</v>
      </c>
      <c r="B1475" s="387" t="s">
        <v>1605</v>
      </c>
      <c r="C1475" s="387" t="s">
        <v>2888</v>
      </c>
      <c r="D1475" s="387" t="s">
        <v>1227</v>
      </c>
      <c r="E1475" s="387" t="s">
        <v>2889</v>
      </c>
      <c r="F1475" s="390">
        <v>1</v>
      </c>
      <c r="G1475" s="390">
        <v>0</v>
      </c>
      <c r="H1475" s="403"/>
      <c r="I1475" s="390"/>
      <c r="J1475" s="390"/>
      <c r="K1475" s="403"/>
      <c r="L1475" s="390">
        <v>1</v>
      </c>
      <c r="M1475" s="391">
        <v>0</v>
      </c>
    </row>
    <row r="1476" spans="1:13" ht="14.4" customHeight="1" x14ac:dyDescent="0.3">
      <c r="A1476" s="386" t="s">
        <v>1734</v>
      </c>
      <c r="B1476" s="387" t="s">
        <v>1898</v>
      </c>
      <c r="C1476" s="387" t="s">
        <v>1899</v>
      </c>
      <c r="D1476" s="387" t="s">
        <v>1900</v>
      </c>
      <c r="E1476" s="387" t="s">
        <v>1901</v>
      </c>
      <c r="F1476" s="390">
        <v>1</v>
      </c>
      <c r="G1476" s="390">
        <v>0</v>
      </c>
      <c r="H1476" s="403"/>
      <c r="I1476" s="390"/>
      <c r="J1476" s="390"/>
      <c r="K1476" s="403"/>
      <c r="L1476" s="390">
        <v>1</v>
      </c>
      <c r="M1476" s="391">
        <v>0</v>
      </c>
    </row>
    <row r="1477" spans="1:13" ht="14.4" customHeight="1" x14ac:dyDescent="0.3">
      <c r="A1477" s="386" t="s">
        <v>1734</v>
      </c>
      <c r="B1477" s="387" t="s">
        <v>1898</v>
      </c>
      <c r="C1477" s="387" t="s">
        <v>2890</v>
      </c>
      <c r="D1477" s="387" t="s">
        <v>1900</v>
      </c>
      <c r="E1477" s="387" t="s">
        <v>2166</v>
      </c>
      <c r="F1477" s="390">
        <v>1</v>
      </c>
      <c r="G1477" s="390">
        <v>0</v>
      </c>
      <c r="H1477" s="403"/>
      <c r="I1477" s="390"/>
      <c r="J1477" s="390"/>
      <c r="K1477" s="403"/>
      <c r="L1477" s="390">
        <v>1</v>
      </c>
      <c r="M1477" s="391">
        <v>0</v>
      </c>
    </row>
    <row r="1478" spans="1:13" ht="14.4" customHeight="1" x14ac:dyDescent="0.3">
      <c r="A1478" s="386" t="s">
        <v>1734</v>
      </c>
      <c r="B1478" s="387" t="s">
        <v>1902</v>
      </c>
      <c r="C1478" s="387" t="s">
        <v>2249</v>
      </c>
      <c r="D1478" s="387" t="s">
        <v>2250</v>
      </c>
      <c r="E1478" s="387" t="s">
        <v>2124</v>
      </c>
      <c r="F1478" s="390"/>
      <c r="G1478" s="390"/>
      <c r="H1478" s="403">
        <v>0</v>
      </c>
      <c r="I1478" s="390">
        <v>1</v>
      </c>
      <c r="J1478" s="390">
        <v>134.83000000000001</v>
      </c>
      <c r="K1478" s="403">
        <v>1</v>
      </c>
      <c r="L1478" s="390">
        <v>1</v>
      </c>
      <c r="M1478" s="391">
        <v>134.83000000000001</v>
      </c>
    </row>
    <row r="1479" spans="1:13" ht="14.4" customHeight="1" x14ac:dyDescent="0.3">
      <c r="A1479" s="386" t="s">
        <v>1734</v>
      </c>
      <c r="B1479" s="387" t="s">
        <v>1902</v>
      </c>
      <c r="C1479" s="387" t="s">
        <v>2251</v>
      </c>
      <c r="D1479" s="387" t="s">
        <v>2252</v>
      </c>
      <c r="E1479" s="387" t="s">
        <v>2253</v>
      </c>
      <c r="F1479" s="390"/>
      <c r="G1479" s="390"/>
      <c r="H1479" s="403">
        <v>0</v>
      </c>
      <c r="I1479" s="390">
        <v>1</v>
      </c>
      <c r="J1479" s="390">
        <v>37.96</v>
      </c>
      <c r="K1479" s="403">
        <v>1</v>
      </c>
      <c r="L1479" s="390">
        <v>1</v>
      </c>
      <c r="M1479" s="391">
        <v>37.96</v>
      </c>
    </row>
    <row r="1480" spans="1:13" ht="14.4" customHeight="1" x14ac:dyDescent="0.3">
      <c r="A1480" s="386" t="s">
        <v>1734</v>
      </c>
      <c r="B1480" s="387" t="s">
        <v>1617</v>
      </c>
      <c r="C1480" s="387" t="s">
        <v>2891</v>
      </c>
      <c r="D1480" s="387" t="s">
        <v>2176</v>
      </c>
      <c r="E1480" s="387" t="s">
        <v>2859</v>
      </c>
      <c r="F1480" s="390">
        <v>1</v>
      </c>
      <c r="G1480" s="390">
        <v>0</v>
      </c>
      <c r="H1480" s="403"/>
      <c r="I1480" s="390"/>
      <c r="J1480" s="390"/>
      <c r="K1480" s="403"/>
      <c r="L1480" s="390">
        <v>1</v>
      </c>
      <c r="M1480" s="391">
        <v>0</v>
      </c>
    </row>
    <row r="1481" spans="1:13" ht="14.4" customHeight="1" x14ac:dyDescent="0.3">
      <c r="A1481" s="386" t="s">
        <v>1734</v>
      </c>
      <c r="B1481" s="387" t="s">
        <v>2259</v>
      </c>
      <c r="C1481" s="387" t="s">
        <v>2260</v>
      </c>
      <c r="D1481" s="387" t="s">
        <v>2261</v>
      </c>
      <c r="E1481" s="387" t="s">
        <v>2262</v>
      </c>
      <c r="F1481" s="390"/>
      <c r="G1481" s="390"/>
      <c r="H1481" s="403">
        <v>0</v>
      </c>
      <c r="I1481" s="390">
        <v>1</v>
      </c>
      <c r="J1481" s="390">
        <v>249.54</v>
      </c>
      <c r="K1481" s="403">
        <v>1</v>
      </c>
      <c r="L1481" s="390">
        <v>1</v>
      </c>
      <c r="M1481" s="391">
        <v>249.54</v>
      </c>
    </row>
    <row r="1482" spans="1:13" ht="14.4" customHeight="1" x14ac:dyDescent="0.3">
      <c r="A1482" s="386" t="s">
        <v>1734</v>
      </c>
      <c r="B1482" s="387" t="s">
        <v>2039</v>
      </c>
      <c r="C1482" s="387" t="s">
        <v>2203</v>
      </c>
      <c r="D1482" s="387" t="s">
        <v>2041</v>
      </c>
      <c r="E1482" s="387" t="s">
        <v>750</v>
      </c>
      <c r="F1482" s="390"/>
      <c r="G1482" s="390"/>
      <c r="H1482" s="403">
        <v>0</v>
      </c>
      <c r="I1482" s="390">
        <v>1</v>
      </c>
      <c r="J1482" s="390">
        <v>262.33999999999997</v>
      </c>
      <c r="K1482" s="403">
        <v>1</v>
      </c>
      <c r="L1482" s="390">
        <v>1</v>
      </c>
      <c r="M1482" s="391">
        <v>262.33999999999997</v>
      </c>
    </row>
    <row r="1483" spans="1:13" ht="14.4" customHeight="1" x14ac:dyDescent="0.3">
      <c r="A1483" s="386" t="s">
        <v>1734</v>
      </c>
      <c r="B1483" s="387" t="s">
        <v>1570</v>
      </c>
      <c r="C1483" s="387" t="s">
        <v>2892</v>
      </c>
      <c r="D1483" s="387" t="s">
        <v>1047</v>
      </c>
      <c r="E1483" s="387" t="s">
        <v>1571</v>
      </c>
      <c r="F1483" s="390">
        <v>1</v>
      </c>
      <c r="G1483" s="390">
        <v>0</v>
      </c>
      <c r="H1483" s="403"/>
      <c r="I1483" s="390"/>
      <c r="J1483" s="390"/>
      <c r="K1483" s="403"/>
      <c r="L1483" s="390">
        <v>1</v>
      </c>
      <c r="M1483" s="391">
        <v>0</v>
      </c>
    </row>
    <row r="1484" spans="1:13" ht="14.4" customHeight="1" x14ac:dyDescent="0.3">
      <c r="A1484" s="386" t="s">
        <v>1734</v>
      </c>
      <c r="B1484" s="387" t="s">
        <v>1577</v>
      </c>
      <c r="C1484" s="387" t="s">
        <v>1999</v>
      </c>
      <c r="D1484" s="387" t="s">
        <v>2000</v>
      </c>
      <c r="E1484" s="387" t="s">
        <v>1579</v>
      </c>
      <c r="F1484" s="390">
        <v>1</v>
      </c>
      <c r="G1484" s="390">
        <v>333.31</v>
      </c>
      <c r="H1484" s="403">
        <v>1</v>
      </c>
      <c r="I1484" s="390"/>
      <c r="J1484" s="390"/>
      <c r="K1484" s="403">
        <v>0</v>
      </c>
      <c r="L1484" s="390">
        <v>1</v>
      </c>
      <c r="M1484" s="391">
        <v>333.31</v>
      </c>
    </row>
    <row r="1485" spans="1:13" ht="14.4" customHeight="1" x14ac:dyDescent="0.3">
      <c r="A1485" s="386" t="s">
        <v>1734</v>
      </c>
      <c r="B1485" s="387" t="s">
        <v>1577</v>
      </c>
      <c r="C1485" s="387" t="s">
        <v>2099</v>
      </c>
      <c r="D1485" s="387" t="s">
        <v>1578</v>
      </c>
      <c r="E1485" s="387" t="s">
        <v>2100</v>
      </c>
      <c r="F1485" s="390">
        <v>5</v>
      </c>
      <c r="G1485" s="390">
        <v>0</v>
      </c>
      <c r="H1485" s="403"/>
      <c r="I1485" s="390"/>
      <c r="J1485" s="390"/>
      <c r="K1485" s="403"/>
      <c r="L1485" s="390">
        <v>5</v>
      </c>
      <c r="M1485" s="391">
        <v>0</v>
      </c>
    </row>
    <row r="1486" spans="1:13" ht="14.4" customHeight="1" x14ac:dyDescent="0.3">
      <c r="A1486" s="386" t="s">
        <v>1734</v>
      </c>
      <c r="B1486" s="387" t="s">
        <v>1577</v>
      </c>
      <c r="C1486" s="387" t="s">
        <v>1146</v>
      </c>
      <c r="D1486" s="387" t="s">
        <v>1578</v>
      </c>
      <c r="E1486" s="387" t="s">
        <v>1579</v>
      </c>
      <c r="F1486" s="390"/>
      <c r="G1486" s="390"/>
      <c r="H1486" s="403">
        <v>0</v>
      </c>
      <c r="I1486" s="390">
        <v>23</v>
      </c>
      <c r="J1486" s="390">
        <v>7666.130000000001</v>
      </c>
      <c r="K1486" s="403">
        <v>1</v>
      </c>
      <c r="L1486" s="390">
        <v>23</v>
      </c>
      <c r="M1486" s="391">
        <v>7666.130000000001</v>
      </c>
    </row>
    <row r="1487" spans="1:13" ht="14.4" customHeight="1" x14ac:dyDescent="0.3">
      <c r="A1487" s="386" t="s">
        <v>1734</v>
      </c>
      <c r="B1487" s="387" t="s">
        <v>1582</v>
      </c>
      <c r="C1487" s="387" t="s">
        <v>1154</v>
      </c>
      <c r="D1487" s="387" t="s">
        <v>1155</v>
      </c>
      <c r="E1487" s="387" t="s">
        <v>1583</v>
      </c>
      <c r="F1487" s="390"/>
      <c r="G1487" s="390"/>
      <c r="H1487" s="403">
        <v>0</v>
      </c>
      <c r="I1487" s="390">
        <v>1</v>
      </c>
      <c r="J1487" s="390">
        <v>184.22</v>
      </c>
      <c r="K1487" s="403">
        <v>1</v>
      </c>
      <c r="L1487" s="390">
        <v>1</v>
      </c>
      <c r="M1487" s="391">
        <v>184.22</v>
      </c>
    </row>
    <row r="1488" spans="1:13" ht="14.4" customHeight="1" x14ac:dyDescent="0.3">
      <c r="A1488" s="386" t="s">
        <v>1734</v>
      </c>
      <c r="B1488" s="387" t="s">
        <v>1582</v>
      </c>
      <c r="C1488" s="387" t="s">
        <v>2116</v>
      </c>
      <c r="D1488" s="387" t="s">
        <v>1155</v>
      </c>
      <c r="E1488" s="387" t="s">
        <v>1606</v>
      </c>
      <c r="F1488" s="390">
        <v>1</v>
      </c>
      <c r="G1488" s="390">
        <v>0</v>
      </c>
      <c r="H1488" s="403"/>
      <c r="I1488" s="390"/>
      <c r="J1488" s="390"/>
      <c r="K1488" s="403"/>
      <c r="L1488" s="390">
        <v>1</v>
      </c>
      <c r="M1488" s="391">
        <v>0</v>
      </c>
    </row>
    <row r="1489" spans="1:13" ht="14.4" customHeight="1" x14ac:dyDescent="0.3">
      <c r="A1489" s="386" t="s">
        <v>1734</v>
      </c>
      <c r="B1489" s="387" t="s">
        <v>1584</v>
      </c>
      <c r="C1489" s="387" t="s">
        <v>2726</v>
      </c>
      <c r="D1489" s="387" t="s">
        <v>1202</v>
      </c>
      <c r="E1489" s="387" t="s">
        <v>2727</v>
      </c>
      <c r="F1489" s="390">
        <v>2</v>
      </c>
      <c r="G1489" s="390">
        <v>0</v>
      </c>
      <c r="H1489" s="403"/>
      <c r="I1489" s="390"/>
      <c r="J1489" s="390"/>
      <c r="K1489" s="403"/>
      <c r="L1489" s="390">
        <v>2</v>
      </c>
      <c r="M1489" s="391">
        <v>0</v>
      </c>
    </row>
    <row r="1490" spans="1:13" ht="14.4" customHeight="1" x14ac:dyDescent="0.3">
      <c r="A1490" s="386" t="s">
        <v>1734</v>
      </c>
      <c r="B1490" s="387" t="s">
        <v>1584</v>
      </c>
      <c r="C1490" s="387" t="s">
        <v>1201</v>
      </c>
      <c r="D1490" s="387" t="s">
        <v>1202</v>
      </c>
      <c r="E1490" s="387" t="s">
        <v>1606</v>
      </c>
      <c r="F1490" s="390"/>
      <c r="G1490" s="390"/>
      <c r="H1490" s="403">
        <v>0</v>
      </c>
      <c r="I1490" s="390">
        <v>5</v>
      </c>
      <c r="J1490" s="390">
        <v>1150.24</v>
      </c>
      <c r="K1490" s="403">
        <v>1</v>
      </c>
      <c r="L1490" s="390">
        <v>5</v>
      </c>
      <c r="M1490" s="391">
        <v>1150.24</v>
      </c>
    </row>
    <row r="1491" spans="1:13" ht="14.4" customHeight="1" x14ac:dyDescent="0.3">
      <c r="A1491" s="386" t="s">
        <v>1734</v>
      </c>
      <c r="B1491" s="387" t="s">
        <v>1928</v>
      </c>
      <c r="C1491" s="387" t="s">
        <v>2517</v>
      </c>
      <c r="D1491" s="387" t="s">
        <v>1930</v>
      </c>
      <c r="E1491" s="387" t="s">
        <v>2388</v>
      </c>
      <c r="F1491" s="390">
        <v>1</v>
      </c>
      <c r="G1491" s="390">
        <v>47.63</v>
      </c>
      <c r="H1491" s="403">
        <v>1</v>
      </c>
      <c r="I1491" s="390"/>
      <c r="J1491" s="390"/>
      <c r="K1491" s="403">
        <v>0</v>
      </c>
      <c r="L1491" s="390">
        <v>1</v>
      </c>
      <c r="M1491" s="391">
        <v>47.63</v>
      </c>
    </row>
    <row r="1492" spans="1:13" ht="14.4" customHeight="1" x14ac:dyDescent="0.3">
      <c r="A1492" s="386" t="s">
        <v>1734</v>
      </c>
      <c r="B1492" s="387" t="s">
        <v>1587</v>
      </c>
      <c r="C1492" s="387" t="s">
        <v>2029</v>
      </c>
      <c r="D1492" s="387" t="s">
        <v>2030</v>
      </c>
      <c r="E1492" s="387" t="s">
        <v>1588</v>
      </c>
      <c r="F1492" s="390">
        <v>1</v>
      </c>
      <c r="G1492" s="390">
        <v>124.51</v>
      </c>
      <c r="H1492" s="403">
        <v>1</v>
      </c>
      <c r="I1492" s="390"/>
      <c r="J1492" s="390"/>
      <c r="K1492" s="403">
        <v>0</v>
      </c>
      <c r="L1492" s="390">
        <v>1</v>
      </c>
      <c r="M1492" s="391">
        <v>124.51</v>
      </c>
    </row>
    <row r="1493" spans="1:13" ht="14.4" customHeight="1" x14ac:dyDescent="0.3">
      <c r="A1493" s="386" t="s">
        <v>1734</v>
      </c>
      <c r="B1493" s="387" t="s">
        <v>1591</v>
      </c>
      <c r="C1493" s="387" t="s">
        <v>2114</v>
      </c>
      <c r="D1493" s="387" t="s">
        <v>2115</v>
      </c>
      <c r="E1493" s="387" t="s">
        <v>1593</v>
      </c>
      <c r="F1493" s="390">
        <v>1</v>
      </c>
      <c r="G1493" s="390">
        <v>6.98</v>
      </c>
      <c r="H1493" s="403">
        <v>1</v>
      </c>
      <c r="I1493" s="390"/>
      <c r="J1493" s="390"/>
      <c r="K1493" s="403">
        <v>0</v>
      </c>
      <c r="L1493" s="390">
        <v>1</v>
      </c>
      <c r="M1493" s="391">
        <v>6.98</v>
      </c>
    </row>
    <row r="1494" spans="1:13" ht="14.4" customHeight="1" x14ac:dyDescent="0.3">
      <c r="A1494" s="386" t="s">
        <v>1734</v>
      </c>
      <c r="B1494" s="387" t="s">
        <v>1841</v>
      </c>
      <c r="C1494" s="387" t="s">
        <v>1845</v>
      </c>
      <c r="D1494" s="387" t="s">
        <v>1843</v>
      </c>
      <c r="E1494" s="387" t="s">
        <v>1846</v>
      </c>
      <c r="F1494" s="390"/>
      <c r="G1494" s="390"/>
      <c r="H1494" s="403">
        <v>0</v>
      </c>
      <c r="I1494" s="390">
        <v>1</v>
      </c>
      <c r="J1494" s="390">
        <v>275.48</v>
      </c>
      <c r="K1494" s="403">
        <v>1</v>
      </c>
      <c r="L1494" s="390">
        <v>1</v>
      </c>
      <c r="M1494" s="391">
        <v>275.48</v>
      </c>
    </row>
    <row r="1495" spans="1:13" ht="14.4" customHeight="1" x14ac:dyDescent="0.3">
      <c r="A1495" s="386" t="s">
        <v>1734</v>
      </c>
      <c r="B1495" s="387" t="s">
        <v>1600</v>
      </c>
      <c r="C1495" s="387" t="s">
        <v>2165</v>
      </c>
      <c r="D1495" s="387" t="s">
        <v>1094</v>
      </c>
      <c r="E1495" s="387" t="s">
        <v>2166</v>
      </c>
      <c r="F1495" s="390"/>
      <c r="G1495" s="390"/>
      <c r="H1495" s="403"/>
      <c r="I1495" s="390">
        <v>1</v>
      </c>
      <c r="J1495" s="390">
        <v>0</v>
      </c>
      <c r="K1495" s="403"/>
      <c r="L1495" s="390">
        <v>1</v>
      </c>
      <c r="M1495" s="391">
        <v>0</v>
      </c>
    </row>
    <row r="1496" spans="1:13" ht="14.4" customHeight="1" x14ac:dyDescent="0.3">
      <c r="A1496" s="386" t="s">
        <v>1734</v>
      </c>
      <c r="B1496" s="387" t="s">
        <v>1600</v>
      </c>
      <c r="C1496" s="387" t="s">
        <v>2212</v>
      </c>
      <c r="D1496" s="387" t="s">
        <v>2170</v>
      </c>
      <c r="E1496" s="387" t="s">
        <v>894</v>
      </c>
      <c r="F1496" s="390">
        <v>1</v>
      </c>
      <c r="G1496" s="390">
        <v>413.22</v>
      </c>
      <c r="H1496" s="403">
        <v>1</v>
      </c>
      <c r="I1496" s="390"/>
      <c r="J1496" s="390"/>
      <c r="K1496" s="403">
        <v>0</v>
      </c>
      <c r="L1496" s="390">
        <v>1</v>
      </c>
      <c r="M1496" s="391">
        <v>413.22</v>
      </c>
    </row>
    <row r="1497" spans="1:13" ht="14.4" customHeight="1" x14ac:dyDescent="0.3">
      <c r="A1497" s="386" t="s">
        <v>1735</v>
      </c>
      <c r="B1497" s="387" t="s">
        <v>1562</v>
      </c>
      <c r="C1497" s="387" t="s">
        <v>1064</v>
      </c>
      <c r="D1497" s="387" t="s">
        <v>1065</v>
      </c>
      <c r="E1497" s="387" t="s">
        <v>503</v>
      </c>
      <c r="F1497" s="390"/>
      <c r="G1497" s="390"/>
      <c r="H1497" s="403">
        <v>0</v>
      </c>
      <c r="I1497" s="390">
        <v>1</v>
      </c>
      <c r="J1497" s="390">
        <v>56.01</v>
      </c>
      <c r="K1497" s="403">
        <v>1</v>
      </c>
      <c r="L1497" s="390">
        <v>1</v>
      </c>
      <c r="M1497" s="391">
        <v>56.01</v>
      </c>
    </row>
    <row r="1498" spans="1:13" ht="14.4" customHeight="1" x14ac:dyDescent="0.3">
      <c r="A1498" s="386" t="s">
        <v>1735</v>
      </c>
      <c r="B1498" s="387" t="s">
        <v>1968</v>
      </c>
      <c r="C1498" s="387" t="s">
        <v>2195</v>
      </c>
      <c r="D1498" s="387" t="s">
        <v>1973</v>
      </c>
      <c r="E1498" s="387" t="s">
        <v>2196</v>
      </c>
      <c r="F1498" s="390"/>
      <c r="G1498" s="390"/>
      <c r="H1498" s="403">
        <v>0</v>
      </c>
      <c r="I1498" s="390">
        <v>6</v>
      </c>
      <c r="J1498" s="390">
        <v>1526.58</v>
      </c>
      <c r="K1498" s="403">
        <v>1</v>
      </c>
      <c r="L1498" s="390">
        <v>6</v>
      </c>
      <c r="M1498" s="391">
        <v>1526.58</v>
      </c>
    </row>
    <row r="1499" spans="1:13" ht="14.4" customHeight="1" x14ac:dyDescent="0.3">
      <c r="A1499" s="386" t="s">
        <v>1735</v>
      </c>
      <c r="B1499" s="387" t="s">
        <v>1968</v>
      </c>
      <c r="C1499" s="387" t="s">
        <v>1972</v>
      </c>
      <c r="D1499" s="387" t="s">
        <v>1973</v>
      </c>
      <c r="E1499" s="387" t="s">
        <v>1974</v>
      </c>
      <c r="F1499" s="390"/>
      <c r="G1499" s="390"/>
      <c r="H1499" s="403">
        <v>0</v>
      </c>
      <c r="I1499" s="390">
        <v>1</v>
      </c>
      <c r="J1499" s="390">
        <v>763.3</v>
      </c>
      <c r="K1499" s="403">
        <v>1</v>
      </c>
      <c r="L1499" s="390">
        <v>1</v>
      </c>
      <c r="M1499" s="391">
        <v>763.3</v>
      </c>
    </row>
    <row r="1500" spans="1:13" ht="14.4" customHeight="1" x14ac:dyDescent="0.3">
      <c r="A1500" s="386" t="s">
        <v>1735</v>
      </c>
      <c r="B1500" s="387" t="s">
        <v>1975</v>
      </c>
      <c r="C1500" s="387" t="s">
        <v>1976</v>
      </c>
      <c r="D1500" s="387" t="s">
        <v>1977</v>
      </c>
      <c r="E1500" s="387" t="s">
        <v>1978</v>
      </c>
      <c r="F1500" s="390"/>
      <c r="G1500" s="390"/>
      <c r="H1500" s="403">
        <v>0</v>
      </c>
      <c r="I1500" s="390">
        <v>3</v>
      </c>
      <c r="J1500" s="390">
        <v>124.64999999999999</v>
      </c>
      <c r="K1500" s="403">
        <v>1</v>
      </c>
      <c r="L1500" s="390">
        <v>3</v>
      </c>
      <c r="M1500" s="391">
        <v>124.64999999999999</v>
      </c>
    </row>
    <row r="1501" spans="1:13" ht="14.4" customHeight="1" x14ac:dyDescent="0.3">
      <c r="A1501" s="386" t="s">
        <v>1735</v>
      </c>
      <c r="B1501" s="387" t="s">
        <v>1577</v>
      </c>
      <c r="C1501" s="387" t="s">
        <v>1146</v>
      </c>
      <c r="D1501" s="387" t="s">
        <v>1578</v>
      </c>
      <c r="E1501" s="387" t="s">
        <v>1579</v>
      </c>
      <c r="F1501" s="390"/>
      <c r="G1501" s="390"/>
      <c r="H1501" s="403">
        <v>0</v>
      </c>
      <c r="I1501" s="390">
        <v>4</v>
      </c>
      <c r="J1501" s="390">
        <v>1333.24</v>
      </c>
      <c r="K1501" s="403">
        <v>1</v>
      </c>
      <c r="L1501" s="390">
        <v>4</v>
      </c>
      <c r="M1501" s="391">
        <v>1333.24</v>
      </c>
    </row>
    <row r="1502" spans="1:13" ht="14.4" customHeight="1" x14ac:dyDescent="0.3">
      <c r="A1502" s="386" t="s">
        <v>1735</v>
      </c>
      <c r="B1502" s="387" t="s">
        <v>1577</v>
      </c>
      <c r="C1502" s="387" t="s">
        <v>1982</v>
      </c>
      <c r="D1502" s="387" t="s">
        <v>1983</v>
      </c>
      <c r="E1502" s="387" t="s">
        <v>1984</v>
      </c>
      <c r="F1502" s="390"/>
      <c r="G1502" s="390"/>
      <c r="H1502" s="403">
        <v>0</v>
      </c>
      <c r="I1502" s="390">
        <v>2</v>
      </c>
      <c r="J1502" s="390">
        <v>666.62</v>
      </c>
      <c r="K1502" s="403">
        <v>1</v>
      </c>
      <c r="L1502" s="390">
        <v>2</v>
      </c>
      <c r="M1502" s="391">
        <v>666.62</v>
      </c>
    </row>
    <row r="1503" spans="1:13" ht="14.4" customHeight="1" x14ac:dyDescent="0.3">
      <c r="A1503" s="386" t="s">
        <v>1735</v>
      </c>
      <c r="B1503" s="387" t="s">
        <v>1582</v>
      </c>
      <c r="C1503" s="387" t="s">
        <v>1986</v>
      </c>
      <c r="D1503" s="387" t="s">
        <v>1987</v>
      </c>
      <c r="E1503" s="387" t="s">
        <v>1988</v>
      </c>
      <c r="F1503" s="390"/>
      <c r="G1503" s="390"/>
      <c r="H1503" s="403">
        <v>0</v>
      </c>
      <c r="I1503" s="390">
        <v>6</v>
      </c>
      <c r="J1503" s="390">
        <v>828.95999999999992</v>
      </c>
      <c r="K1503" s="403">
        <v>1</v>
      </c>
      <c r="L1503" s="390">
        <v>6</v>
      </c>
      <c r="M1503" s="391">
        <v>828.95999999999992</v>
      </c>
    </row>
    <row r="1504" spans="1:13" ht="14.4" customHeight="1" x14ac:dyDescent="0.3">
      <c r="A1504" s="386" t="s">
        <v>1735</v>
      </c>
      <c r="B1504" s="387" t="s">
        <v>1582</v>
      </c>
      <c r="C1504" s="387" t="s">
        <v>1154</v>
      </c>
      <c r="D1504" s="387" t="s">
        <v>1155</v>
      </c>
      <c r="E1504" s="387" t="s">
        <v>1583</v>
      </c>
      <c r="F1504" s="390"/>
      <c r="G1504" s="390"/>
      <c r="H1504" s="403">
        <v>0</v>
      </c>
      <c r="I1504" s="390">
        <v>6</v>
      </c>
      <c r="J1504" s="390">
        <v>1105.32</v>
      </c>
      <c r="K1504" s="403">
        <v>1</v>
      </c>
      <c r="L1504" s="390">
        <v>6</v>
      </c>
      <c r="M1504" s="391">
        <v>1105.32</v>
      </c>
    </row>
    <row r="1505" spans="1:13" ht="14.4" customHeight="1" x14ac:dyDescent="0.3">
      <c r="A1505" s="386" t="s">
        <v>1735</v>
      </c>
      <c r="B1505" s="387" t="s">
        <v>1834</v>
      </c>
      <c r="C1505" s="387" t="s">
        <v>1835</v>
      </c>
      <c r="D1505" s="387" t="s">
        <v>1836</v>
      </c>
      <c r="E1505" s="387" t="s">
        <v>1837</v>
      </c>
      <c r="F1505" s="390"/>
      <c r="G1505" s="390"/>
      <c r="H1505" s="403">
        <v>0</v>
      </c>
      <c r="I1505" s="390">
        <v>5</v>
      </c>
      <c r="J1505" s="390">
        <v>349.3</v>
      </c>
      <c r="K1505" s="403">
        <v>1</v>
      </c>
      <c r="L1505" s="390">
        <v>5</v>
      </c>
      <c r="M1505" s="391">
        <v>349.3</v>
      </c>
    </row>
    <row r="1506" spans="1:13" ht="14.4" customHeight="1" x14ac:dyDescent="0.3">
      <c r="A1506" s="386" t="s">
        <v>1736</v>
      </c>
      <c r="B1506" s="387" t="s">
        <v>1558</v>
      </c>
      <c r="C1506" s="387" t="s">
        <v>2446</v>
      </c>
      <c r="D1506" s="387" t="s">
        <v>2447</v>
      </c>
      <c r="E1506" s="387" t="s">
        <v>598</v>
      </c>
      <c r="F1506" s="390"/>
      <c r="G1506" s="390"/>
      <c r="H1506" s="403">
        <v>0</v>
      </c>
      <c r="I1506" s="390">
        <v>1</v>
      </c>
      <c r="J1506" s="390">
        <v>190.48</v>
      </c>
      <c r="K1506" s="403">
        <v>1</v>
      </c>
      <c r="L1506" s="390">
        <v>1</v>
      </c>
      <c r="M1506" s="391">
        <v>190.48</v>
      </c>
    </row>
    <row r="1507" spans="1:13" ht="14.4" customHeight="1" x14ac:dyDescent="0.3">
      <c r="A1507" s="386" t="s">
        <v>1736</v>
      </c>
      <c r="B1507" s="387" t="s">
        <v>1577</v>
      </c>
      <c r="C1507" s="387" t="s">
        <v>1999</v>
      </c>
      <c r="D1507" s="387" t="s">
        <v>2000</v>
      </c>
      <c r="E1507" s="387" t="s">
        <v>1579</v>
      </c>
      <c r="F1507" s="390">
        <v>6</v>
      </c>
      <c r="G1507" s="390">
        <v>1999.8600000000001</v>
      </c>
      <c r="H1507" s="403">
        <v>1</v>
      </c>
      <c r="I1507" s="390"/>
      <c r="J1507" s="390"/>
      <c r="K1507" s="403">
        <v>0</v>
      </c>
      <c r="L1507" s="390">
        <v>6</v>
      </c>
      <c r="M1507" s="391">
        <v>1999.8600000000001</v>
      </c>
    </row>
    <row r="1508" spans="1:13" ht="14.4" customHeight="1" x14ac:dyDescent="0.3">
      <c r="A1508" s="386" t="s">
        <v>1736</v>
      </c>
      <c r="B1508" s="387" t="s">
        <v>1577</v>
      </c>
      <c r="C1508" s="387" t="s">
        <v>1146</v>
      </c>
      <c r="D1508" s="387" t="s">
        <v>1578</v>
      </c>
      <c r="E1508" s="387" t="s">
        <v>1579</v>
      </c>
      <c r="F1508" s="390"/>
      <c r="G1508" s="390"/>
      <c r="H1508" s="403">
        <v>0</v>
      </c>
      <c r="I1508" s="390">
        <v>6</v>
      </c>
      <c r="J1508" s="390">
        <v>1999.8600000000001</v>
      </c>
      <c r="K1508" s="403">
        <v>1</v>
      </c>
      <c r="L1508" s="390">
        <v>6</v>
      </c>
      <c r="M1508" s="391">
        <v>1999.8600000000001</v>
      </c>
    </row>
    <row r="1509" spans="1:13" ht="14.4" customHeight="1" x14ac:dyDescent="0.3">
      <c r="A1509" s="386" t="s">
        <v>1736</v>
      </c>
      <c r="B1509" s="387" t="s">
        <v>1587</v>
      </c>
      <c r="C1509" s="387" t="s">
        <v>2893</v>
      </c>
      <c r="D1509" s="387" t="s">
        <v>2894</v>
      </c>
      <c r="E1509" s="387" t="s">
        <v>1287</v>
      </c>
      <c r="F1509" s="390">
        <v>1</v>
      </c>
      <c r="G1509" s="390">
        <v>166.07</v>
      </c>
      <c r="H1509" s="403">
        <v>1</v>
      </c>
      <c r="I1509" s="390"/>
      <c r="J1509" s="390"/>
      <c r="K1509" s="403">
        <v>0</v>
      </c>
      <c r="L1509" s="390">
        <v>1</v>
      </c>
      <c r="M1509" s="391">
        <v>166.07</v>
      </c>
    </row>
    <row r="1510" spans="1:13" ht="14.4" customHeight="1" x14ac:dyDescent="0.3">
      <c r="A1510" s="386" t="s">
        <v>1754</v>
      </c>
      <c r="B1510" s="387" t="s">
        <v>1577</v>
      </c>
      <c r="C1510" s="387" t="s">
        <v>1146</v>
      </c>
      <c r="D1510" s="387" t="s">
        <v>1578</v>
      </c>
      <c r="E1510" s="387" t="s">
        <v>1579</v>
      </c>
      <c r="F1510" s="390"/>
      <c r="G1510" s="390"/>
      <c r="H1510" s="403">
        <v>0</v>
      </c>
      <c r="I1510" s="390">
        <v>6</v>
      </c>
      <c r="J1510" s="390">
        <v>1999.8600000000001</v>
      </c>
      <c r="K1510" s="403">
        <v>1</v>
      </c>
      <c r="L1510" s="390">
        <v>6</v>
      </c>
      <c r="M1510" s="391">
        <v>1999.8600000000001</v>
      </c>
    </row>
    <row r="1511" spans="1:13" ht="14.4" customHeight="1" x14ac:dyDescent="0.3">
      <c r="A1511" s="386" t="s">
        <v>1754</v>
      </c>
      <c r="B1511" s="387" t="s">
        <v>1587</v>
      </c>
      <c r="C1511" s="387" t="s">
        <v>2404</v>
      </c>
      <c r="D1511" s="387" t="s">
        <v>1932</v>
      </c>
      <c r="E1511" s="387" t="s">
        <v>2405</v>
      </c>
      <c r="F1511" s="390"/>
      <c r="G1511" s="390"/>
      <c r="H1511" s="403">
        <v>0</v>
      </c>
      <c r="I1511" s="390">
        <v>1</v>
      </c>
      <c r="J1511" s="390">
        <v>314.33999999999997</v>
      </c>
      <c r="K1511" s="403">
        <v>1</v>
      </c>
      <c r="L1511" s="390">
        <v>1</v>
      </c>
      <c r="M1511" s="391">
        <v>314.33999999999997</v>
      </c>
    </row>
    <row r="1512" spans="1:13" ht="14.4" customHeight="1" x14ac:dyDescent="0.3">
      <c r="A1512" s="386" t="s">
        <v>1737</v>
      </c>
      <c r="B1512" s="387" t="s">
        <v>1582</v>
      </c>
      <c r="C1512" s="387" t="s">
        <v>1154</v>
      </c>
      <c r="D1512" s="387" t="s">
        <v>1155</v>
      </c>
      <c r="E1512" s="387" t="s">
        <v>1583</v>
      </c>
      <c r="F1512" s="390"/>
      <c r="G1512" s="390"/>
      <c r="H1512" s="403">
        <v>0</v>
      </c>
      <c r="I1512" s="390">
        <v>3</v>
      </c>
      <c r="J1512" s="390">
        <v>552.66</v>
      </c>
      <c r="K1512" s="403">
        <v>1</v>
      </c>
      <c r="L1512" s="390">
        <v>3</v>
      </c>
      <c r="M1512" s="391">
        <v>552.66</v>
      </c>
    </row>
    <row r="1513" spans="1:13" ht="14.4" customHeight="1" x14ac:dyDescent="0.3">
      <c r="A1513" s="386" t="s">
        <v>1760</v>
      </c>
      <c r="B1513" s="387" t="s">
        <v>1561</v>
      </c>
      <c r="C1513" s="387" t="s">
        <v>2704</v>
      </c>
      <c r="D1513" s="387" t="s">
        <v>2705</v>
      </c>
      <c r="E1513" s="387" t="s">
        <v>2706</v>
      </c>
      <c r="F1513" s="390"/>
      <c r="G1513" s="390"/>
      <c r="H1513" s="403">
        <v>0</v>
      </c>
      <c r="I1513" s="390">
        <v>1</v>
      </c>
      <c r="J1513" s="390">
        <v>48.98</v>
      </c>
      <c r="K1513" s="403">
        <v>1</v>
      </c>
      <c r="L1513" s="390">
        <v>1</v>
      </c>
      <c r="M1513" s="391">
        <v>48.98</v>
      </c>
    </row>
    <row r="1514" spans="1:13" ht="14.4" customHeight="1" x14ac:dyDescent="0.3">
      <c r="A1514" s="386" t="s">
        <v>1760</v>
      </c>
      <c r="B1514" s="387" t="s">
        <v>1851</v>
      </c>
      <c r="C1514" s="387" t="s">
        <v>2895</v>
      </c>
      <c r="D1514" s="387" t="s">
        <v>1853</v>
      </c>
      <c r="E1514" s="387" t="s">
        <v>598</v>
      </c>
      <c r="F1514" s="390"/>
      <c r="G1514" s="390"/>
      <c r="H1514" s="403">
        <v>0</v>
      </c>
      <c r="I1514" s="390">
        <v>1</v>
      </c>
      <c r="J1514" s="390">
        <v>97.97</v>
      </c>
      <c r="K1514" s="403">
        <v>1</v>
      </c>
      <c r="L1514" s="390">
        <v>1</v>
      </c>
      <c r="M1514" s="391">
        <v>97.97</v>
      </c>
    </row>
    <row r="1515" spans="1:13" ht="14.4" customHeight="1" x14ac:dyDescent="0.3">
      <c r="A1515" s="386" t="s">
        <v>1760</v>
      </c>
      <c r="B1515" s="387" t="s">
        <v>1562</v>
      </c>
      <c r="C1515" s="387" t="s">
        <v>1064</v>
      </c>
      <c r="D1515" s="387" t="s">
        <v>1065</v>
      </c>
      <c r="E1515" s="387" t="s">
        <v>503</v>
      </c>
      <c r="F1515" s="390"/>
      <c r="G1515" s="390"/>
      <c r="H1515" s="403">
        <v>0</v>
      </c>
      <c r="I1515" s="390">
        <v>1</v>
      </c>
      <c r="J1515" s="390">
        <v>56.01</v>
      </c>
      <c r="K1515" s="403">
        <v>1</v>
      </c>
      <c r="L1515" s="390">
        <v>1</v>
      </c>
      <c r="M1515" s="391">
        <v>56.01</v>
      </c>
    </row>
    <row r="1516" spans="1:13" ht="14.4" customHeight="1" x14ac:dyDescent="0.3">
      <c r="A1516" s="386" t="s">
        <v>1760</v>
      </c>
      <c r="B1516" s="387" t="s">
        <v>1563</v>
      </c>
      <c r="C1516" s="387" t="s">
        <v>1870</v>
      </c>
      <c r="D1516" s="387" t="s">
        <v>1865</v>
      </c>
      <c r="E1516" s="387" t="s">
        <v>1033</v>
      </c>
      <c r="F1516" s="390"/>
      <c r="G1516" s="390"/>
      <c r="H1516" s="403">
        <v>0</v>
      </c>
      <c r="I1516" s="390">
        <v>1</v>
      </c>
      <c r="J1516" s="390">
        <v>2332.92</v>
      </c>
      <c r="K1516" s="403">
        <v>1</v>
      </c>
      <c r="L1516" s="390">
        <v>1</v>
      </c>
      <c r="M1516" s="391">
        <v>2332.92</v>
      </c>
    </row>
    <row r="1517" spans="1:13" ht="14.4" customHeight="1" x14ac:dyDescent="0.3">
      <c r="A1517" s="386" t="s">
        <v>1760</v>
      </c>
      <c r="B1517" s="387" t="s">
        <v>1565</v>
      </c>
      <c r="C1517" s="387" t="s">
        <v>1075</v>
      </c>
      <c r="D1517" s="387" t="s">
        <v>1076</v>
      </c>
      <c r="E1517" s="387" t="s">
        <v>1077</v>
      </c>
      <c r="F1517" s="390"/>
      <c r="G1517" s="390"/>
      <c r="H1517" s="403">
        <v>0</v>
      </c>
      <c r="I1517" s="390">
        <v>1</v>
      </c>
      <c r="J1517" s="390">
        <v>104.66</v>
      </c>
      <c r="K1517" s="403">
        <v>1</v>
      </c>
      <c r="L1517" s="390">
        <v>1</v>
      </c>
      <c r="M1517" s="391">
        <v>104.66</v>
      </c>
    </row>
    <row r="1518" spans="1:13" ht="14.4" customHeight="1" x14ac:dyDescent="0.3">
      <c r="A1518" s="386" t="s">
        <v>1760</v>
      </c>
      <c r="B1518" s="387" t="s">
        <v>1889</v>
      </c>
      <c r="C1518" s="387" t="s">
        <v>1890</v>
      </c>
      <c r="D1518" s="387" t="s">
        <v>1891</v>
      </c>
      <c r="E1518" s="387" t="s">
        <v>804</v>
      </c>
      <c r="F1518" s="390"/>
      <c r="G1518" s="390"/>
      <c r="H1518" s="403">
        <v>0</v>
      </c>
      <c r="I1518" s="390">
        <v>1</v>
      </c>
      <c r="J1518" s="390">
        <v>44.89</v>
      </c>
      <c r="K1518" s="403">
        <v>1</v>
      </c>
      <c r="L1518" s="390">
        <v>1</v>
      </c>
      <c r="M1518" s="391">
        <v>44.89</v>
      </c>
    </row>
    <row r="1519" spans="1:13" ht="14.4" customHeight="1" x14ac:dyDescent="0.3">
      <c r="A1519" s="386" t="s">
        <v>1760</v>
      </c>
      <c r="B1519" s="387" t="s">
        <v>1902</v>
      </c>
      <c r="C1519" s="387" t="s">
        <v>2125</v>
      </c>
      <c r="D1519" s="387" t="s">
        <v>2126</v>
      </c>
      <c r="E1519" s="387" t="s">
        <v>2127</v>
      </c>
      <c r="F1519" s="390"/>
      <c r="G1519" s="390"/>
      <c r="H1519" s="403">
        <v>0</v>
      </c>
      <c r="I1519" s="390">
        <v>1</v>
      </c>
      <c r="J1519" s="390">
        <v>33.72</v>
      </c>
      <c r="K1519" s="403">
        <v>1</v>
      </c>
      <c r="L1519" s="390">
        <v>1</v>
      </c>
      <c r="M1519" s="391">
        <v>33.72</v>
      </c>
    </row>
    <row r="1520" spans="1:13" ht="14.4" customHeight="1" x14ac:dyDescent="0.3">
      <c r="A1520" s="386" t="s">
        <v>1760</v>
      </c>
      <c r="B1520" s="387" t="s">
        <v>2039</v>
      </c>
      <c r="C1520" s="387" t="s">
        <v>2896</v>
      </c>
      <c r="D1520" s="387" t="s">
        <v>2210</v>
      </c>
      <c r="E1520" s="387" t="s">
        <v>2897</v>
      </c>
      <c r="F1520" s="390"/>
      <c r="G1520" s="390"/>
      <c r="H1520" s="403">
        <v>0</v>
      </c>
      <c r="I1520" s="390">
        <v>1</v>
      </c>
      <c r="J1520" s="390">
        <v>201.88</v>
      </c>
      <c r="K1520" s="403">
        <v>1</v>
      </c>
      <c r="L1520" s="390">
        <v>1</v>
      </c>
      <c r="M1520" s="391">
        <v>201.88</v>
      </c>
    </row>
    <row r="1521" spans="1:13" ht="14.4" customHeight="1" x14ac:dyDescent="0.3">
      <c r="A1521" s="386" t="s">
        <v>1760</v>
      </c>
      <c r="B1521" s="387" t="s">
        <v>1584</v>
      </c>
      <c r="C1521" s="387" t="s">
        <v>1162</v>
      </c>
      <c r="D1521" s="387" t="s">
        <v>1163</v>
      </c>
      <c r="E1521" s="387" t="s">
        <v>1585</v>
      </c>
      <c r="F1521" s="390"/>
      <c r="G1521" s="390"/>
      <c r="H1521" s="403">
        <v>0</v>
      </c>
      <c r="I1521" s="390">
        <v>1</v>
      </c>
      <c r="J1521" s="390">
        <v>175.19</v>
      </c>
      <c r="K1521" s="403">
        <v>1</v>
      </c>
      <c r="L1521" s="390">
        <v>1</v>
      </c>
      <c r="M1521" s="391">
        <v>175.19</v>
      </c>
    </row>
    <row r="1522" spans="1:13" ht="14.4" customHeight="1" x14ac:dyDescent="0.3">
      <c r="A1522" s="386" t="s">
        <v>1760</v>
      </c>
      <c r="B1522" s="387" t="s">
        <v>1584</v>
      </c>
      <c r="C1522" s="387" t="s">
        <v>1923</v>
      </c>
      <c r="D1522" s="387" t="s">
        <v>1163</v>
      </c>
      <c r="E1522" s="387" t="s">
        <v>1924</v>
      </c>
      <c r="F1522" s="390"/>
      <c r="G1522" s="390"/>
      <c r="H1522" s="403">
        <v>0</v>
      </c>
      <c r="I1522" s="390">
        <v>1</v>
      </c>
      <c r="J1522" s="390">
        <v>87.6</v>
      </c>
      <c r="K1522" s="403">
        <v>1</v>
      </c>
      <c r="L1522" s="390">
        <v>1</v>
      </c>
      <c r="M1522" s="391">
        <v>87.6</v>
      </c>
    </row>
    <row r="1523" spans="1:13" ht="14.4" customHeight="1" x14ac:dyDescent="0.3">
      <c r="A1523" s="386" t="s">
        <v>1760</v>
      </c>
      <c r="B1523" s="387" t="s">
        <v>1584</v>
      </c>
      <c r="C1523" s="387" t="s">
        <v>2396</v>
      </c>
      <c r="D1523" s="387" t="s">
        <v>1163</v>
      </c>
      <c r="E1523" s="387" t="s">
        <v>2397</v>
      </c>
      <c r="F1523" s="390"/>
      <c r="G1523" s="390"/>
      <c r="H1523" s="403">
        <v>0</v>
      </c>
      <c r="I1523" s="390">
        <v>1</v>
      </c>
      <c r="J1523" s="390">
        <v>175.19</v>
      </c>
      <c r="K1523" s="403">
        <v>1</v>
      </c>
      <c r="L1523" s="390">
        <v>1</v>
      </c>
      <c r="M1523" s="391">
        <v>175.19</v>
      </c>
    </row>
    <row r="1524" spans="1:13" ht="14.4" customHeight="1" x14ac:dyDescent="0.3">
      <c r="A1524" s="386" t="s">
        <v>1760</v>
      </c>
      <c r="B1524" s="387" t="s">
        <v>1584</v>
      </c>
      <c r="C1524" s="387" t="s">
        <v>1201</v>
      </c>
      <c r="D1524" s="387" t="s">
        <v>1202</v>
      </c>
      <c r="E1524" s="387" t="s">
        <v>1606</v>
      </c>
      <c r="F1524" s="390"/>
      <c r="G1524" s="390"/>
      <c r="H1524" s="403">
        <v>0</v>
      </c>
      <c r="I1524" s="390">
        <v>1</v>
      </c>
      <c r="J1524" s="390">
        <v>116.8</v>
      </c>
      <c r="K1524" s="403">
        <v>1</v>
      </c>
      <c r="L1524" s="390">
        <v>1</v>
      </c>
      <c r="M1524" s="391">
        <v>116.8</v>
      </c>
    </row>
    <row r="1525" spans="1:13" ht="14.4" customHeight="1" x14ac:dyDescent="0.3">
      <c r="A1525" s="386" t="s">
        <v>1760</v>
      </c>
      <c r="B1525" s="387" t="s">
        <v>1591</v>
      </c>
      <c r="C1525" s="387" t="s">
        <v>1067</v>
      </c>
      <c r="D1525" s="387" t="s">
        <v>1592</v>
      </c>
      <c r="E1525" s="387" t="s">
        <v>1593</v>
      </c>
      <c r="F1525" s="390"/>
      <c r="G1525" s="390"/>
      <c r="H1525" s="403">
        <v>0</v>
      </c>
      <c r="I1525" s="390">
        <v>1</v>
      </c>
      <c r="J1525" s="390">
        <v>6.98</v>
      </c>
      <c r="K1525" s="403">
        <v>1</v>
      </c>
      <c r="L1525" s="390">
        <v>1</v>
      </c>
      <c r="M1525" s="391">
        <v>6.98</v>
      </c>
    </row>
    <row r="1526" spans="1:13" ht="14.4" customHeight="1" x14ac:dyDescent="0.3">
      <c r="A1526" s="386" t="s">
        <v>1738</v>
      </c>
      <c r="B1526" s="387" t="s">
        <v>1558</v>
      </c>
      <c r="C1526" s="387" t="s">
        <v>2446</v>
      </c>
      <c r="D1526" s="387" t="s">
        <v>2447</v>
      </c>
      <c r="E1526" s="387" t="s">
        <v>598</v>
      </c>
      <c r="F1526" s="390"/>
      <c r="G1526" s="390"/>
      <c r="H1526" s="403">
        <v>0</v>
      </c>
      <c r="I1526" s="390">
        <v>2</v>
      </c>
      <c r="J1526" s="390">
        <v>380.96</v>
      </c>
      <c r="K1526" s="403">
        <v>1</v>
      </c>
      <c r="L1526" s="390">
        <v>2</v>
      </c>
      <c r="M1526" s="391">
        <v>380.96</v>
      </c>
    </row>
    <row r="1527" spans="1:13" ht="14.4" customHeight="1" x14ac:dyDescent="0.3">
      <c r="A1527" s="386" t="s">
        <v>1738</v>
      </c>
      <c r="B1527" s="387" t="s">
        <v>1558</v>
      </c>
      <c r="C1527" s="387" t="s">
        <v>1832</v>
      </c>
      <c r="D1527" s="387" t="s">
        <v>597</v>
      </c>
      <c r="E1527" s="387" t="s">
        <v>1833</v>
      </c>
      <c r="F1527" s="390"/>
      <c r="G1527" s="390"/>
      <c r="H1527" s="403">
        <v>0</v>
      </c>
      <c r="I1527" s="390">
        <v>1</v>
      </c>
      <c r="J1527" s="390">
        <v>95.24</v>
      </c>
      <c r="K1527" s="403">
        <v>1</v>
      </c>
      <c r="L1527" s="390">
        <v>1</v>
      </c>
      <c r="M1527" s="391">
        <v>95.24</v>
      </c>
    </row>
    <row r="1528" spans="1:13" ht="14.4" customHeight="1" x14ac:dyDescent="0.3">
      <c r="A1528" s="386" t="s">
        <v>1738</v>
      </c>
      <c r="B1528" s="387" t="s">
        <v>1558</v>
      </c>
      <c r="C1528" s="387" t="s">
        <v>596</v>
      </c>
      <c r="D1528" s="387" t="s">
        <v>597</v>
      </c>
      <c r="E1528" s="387" t="s">
        <v>598</v>
      </c>
      <c r="F1528" s="390"/>
      <c r="G1528" s="390"/>
      <c r="H1528" s="403">
        <v>0</v>
      </c>
      <c r="I1528" s="390">
        <v>1</v>
      </c>
      <c r="J1528" s="390">
        <v>190.48</v>
      </c>
      <c r="K1528" s="403">
        <v>1</v>
      </c>
      <c r="L1528" s="390">
        <v>1</v>
      </c>
      <c r="M1528" s="391">
        <v>190.48</v>
      </c>
    </row>
    <row r="1529" spans="1:13" ht="14.4" customHeight="1" x14ac:dyDescent="0.3">
      <c r="A1529" s="386" t="s">
        <v>1738</v>
      </c>
      <c r="B1529" s="387" t="s">
        <v>1563</v>
      </c>
      <c r="C1529" s="387" t="s">
        <v>2846</v>
      </c>
      <c r="D1529" s="387" t="s">
        <v>1029</v>
      </c>
      <c r="E1529" s="387" t="s">
        <v>1866</v>
      </c>
      <c r="F1529" s="390"/>
      <c r="G1529" s="390"/>
      <c r="H1529" s="403">
        <v>0</v>
      </c>
      <c r="I1529" s="390">
        <v>1</v>
      </c>
      <c r="J1529" s="390">
        <v>187.59</v>
      </c>
      <c r="K1529" s="403">
        <v>1</v>
      </c>
      <c r="L1529" s="390">
        <v>1</v>
      </c>
      <c r="M1529" s="391">
        <v>187.59</v>
      </c>
    </row>
    <row r="1530" spans="1:13" ht="14.4" customHeight="1" x14ac:dyDescent="0.3">
      <c r="A1530" s="386" t="s">
        <v>1738</v>
      </c>
      <c r="B1530" s="387" t="s">
        <v>1565</v>
      </c>
      <c r="C1530" s="387" t="s">
        <v>2454</v>
      </c>
      <c r="D1530" s="387" t="s">
        <v>1680</v>
      </c>
      <c r="E1530" s="387"/>
      <c r="F1530" s="390">
        <v>1</v>
      </c>
      <c r="G1530" s="390">
        <v>1492.58</v>
      </c>
      <c r="H1530" s="403">
        <v>1</v>
      </c>
      <c r="I1530" s="390"/>
      <c r="J1530" s="390"/>
      <c r="K1530" s="403">
        <v>0</v>
      </c>
      <c r="L1530" s="390">
        <v>1</v>
      </c>
      <c r="M1530" s="391">
        <v>1492.58</v>
      </c>
    </row>
    <row r="1531" spans="1:13" ht="14.4" customHeight="1" x14ac:dyDescent="0.3">
      <c r="A1531" s="386" t="s">
        <v>1738</v>
      </c>
      <c r="B1531" s="387" t="s">
        <v>1565</v>
      </c>
      <c r="C1531" s="387" t="s">
        <v>1075</v>
      </c>
      <c r="D1531" s="387" t="s">
        <v>1076</v>
      </c>
      <c r="E1531" s="387" t="s">
        <v>1077</v>
      </c>
      <c r="F1531" s="390"/>
      <c r="G1531" s="390"/>
      <c r="H1531" s="403">
        <v>0</v>
      </c>
      <c r="I1531" s="390">
        <v>5</v>
      </c>
      <c r="J1531" s="390">
        <v>2074.25</v>
      </c>
      <c r="K1531" s="403">
        <v>1</v>
      </c>
      <c r="L1531" s="390">
        <v>5</v>
      </c>
      <c r="M1531" s="391">
        <v>2074.25</v>
      </c>
    </row>
    <row r="1532" spans="1:13" ht="14.4" customHeight="1" x14ac:dyDescent="0.3">
      <c r="A1532" s="386" t="s">
        <v>1738</v>
      </c>
      <c r="B1532" s="387" t="s">
        <v>1565</v>
      </c>
      <c r="C1532" s="387" t="s">
        <v>2898</v>
      </c>
      <c r="D1532" s="387" t="s">
        <v>2035</v>
      </c>
      <c r="E1532" s="387" t="s">
        <v>2036</v>
      </c>
      <c r="F1532" s="390">
        <v>1</v>
      </c>
      <c r="G1532" s="390">
        <v>0</v>
      </c>
      <c r="H1532" s="403"/>
      <c r="I1532" s="390"/>
      <c r="J1532" s="390"/>
      <c r="K1532" s="403"/>
      <c r="L1532" s="390">
        <v>1</v>
      </c>
      <c r="M1532" s="391">
        <v>0</v>
      </c>
    </row>
    <row r="1533" spans="1:13" ht="14.4" customHeight="1" x14ac:dyDescent="0.3">
      <c r="A1533" s="386" t="s">
        <v>1738</v>
      </c>
      <c r="B1533" s="387" t="s">
        <v>2479</v>
      </c>
      <c r="C1533" s="387" t="s">
        <v>2899</v>
      </c>
      <c r="D1533" s="387" t="s">
        <v>2900</v>
      </c>
      <c r="E1533" s="387" t="s">
        <v>2236</v>
      </c>
      <c r="F1533" s="390"/>
      <c r="G1533" s="390"/>
      <c r="H1533" s="403">
        <v>0</v>
      </c>
      <c r="I1533" s="390">
        <v>1</v>
      </c>
      <c r="J1533" s="390">
        <v>162.13</v>
      </c>
      <c r="K1533" s="403">
        <v>1</v>
      </c>
      <c r="L1533" s="390">
        <v>1</v>
      </c>
      <c r="M1533" s="391">
        <v>162.13</v>
      </c>
    </row>
    <row r="1534" spans="1:13" ht="14.4" customHeight="1" x14ac:dyDescent="0.3">
      <c r="A1534" s="386" t="s">
        <v>1738</v>
      </c>
      <c r="B1534" s="387" t="s">
        <v>1912</v>
      </c>
      <c r="C1534" s="387" t="s">
        <v>2901</v>
      </c>
      <c r="D1534" s="387" t="s">
        <v>2902</v>
      </c>
      <c r="E1534" s="387" t="s">
        <v>2903</v>
      </c>
      <c r="F1534" s="390">
        <v>1</v>
      </c>
      <c r="G1534" s="390">
        <v>0</v>
      </c>
      <c r="H1534" s="403"/>
      <c r="I1534" s="390"/>
      <c r="J1534" s="390"/>
      <c r="K1534" s="403"/>
      <c r="L1534" s="390">
        <v>1</v>
      </c>
      <c r="M1534" s="391">
        <v>0</v>
      </c>
    </row>
    <row r="1535" spans="1:13" ht="14.4" customHeight="1" x14ac:dyDescent="0.3">
      <c r="A1535" s="386" t="s">
        <v>1738</v>
      </c>
      <c r="B1535" s="387" t="s">
        <v>2039</v>
      </c>
      <c r="C1535" s="387" t="s">
        <v>2040</v>
      </c>
      <c r="D1535" s="387" t="s">
        <v>2041</v>
      </c>
      <c r="E1535" s="387" t="s">
        <v>2042</v>
      </c>
      <c r="F1535" s="390"/>
      <c r="G1535" s="390"/>
      <c r="H1535" s="403">
        <v>0</v>
      </c>
      <c r="I1535" s="390">
        <v>1</v>
      </c>
      <c r="J1535" s="390">
        <v>796.04</v>
      </c>
      <c r="K1535" s="403">
        <v>1</v>
      </c>
      <c r="L1535" s="390">
        <v>1</v>
      </c>
      <c r="M1535" s="391">
        <v>796.04</v>
      </c>
    </row>
    <row r="1536" spans="1:13" ht="14.4" customHeight="1" x14ac:dyDescent="0.3">
      <c r="A1536" s="386" t="s">
        <v>1738</v>
      </c>
      <c r="B1536" s="387" t="s">
        <v>1570</v>
      </c>
      <c r="C1536" s="387" t="s">
        <v>2393</v>
      </c>
      <c r="D1536" s="387" t="s">
        <v>2394</v>
      </c>
      <c r="E1536" s="387" t="s">
        <v>2395</v>
      </c>
      <c r="F1536" s="390"/>
      <c r="G1536" s="390"/>
      <c r="H1536" s="403">
        <v>0</v>
      </c>
      <c r="I1536" s="390">
        <v>3</v>
      </c>
      <c r="J1536" s="390">
        <v>762.68999999999994</v>
      </c>
      <c r="K1536" s="403">
        <v>1</v>
      </c>
      <c r="L1536" s="390">
        <v>3</v>
      </c>
      <c r="M1536" s="391">
        <v>762.68999999999994</v>
      </c>
    </row>
    <row r="1537" spans="1:13" ht="14.4" customHeight="1" x14ac:dyDescent="0.3">
      <c r="A1537" s="386" t="s">
        <v>1738</v>
      </c>
      <c r="B1537" s="387" t="s">
        <v>1577</v>
      </c>
      <c r="C1537" s="387" t="s">
        <v>1146</v>
      </c>
      <c r="D1537" s="387" t="s">
        <v>1578</v>
      </c>
      <c r="E1537" s="387" t="s">
        <v>1579</v>
      </c>
      <c r="F1537" s="390"/>
      <c r="G1537" s="390"/>
      <c r="H1537" s="403">
        <v>0</v>
      </c>
      <c r="I1537" s="390">
        <v>4</v>
      </c>
      <c r="J1537" s="390">
        <v>1333.24</v>
      </c>
      <c r="K1537" s="403">
        <v>1</v>
      </c>
      <c r="L1537" s="390">
        <v>4</v>
      </c>
      <c r="M1537" s="391">
        <v>1333.24</v>
      </c>
    </row>
    <row r="1538" spans="1:13" ht="14.4" customHeight="1" x14ac:dyDescent="0.3">
      <c r="A1538" s="386" t="s">
        <v>1738</v>
      </c>
      <c r="B1538" s="387" t="s">
        <v>1584</v>
      </c>
      <c r="C1538" s="387" t="s">
        <v>1925</v>
      </c>
      <c r="D1538" s="387" t="s">
        <v>1926</v>
      </c>
      <c r="E1538" s="387" t="s">
        <v>1927</v>
      </c>
      <c r="F1538" s="390"/>
      <c r="G1538" s="390"/>
      <c r="H1538" s="403">
        <v>0</v>
      </c>
      <c r="I1538" s="390">
        <v>1</v>
      </c>
      <c r="J1538" s="390">
        <v>199.96</v>
      </c>
      <c r="K1538" s="403">
        <v>1</v>
      </c>
      <c r="L1538" s="390">
        <v>1</v>
      </c>
      <c r="M1538" s="391">
        <v>199.96</v>
      </c>
    </row>
    <row r="1539" spans="1:13" ht="14.4" customHeight="1" x14ac:dyDescent="0.3">
      <c r="A1539" s="386" t="s">
        <v>1738</v>
      </c>
      <c r="B1539" s="387" t="s">
        <v>1989</v>
      </c>
      <c r="C1539" s="387" t="s">
        <v>2904</v>
      </c>
      <c r="D1539" s="387" t="s">
        <v>2017</v>
      </c>
      <c r="E1539" s="387" t="s">
        <v>1992</v>
      </c>
      <c r="F1539" s="390">
        <v>1</v>
      </c>
      <c r="G1539" s="390">
        <v>95.79</v>
      </c>
      <c r="H1539" s="403">
        <v>1</v>
      </c>
      <c r="I1539" s="390"/>
      <c r="J1539" s="390"/>
      <c r="K1539" s="403">
        <v>0</v>
      </c>
      <c r="L1539" s="390">
        <v>1</v>
      </c>
      <c r="M1539" s="391">
        <v>95.79</v>
      </c>
    </row>
    <row r="1540" spans="1:13" ht="14.4" customHeight="1" x14ac:dyDescent="0.3">
      <c r="A1540" s="386" t="s">
        <v>1738</v>
      </c>
      <c r="B1540" s="387" t="s">
        <v>1587</v>
      </c>
      <c r="C1540" s="387" t="s">
        <v>2029</v>
      </c>
      <c r="D1540" s="387" t="s">
        <v>2030</v>
      </c>
      <c r="E1540" s="387" t="s">
        <v>1588</v>
      </c>
      <c r="F1540" s="390">
        <v>1</v>
      </c>
      <c r="G1540" s="390">
        <v>124.51</v>
      </c>
      <c r="H1540" s="403">
        <v>1</v>
      </c>
      <c r="I1540" s="390"/>
      <c r="J1540" s="390"/>
      <c r="K1540" s="403">
        <v>0</v>
      </c>
      <c r="L1540" s="390">
        <v>1</v>
      </c>
      <c r="M1540" s="391">
        <v>124.51</v>
      </c>
    </row>
    <row r="1541" spans="1:13" ht="14.4" customHeight="1" x14ac:dyDescent="0.3">
      <c r="A1541" s="386" t="s">
        <v>1738</v>
      </c>
      <c r="B1541" s="387" t="s">
        <v>1587</v>
      </c>
      <c r="C1541" s="387" t="s">
        <v>2905</v>
      </c>
      <c r="D1541" s="387" t="s">
        <v>2053</v>
      </c>
      <c r="E1541" s="387" t="s">
        <v>2906</v>
      </c>
      <c r="F1541" s="390">
        <v>2</v>
      </c>
      <c r="G1541" s="390">
        <v>0</v>
      </c>
      <c r="H1541" s="403"/>
      <c r="I1541" s="390"/>
      <c r="J1541" s="390"/>
      <c r="K1541" s="403"/>
      <c r="L1541" s="390">
        <v>2</v>
      </c>
      <c r="M1541" s="391">
        <v>0</v>
      </c>
    </row>
    <row r="1542" spans="1:13" ht="14.4" customHeight="1" x14ac:dyDescent="0.3">
      <c r="A1542" s="386" t="s">
        <v>1738</v>
      </c>
      <c r="B1542" s="387" t="s">
        <v>1587</v>
      </c>
      <c r="C1542" s="387" t="s">
        <v>2052</v>
      </c>
      <c r="D1542" s="387" t="s">
        <v>2053</v>
      </c>
      <c r="E1542" s="387" t="s">
        <v>2054</v>
      </c>
      <c r="F1542" s="390"/>
      <c r="G1542" s="390"/>
      <c r="H1542" s="403">
        <v>0</v>
      </c>
      <c r="I1542" s="390">
        <v>64</v>
      </c>
      <c r="J1542" s="390">
        <v>2734.18</v>
      </c>
      <c r="K1542" s="403">
        <v>1</v>
      </c>
      <c r="L1542" s="390">
        <v>64</v>
      </c>
      <c r="M1542" s="391">
        <v>2734.18</v>
      </c>
    </row>
    <row r="1543" spans="1:13" ht="14.4" customHeight="1" x14ac:dyDescent="0.3">
      <c r="A1543" s="386" t="s">
        <v>1738</v>
      </c>
      <c r="B1543" s="387" t="s">
        <v>1587</v>
      </c>
      <c r="C1543" s="387" t="s">
        <v>2907</v>
      </c>
      <c r="D1543" s="387" t="s">
        <v>1039</v>
      </c>
      <c r="E1543" s="387" t="s">
        <v>2908</v>
      </c>
      <c r="F1543" s="390">
        <v>1</v>
      </c>
      <c r="G1543" s="390">
        <v>0</v>
      </c>
      <c r="H1543" s="403"/>
      <c r="I1543" s="390"/>
      <c r="J1543" s="390"/>
      <c r="K1543" s="403"/>
      <c r="L1543" s="390">
        <v>1</v>
      </c>
      <c r="M1543" s="391">
        <v>0</v>
      </c>
    </row>
    <row r="1544" spans="1:13" ht="14.4" customHeight="1" x14ac:dyDescent="0.3">
      <c r="A1544" s="386" t="s">
        <v>1738</v>
      </c>
      <c r="B1544" s="387" t="s">
        <v>1587</v>
      </c>
      <c r="C1544" s="387" t="s">
        <v>1058</v>
      </c>
      <c r="D1544" s="387" t="s">
        <v>1059</v>
      </c>
      <c r="E1544" s="387" t="s">
        <v>1588</v>
      </c>
      <c r="F1544" s="390"/>
      <c r="G1544" s="390"/>
      <c r="H1544" s="403">
        <v>0</v>
      </c>
      <c r="I1544" s="390">
        <v>1</v>
      </c>
      <c r="J1544" s="390">
        <v>124.51</v>
      </c>
      <c r="K1544" s="403">
        <v>1</v>
      </c>
      <c r="L1544" s="390">
        <v>1</v>
      </c>
      <c r="M1544" s="391">
        <v>124.51</v>
      </c>
    </row>
    <row r="1545" spans="1:13" ht="14.4" customHeight="1" x14ac:dyDescent="0.3">
      <c r="A1545" s="386" t="s">
        <v>1738</v>
      </c>
      <c r="B1545" s="387" t="s">
        <v>1941</v>
      </c>
      <c r="C1545" s="387" t="s">
        <v>2615</v>
      </c>
      <c r="D1545" s="387" t="s">
        <v>2616</v>
      </c>
      <c r="E1545" s="387" t="s">
        <v>2617</v>
      </c>
      <c r="F1545" s="390">
        <v>6</v>
      </c>
      <c r="G1545" s="390">
        <v>568.31999999999994</v>
      </c>
      <c r="H1545" s="403">
        <v>1</v>
      </c>
      <c r="I1545" s="390"/>
      <c r="J1545" s="390"/>
      <c r="K1545" s="403">
        <v>0</v>
      </c>
      <c r="L1545" s="390">
        <v>6</v>
      </c>
      <c r="M1545" s="391">
        <v>568.31999999999994</v>
      </c>
    </row>
    <row r="1546" spans="1:13" ht="14.4" customHeight="1" x14ac:dyDescent="0.3">
      <c r="A1546" s="386" t="s">
        <v>1738</v>
      </c>
      <c r="B1546" s="387" t="s">
        <v>1941</v>
      </c>
      <c r="C1546" s="387" t="s">
        <v>2909</v>
      </c>
      <c r="D1546" s="387" t="s">
        <v>2645</v>
      </c>
      <c r="E1546" s="387" t="s">
        <v>2910</v>
      </c>
      <c r="F1546" s="390">
        <v>1</v>
      </c>
      <c r="G1546" s="390">
        <v>0</v>
      </c>
      <c r="H1546" s="403"/>
      <c r="I1546" s="390"/>
      <c r="J1546" s="390"/>
      <c r="K1546" s="403"/>
      <c r="L1546" s="390">
        <v>1</v>
      </c>
      <c r="M1546" s="391">
        <v>0</v>
      </c>
    </row>
    <row r="1547" spans="1:13" ht="14.4" customHeight="1" x14ac:dyDescent="0.3">
      <c r="A1547" s="386" t="s">
        <v>1738</v>
      </c>
      <c r="B1547" s="387" t="s">
        <v>1941</v>
      </c>
      <c r="C1547" s="387" t="s">
        <v>2644</v>
      </c>
      <c r="D1547" s="387" t="s">
        <v>2645</v>
      </c>
      <c r="E1547" s="387" t="s">
        <v>2646</v>
      </c>
      <c r="F1547" s="390"/>
      <c r="G1547" s="390"/>
      <c r="H1547" s="403">
        <v>0</v>
      </c>
      <c r="I1547" s="390">
        <v>2</v>
      </c>
      <c r="J1547" s="390">
        <v>84.16</v>
      </c>
      <c r="K1547" s="403">
        <v>1</v>
      </c>
      <c r="L1547" s="390">
        <v>2</v>
      </c>
      <c r="M1547" s="391">
        <v>84.16</v>
      </c>
    </row>
    <row r="1548" spans="1:13" ht="14.4" customHeight="1" x14ac:dyDescent="0.3">
      <c r="A1548" s="386" t="s">
        <v>1738</v>
      </c>
      <c r="B1548" s="387" t="s">
        <v>1941</v>
      </c>
      <c r="C1548" s="387" t="s">
        <v>2911</v>
      </c>
      <c r="D1548" s="387" t="s">
        <v>2912</v>
      </c>
      <c r="E1548" s="387" t="s">
        <v>2913</v>
      </c>
      <c r="F1548" s="390">
        <v>1</v>
      </c>
      <c r="G1548" s="390">
        <v>0</v>
      </c>
      <c r="H1548" s="403"/>
      <c r="I1548" s="390"/>
      <c r="J1548" s="390"/>
      <c r="K1548" s="403"/>
      <c r="L1548" s="390">
        <v>1</v>
      </c>
      <c r="M1548" s="391">
        <v>0</v>
      </c>
    </row>
    <row r="1549" spans="1:13" ht="14.4" customHeight="1" x14ac:dyDescent="0.3">
      <c r="A1549" s="386" t="s">
        <v>1738</v>
      </c>
      <c r="B1549" s="387" t="s">
        <v>1590</v>
      </c>
      <c r="C1549" s="387" t="s">
        <v>2914</v>
      </c>
      <c r="D1549" s="387" t="s">
        <v>2061</v>
      </c>
      <c r="E1549" s="387" t="s">
        <v>2062</v>
      </c>
      <c r="F1549" s="390">
        <v>1</v>
      </c>
      <c r="G1549" s="390">
        <v>465.7</v>
      </c>
      <c r="H1549" s="403">
        <v>1</v>
      </c>
      <c r="I1549" s="390"/>
      <c r="J1549" s="390"/>
      <c r="K1549" s="403">
        <v>0</v>
      </c>
      <c r="L1549" s="390">
        <v>1</v>
      </c>
      <c r="M1549" s="391">
        <v>465.7</v>
      </c>
    </row>
    <row r="1550" spans="1:13" ht="14.4" customHeight="1" x14ac:dyDescent="0.3">
      <c r="A1550" s="386" t="s">
        <v>1738</v>
      </c>
      <c r="B1550" s="387" t="s">
        <v>2063</v>
      </c>
      <c r="C1550" s="387" t="s">
        <v>2647</v>
      </c>
      <c r="D1550" s="387" t="s">
        <v>2181</v>
      </c>
      <c r="E1550" s="387" t="s">
        <v>2648</v>
      </c>
      <c r="F1550" s="390"/>
      <c r="G1550" s="390"/>
      <c r="H1550" s="403">
        <v>0</v>
      </c>
      <c r="I1550" s="390">
        <v>2</v>
      </c>
      <c r="J1550" s="390">
        <v>260.2</v>
      </c>
      <c r="K1550" s="403">
        <v>1</v>
      </c>
      <c r="L1550" s="390">
        <v>2</v>
      </c>
      <c r="M1550" s="391">
        <v>260.2</v>
      </c>
    </row>
    <row r="1551" spans="1:13" ht="14.4" customHeight="1" x14ac:dyDescent="0.3">
      <c r="A1551" s="386" t="s">
        <v>1738</v>
      </c>
      <c r="B1551" s="387" t="s">
        <v>2068</v>
      </c>
      <c r="C1551" s="387" t="s">
        <v>2915</v>
      </c>
      <c r="D1551" s="387" t="s">
        <v>2070</v>
      </c>
      <c r="E1551" s="387" t="s">
        <v>2916</v>
      </c>
      <c r="F1551" s="390">
        <v>1</v>
      </c>
      <c r="G1551" s="390">
        <v>0</v>
      </c>
      <c r="H1551" s="403"/>
      <c r="I1551" s="390"/>
      <c r="J1551" s="390"/>
      <c r="K1551" s="403"/>
      <c r="L1551" s="390">
        <v>1</v>
      </c>
      <c r="M1551" s="391">
        <v>0</v>
      </c>
    </row>
    <row r="1552" spans="1:13" ht="14.4" customHeight="1" x14ac:dyDescent="0.3">
      <c r="A1552" s="386" t="s">
        <v>1738</v>
      </c>
      <c r="B1552" s="387" t="s">
        <v>2068</v>
      </c>
      <c r="C1552" s="387" t="s">
        <v>2072</v>
      </c>
      <c r="D1552" s="387" t="s">
        <v>2070</v>
      </c>
      <c r="E1552" s="387" t="s">
        <v>2013</v>
      </c>
      <c r="F1552" s="390"/>
      <c r="G1552" s="390"/>
      <c r="H1552" s="403">
        <v>0</v>
      </c>
      <c r="I1552" s="390">
        <v>5</v>
      </c>
      <c r="J1552" s="390">
        <v>4435.25</v>
      </c>
      <c r="K1552" s="403">
        <v>1</v>
      </c>
      <c r="L1552" s="390">
        <v>5</v>
      </c>
      <c r="M1552" s="391">
        <v>4435.25</v>
      </c>
    </row>
    <row r="1553" spans="1:13" ht="14.4" customHeight="1" x14ac:dyDescent="0.3">
      <c r="A1553" s="386" t="s">
        <v>1738</v>
      </c>
      <c r="B1553" s="387" t="s">
        <v>2073</v>
      </c>
      <c r="C1553" s="387" t="s">
        <v>2917</v>
      </c>
      <c r="D1553" s="387" t="s">
        <v>2918</v>
      </c>
      <c r="E1553" s="387" t="s">
        <v>2919</v>
      </c>
      <c r="F1553" s="390">
        <v>1</v>
      </c>
      <c r="G1553" s="390">
        <v>0</v>
      </c>
      <c r="H1553" s="403"/>
      <c r="I1553" s="390"/>
      <c r="J1553" s="390"/>
      <c r="K1553" s="403"/>
      <c r="L1553" s="390">
        <v>1</v>
      </c>
      <c r="M1553" s="391">
        <v>0</v>
      </c>
    </row>
    <row r="1554" spans="1:13" ht="14.4" customHeight="1" x14ac:dyDescent="0.3">
      <c r="A1554" s="386" t="s">
        <v>1738</v>
      </c>
      <c r="B1554" s="387" t="s">
        <v>2073</v>
      </c>
      <c r="C1554" s="387" t="s">
        <v>2074</v>
      </c>
      <c r="D1554" s="387" t="s">
        <v>2075</v>
      </c>
      <c r="E1554" s="387" t="s">
        <v>2076</v>
      </c>
      <c r="F1554" s="390"/>
      <c r="G1554" s="390"/>
      <c r="H1554" s="403">
        <v>0</v>
      </c>
      <c r="I1554" s="390">
        <v>2</v>
      </c>
      <c r="J1554" s="390">
        <v>2689.32</v>
      </c>
      <c r="K1554" s="403">
        <v>1</v>
      </c>
      <c r="L1554" s="390">
        <v>2</v>
      </c>
      <c r="M1554" s="391">
        <v>2689.32</v>
      </c>
    </row>
    <row r="1555" spans="1:13" ht="14.4" customHeight="1" x14ac:dyDescent="0.3">
      <c r="A1555" s="386" t="s">
        <v>1738</v>
      </c>
      <c r="B1555" s="387" t="s">
        <v>2073</v>
      </c>
      <c r="C1555" s="387" t="s">
        <v>2920</v>
      </c>
      <c r="D1555" s="387" t="s">
        <v>2075</v>
      </c>
      <c r="E1555" s="387" t="s">
        <v>2921</v>
      </c>
      <c r="F1555" s="390">
        <v>3</v>
      </c>
      <c r="G1555" s="390">
        <v>0</v>
      </c>
      <c r="H1555" s="403"/>
      <c r="I1555" s="390"/>
      <c r="J1555" s="390"/>
      <c r="K1555" s="403"/>
      <c r="L1555" s="390">
        <v>3</v>
      </c>
      <c r="M1555" s="391">
        <v>0</v>
      </c>
    </row>
    <row r="1556" spans="1:13" ht="14.4" customHeight="1" x14ac:dyDescent="0.3">
      <c r="A1556" s="386" t="s">
        <v>1738</v>
      </c>
      <c r="B1556" s="387" t="s">
        <v>1591</v>
      </c>
      <c r="C1556" s="387" t="s">
        <v>2520</v>
      </c>
      <c r="D1556" s="387" t="s">
        <v>2521</v>
      </c>
      <c r="E1556" s="387" t="s">
        <v>2157</v>
      </c>
      <c r="F1556" s="390">
        <v>2</v>
      </c>
      <c r="G1556" s="390">
        <v>21.46</v>
      </c>
      <c r="H1556" s="403">
        <v>1</v>
      </c>
      <c r="I1556" s="390"/>
      <c r="J1556" s="390"/>
      <c r="K1556" s="403">
        <v>0</v>
      </c>
      <c r="L1556" s="390">
        <v>2</v>
      </c>
      <c r="M1556" s="391">
        <v>21.46</v>
      </c>
    </row>
    <row r="1557" spans="1:13" ht="14.4" customHeight="1" x14ac:dyDescent="0.3">
      <c r="A1557" s="386" t="s">
        <v>1738</v>
      </c>
      <c r="B1557" s="387" t="s">
        <v>2086</v>
      </c>
      <c r="C1557" s="387" t="s">
        <v>2922</v>
      </c>
      <c r="D1557" s="387" t="s">
        <v>2088</v>
      </c>
      <c r="E1557" s="387" t="s">
        <v>2923</v>
      </c>
      <c r="F1557" s="390">
        <v>1</v>
      </c>
      <c r="G1557" s="390">
        <v>0</v>
      </c>
      <c r="H1557" s="403"/>
      <c r="I1557" s="390"/>
      <c r="J1557" s="390"/>
      <c r="K1557" s="403"/>
      <c r="L1557" s="390">
        <v>1</v>
      </c>
      <c r="M1557" s="391">
        <v>0</v>
      </c>
    </row>
    <row r="1558" spans="1:13" ht="14.4" customHeight="1" x14ac:dyDescent="0.3">
      <c r="A1558" s="386" t="s">
        <v>1738</v>
      </c>
      <c r="B1558" s="387" t="s">
        <v>2086</v>
      </c>
      <c r="C1558" s="387" t="s">
        <v>2924</v>
      </c>
      <c r="D1558" s="387" t="s">
        <v>2088</v>
      </c>
      <c r="E1558" s="387" t="s">
        <v>2925</v>
      </c>
      <c r="F1558" s="390">
        <v>2</v>
      </c>
      <c r="G1558" s="390">
        <v>403.5</v>
      </c>
      <c r="H1558" s="403">
        <v>1</v>
      </c>
      <c r="I1558" s="390"/>
      <c r="J1558" s="390"/>
      <c r="K1558" s="403">
        <v>0</v>
      </c>
      <c r="L1558" s="390">
        <v>2</v>
      </c>
      <c r="M1558" s="391">
        <v>403.5</v>
      </c>
    </row>
    <row r="1559" spans="1:13" ht="14.4" customHeight="1" x14ac:dyDescent="0.3">
      <c r="A1559" s="386" t="s">
        <v>1738</v>
      </c>
      <c r="B1559" s="387" t="s">
        <v>1611</v>
      </c>
      <c r="C1559" s="387" t="s">
        <v>836</v>
      </c>
      <c r="D1559" s="387" t="s">
        <v>1230</v>
      </c>
      <c r="E1559" s="387" t="s">
        <v>1231</v>
      </c>
      <c r="F1559" s="390"/>
      <c r="G1559" s="390"/>
      <c r="H1559" s="403">
        <v>0</v>
      </c>
      <c r="I1559" s="390">
        <v>14</v>
      </c>
      <c r="J1559" s="390">
        <v>1926.4</v>
      </c>
      <c r="K1559" s="403">
        <v>1</v>
      </c>
      <c r="L1559" s="390">
        <v>14</v>
      </c>
      <c r="M1559" s="391">
        <v>1926.4</v>
      </c>
    </row>
    <row r="1560" spans="1:13" ht="14.4" customHeight="1" x14ac:dyDescent="0.3">
      <c r="A1560" s="386" t="s">
        <v>1738</v>
      </c>
      <c r="B1560" s="387" t="s">
        <v>1611</v>
      </c>
      <c r="C1560" s="387" t="s">
        <v>1244</v>
      </c>
      <c r="D1560" s="387" t="s">
        <v>1245</v>
      </c>
      <c r="E1560" s="387" t="s">
        <v>1231</v>
      </c>
      <c r="F1560" s="390">
        <v>2</v>
      </c>
      <c r="G1560" s="390">
        <v>275.2</v>
      </c>
      <c r="H1560" s="403">
        <v>1</v>
      </c>
      <c r="I1560" s="390"/>
      <c r="J1560" s="390"/>
      <c r="K1560" s="403">
        <v>0</v>
      </c>
      <c r="L1560" s="390">
        <v>2</v>
      </c>
      <c r="M1560" s="391">
        <v>275.2</v>
      </c>
    </row>
    <row r="1561" spans="1:13" ht="14.4" customHeight="1" x14ac:dyDescent="0.3">
      <c r="A1561" s="386" t="s">
        <v>1738</v>
      </c>
      <c r="B1561" s="387" t="s">
        <v>1611</v>
      </c>
      <c r="C1561" s="387" t="s">
        <v>2192</v>
      </c>
      <c r="D1561" s="387" t="s">
        <v>1245</v>
      </c>
      <c r="E1561" s="387" t="s">
        <v>1231</v>
      </c>
      <c r="F1561" s="390">
        <v>5</v>
      </c>
      <c r="G1561" s="390">
        <v>682.05</v>
      </c>
      <c r="H1561" s="403">
        <v>1</v>
      </c>
      <c r="I1561" s="390"/>
      <c r="J1561" s="390"/>
      <c r="K1561" s="403">
        <v>0</v>
      </c>
      <c r="L1561" s="390">
        <v>5</v>
      </c>
      <c r="M1561" s="391">
        <v>682.05</v>
      </c>
    </row>
    <row r="1562" spans="1:13" ht="14.4" customHeight="1" x14ac:dyDescent="0.3">
      <c r="A1562" s="386" t="s">
        <v>1738</v>
      </c>
      <c r="B1562" s="387" t="s">
        <v>1611</v>
      </c>
      <c r="C1562" s="387" t="s">
        <v>2530</v>
      </c>
      <c r="D1562" s="387" t="s">
        <v>2531</v>
      </c>
      <c r="E1562" s="387" t="s">
        <v>2532</v>
      </c>
      <c r="F1562" s="390">
        <v>1</v>
      </c>
      <c r="G1562" s="390">
        <v>135.65</v>
      </c>
      <c r="H1562" s="403">
        <v>1</v>
      </c>
      <c r="I1562" s="390"/>
      <c r="J1562" s="390"/>
      <c r="K1562" s="403">
        <v>0</v>
      </c>
      <c r="L1562" s="390">
        <v>1</v>
      </c>
      <c r="M1562" s="391">
        <v>135.65</v>
      </c>
    </row>
    <row r="1563" spans="1:13" ht="14.4" customHeight="1" x14ac:dyDescent="0.3">
      <c r="A1563" s="386" t="s">
        <v>1761</v>
      </c>
      <c r="B1563" s="387" t="s">
        <v>1577</v>
      </c>
      <c r="C1563" s="387" t="s">
        <v>1146</v>
      </c>
      <c r="D1563" s="387" t="s">
        <v>1578</v>
      </c>
      <c r="E1563" s="387" t="s">
        <v>1579</v>
      </c>
      <c r="F1563" s="390"/>
      <c r="G1563" s="390"/>
      <c r="H1563" s="403">
        <v>0</v>
      </c>
      <c r="I1563" s="390">
        <v>1</v>
      </c>
      <c r="J1563" s="390">
        <v>333.31</v>
      </c>
      <c r="K1563" s="403">
        <v>1</v>
      </c>
      <c r="L1563" s="390">
        <v>1</v>
      </c>
      <c r="M1563" s="391">
        <v>333.31</v>
      </c>
    </row>
    <row r="1564" spans="1:13" ht="14.4" customHeight="1" x14ac:dyDescent="0.3">
      <c r="A1564" s="386" t="s">
        <v>1740</v>
      </c>
      <c r="B1564" s="387" t="s">
        <v>1563</v>
      </c>
      <c r="C1564" s="387" t="s">
        <v>1870</v>
      </c>
      <c r="D1564" s="387" t="s">
        <v>1865</v>
      </c>
      <c r="E1564" s="387" t="s">
        <v>1033</v>
      </c>
      <c r="F1564" s="390"/>
      <c r="G1564" s="390"/>
      <c r="H1564" s="403">
        <v>0</v>
      </c>
      <c r="I1564" s="390">
        <v>1</v>
      </c>
      <c r="J1564" s="390">
        <v>2332.92</v>
      </c>
      <c r="K1564" s="403">
        <v>1</v>
      </c>
      <c r="L1564" s="390">
        <v>1</v>
      </c>
      <c r="M1564" s="391">
        <v>2332.92</v>
      </c>
    </row>
    <row r="1565" spans="1:13" ht="14.4" customHeight="1" x14ac:dyDescent="0.3">
      <c r="A1565" s="386" t="s">
        <v>1740</v>
      </c>
      <c r="B1565" s="387" t="s">
        <v>1968</v>
      </c>
      <c r="C1565" s="387" t="s">
        <v>1969</v>
      </c>
      <c r="D1565" s="387" t="s">
        <v>1970</v>
      </c>
      <c r="E1565" s="387" t="s">
        <v>1971</v>
      </c>
      <c r="F1565" s="390">
        <v>4</v>
      </c>
      <c r="G1565" s="390">
        <v>2790.56</v>
      </c>
      <c r="H1565" s="403">
        <v>1</v>
      </c>
      <c r="I1565" s="390"/>
      <c r="J1565" s="390"/>
      <c r="K1565" s="403">
        <v>0</v>
      </c>
      <c r="L1565" s="390">
        <v>4</v>
      </c>
      <c r="M1565" s="391">
        <v>2790.56</v>
      </c>
    </row>
    <row r="1566" spans="1:13" ht="14.4" customHeight="1" x14ac:dyDescent="0.3">
      <c r="A1566" s="386" t="s">
        <v>1740</v>
      </c>
      <c r="B1566" s="387" t="s">
        <v>1577</v>
      </c>
      <c r="C1566" s="387" t="s">
        <v>1146</v>
      </c>
      <c r="D1566" s="387" t="s">
        <v>1578</v>
      </c>
      <c r="E1566" s="387" t="s">
        <v>1579</v>
      </c>
      <c r="F1566" s="390"/>
      <c r="G1566" s="390"/>
      <c r="H1566" s="403">
        <v>0</v>
      </c>
      <c r="I1566" s="390">
        <v>30</v>
      </c>
      <c r="J1566" s="390">
        <v>9999.3000000000011</v>
      </c>
      <c r="K1566" s="403">
        <v>1</v>
      </c>
      <c r="L1566" s="390">
        <v>30</v>
      </c>
      <c r="M1566" s="391">
        <v>9999.3000000000011</v>
      </c>
    </row>
    <row r="1567" spans="1:13" ht="14.4" customHeight="1" x14ac:dyDescent="0.3">
      <c r="A1567" s="386" t="s">
        <v>1740</v>
      </c>
      <c r="B1567" s="387" t="s">
        <v>1577</v>
      </c>
      <c r="C1567" s="387" t="s">
        <v>1982</v>
      </c>
      <c r="D1567" s="387" t="s">
        <v>1983</v>
      </c>
      <c r="E1567" s="387" t="s">
        <v>1984</v>
      </c>
      <c r="F1567" s="390"/>
      <c r="G1567" s="390"/>
      <c r="H1567" s="403">
        <v>0</v>
      </c>
      <c r="I1567" s="390">
        <v>1</v>
      </c>
      <c r="J1567" s="390">
        <v>333.31</v>
      </c>
      <c r="K1567" s="403">
        <v>1</v>
      </c>
      <c r="L1567" s="390">
        <v>1</v>
      </c>
      <c r="M1567" s="391">
        <v>333.31</v>
      </c>
    </row>
    <row r="1568" spans="1:13" ht="14.4" customHeight="1" x14ac:dyDescent="0.3">
      <c r="A1568" s="386" t="s">
        <v>1740</v>
      </c>
      <c r="B1568" s="387" t="s">
        <v>1582</v>
      </c>
      <c r="C1568" s="387" t="s">
        <v>1986</v>
      </c>
      <c r="D1568" s="387" t="s">
        <v>1987</v>
      </c>
      <c r="E1568" s="387" t="s">
        <v>1988</v>
      </c>
      <c r="F1568" s="390"/>
      <c r="G1568" s="390"/>
      <c r="H1568" s="403">
        <v>0</v>
      </c>
      <c r="I1568" s="390">
        <v>4</v>
      </c>
      <c r="J1568" s="390">
        <v>552.64</v>
      </c>
      <c r="K1568" s="403">
        <v>1</v>
      </c>
      <c r="L1568" s="390">
        <v>4</v>
      </c>
      <c r="M1568" s="391">
        <v>552.64</v>
      </c>
    </row>
    <row r="1569" spans="1:13" ht="14.4" customHeight="1" x14ac:dyDescent="0.3">
      <c r="A1569" s="386" t="s">
        <v>1740</v>
      </c>
      <c r="B1569" s="387" t="s">
        <v>1582</v>
      </c>
      <c r="C1569" s="387" t="s">
        <v>1154</v>
      </c>
      <c r="D1569" s="387" t="s">
        <v>1155</v>
      </c>
      <c r="E1569" s="387" t="s">
        <v>1583</v>
      </c>
      <c r="F1569" s="390"/>
      <c r="G1569" s="390"/>
      <c r="H1569" s="403">
        <v>0</v>
      </c>
      <c r="I1569" s="390">
        <v>13</v>
      </c>
      <c r="J1569" s="390">
        <v>2394.86</v>
      </c>
      <c r="K1569" s="403">
        <v>1</v>
      </c>
      <c r="L1569" s="390">
        <v>13</v>
      </c>
      <c r="M1569" s="391">
        <v>2394.86</v>
      </c>
    </row>
    <row r="1570" spans="1:13" ht="14.4" customHeight="1" x14ac:dyDescent="0.3">
      <c r="A1570" s="386" t="s">
        <v>1740</v>
      </c>
      <c r="B1570" s="387" t="s">
        <v>1586</v>
      </c>
      <c r="C1570" s="387" t="s">
        <v>1166</v>
      </c>
      <c r="D1570" s="387" t="s">
        <v>1167</v>
      </c>
      <c r="E1570" s="387" t="s">
        <v>1168</v>
      </c>
      <c r="F1570" s="390"/>
      <c r="G1570" s="390"/>
      <c r="H1570" s="403">
        <v>0</v>
      </c>
      <c r="I1570" s="390">
        <v>2</v>
      </c>
      <c r="J1570" s="390">
        <v>444.5</v>
      </c>
      <c r="K1570" s="403">
        <v>1</v>
      </c>
      <c r="L1570" s="390">
        <v>2</v>
      </c>
      <c r="M1570" s="391">
        <v>444.5</v>
      </c>
    </row>
    <row r="1571" spans="1:13" ht="14.4" customHeight="1" x14ac:dyDescent="0.3">
      <c r="A1571" s="386" t="s">
        <v>1740</v>
      </c>
      <c r="B1571" s="387" t="s">
        <v>1834</v>
      </c>
      <c r="C1571" s="387" t="s">
        <v>1835</v>
      </c>
      <c r="D1571" s="387" t="s">
        <v>1836</v>
      </c>
      <c r="E1571" s="387" t="s">
        <v>1837</v>
      </c>
      <c r="F1571" s="390"/>
      <c r="G1571" s="390"/>
      <c r="H1571" s="403">
        <v>0</v>
      </c>
      <c r="I1571" s="390">
        <v>3</v>
      </c>
      <c r="J1571" s="390">
        <v>209.57999999999998</v>
      </c>
      <c r="K1571" s="403">
        <v>1</v>
      </c>
      <c r="L1571" s="390">
        <v>3</v>
      </c>
      <c r="M1571" s="391">
        <v>209.57999999999998</v>
      </c>
    </row>
    <row r="1572" spans="1:13" ht="14.4" customHeight="1" x14ac:dyDescent="0.3">
      <c r="A1572" s="386" t="s">
        <v>1740</v>
      </c>
      <c r="B1572" s="387" t="s">
        <v>1838</v>
      </c>
      <c r="C1572" s="387" t="s">
        <v>2926</v>
      </c>
      <c r="D1572" s="387" t="s">
        <v>2927</v>
      </c>
      <c r="E1572" s="387" t="s">
        <v>1583</v>
      </c>
      <c r="F1572" s="390">
        <v>3</v>
      </c>
      <c r="G1572" s="390">
        <v>207.75</v>
      </c>
      <c r="H1572" s="403">
        <v>1</v>
      </c>
      <c r="I1572" s="390"/>
      <c r="J1572" s="390"/>
      <c r="K1572" s="403">
        <v>0</v>
      </c>
      <c r="L1572" s="390">
        <v>3</v>
      </c>
      <c r="M1572" s="391">
        <v>207.75</v>
      </c>
    </row>
    <row r="1573" spans="1:13" ht="14.4" customHeight="1" x14ac:dyDescent="0.3">
      <c r="A1573" s="386" t="s">
        <v>1740</v>
      </c>
      <c r="B1573" s="387" t="s">
        <v>1838</v>
      </c>
      <c r="C1573" s="387" t="s">
        <v>1839</v>
      </c>
      <c r="D1573" s="387" t="s">
        <v>1840</v>
      </c>
      <c r="E1573" s="387" t="s">
        <v>1583</v>
      </c>
      <c r="F1573" s="390"/>
      <c r="G1573" s="390"/>
      <c r="H1573" s="403">
        <v>0</v>
      </c>
      <c r="I1573" s="390">
        <v>2</v>
      </c>
      <c r="J1573" s="390">
        <v>139.72</v>
      </c>
      <c r="K1573" s="403">
        <v>1</v>
      </c>
      <c r="L1573" s="390">
        <v>2</v>
      </c>
      <c r="M1573" s="391">
        <v>139.72</v>
      </c>
    </row>
    <row r="1574" spans="1:13" ht="14.4" customHeight="1" x14ac:dyDescent="0.3">
      <c r="A1574" s="386" t="s">
        <v>1741</v>
      </c>
      <c r="B1574" s="387" t="s">
        <v>1577</v>
      </c>
      <c r="C1574" s="387" t="s">
        <v>1146</v>
      </c>
      <c r="D1574" s="387" t="s">
        <v>1578</v>
      </c>
      <c r="E1574" s="387" t="s">
        <v>1579</v>
      </c>
      <c r="F1574" s="390"/>
      <c r="G1574" s="390"/>
      <c r="H1574" s="403">
        <v>0</v>
      </c>
      <c r="I1574" s="390">
        <v>5</v>
      </c>
      <c r="J1574" s="390">
        <v>1666.5500000000002</v>
      </c>
      <c r="K1574" s="403">
        <v>1</v>
      </c>
      <c r="L1574" s="390">
        <v>5</v>
      </c>
      <c r="M1574" s="391">
        <v>1666.5500000000002</v>
      </c>
    </row>
    <row r="1575" spans="1:13" ht="14.4" customHeight="1" x14ac:dyDescent="0.3">
      <c r="A1575" s="386" t="s">
        <v>1741</v>
      </c>
      <c r="B1575" s="387" t="s">
        <v>1577</v>
      </c>
      <c r="C1575" s="387" t="s">
        <v>1979</v>
      </c>
      <c r="D1575" s="387" t="s">
        <v>1980</v>
      </c>
      <c r="E1575" s="387" t="s">
        <v>1981</v>
      </c>
      <c r="F1575" s="390"/>
      <c r="G1575" s="390"/>
      <c r="H1575" s="403">
        <v>0</v>
      </c>
      <c r="I1575" s="390">
        <v>1</v>
      </c>
      <c r="J1575" s="390">
        <v>333.31</v>
      </c>
      <c r="K1575" s="403">
        <v>1</v>
      </c>
      <c r="L1575" s="390">
        <v>1</v>
      </c>
      <c r="M1575" s="391">
        <v>333.31</v>
      </c>
    </row>
    <row r="1576" spans="1:13" ht="14.4" customHeight="1" x14ac:dyDescent="0.3">
      <c r="A1576" s="386" t="s">
        <v>1742</v>
      </c>
      <c r="B1576" s="387" t="s">
        <v>1562</v>
      </c>
      <c r="C1576" s="387" t="s">
        <v>1957</v>
      </c>
      <c r="D1576" s="387" t="s">
        <v>1065</v>
      </c>
      <c r="E1576" s="387" t="s">
        <v>1958</v>
      </c>
      <c r="F1576" s="390"/>
      <c r="G1576" s="390"/>
      <c r="H1576" s="403">
        <v>0</v>
      </c>
      <c r="I1576" s="390">
        <v>1</v>
      </c>
      <c r="J1576" s="390">
        <v>140.03</v>
      </c>
      <c r="K1576" s="403">
        <v>1</v>
      </c>
      <c r="L1576" s="390">
        <v>1</v>
      </c>
      <c r="M1576" s="391">
        <v>140.03</v>
      </c>
    </row>
    <row r="1577" spans="1:13" ht="14.4" customHeight="1" x14ac:dyDescent="0.3">
      <c r="A1577" s="386" t="s">
        <v>1742</v>
      </c>
      <c r="B1577" s="387" t="s">
        <v>1563</v>
      </c>
      <c r="C1577" s="387" t="s">
        <v>1090</v>
      </c>
      <c r="D1577" s="387" t="s">
        <v>1029</v>
      </c>
      <c r="E1577" s="387" t="s">
        <v>1091</v>
      </c>
      <c r="F1577" s="390"/>
      <c r="G1577" s="390"/>
      <c r="H1577" s="403">
        <v>0</v>
      </c>
      <c r="I1577" s="390">
        <v>7</v>
      </c>
      <c r="J1577" s="390">
        <v>4377.03</v>
      </c>
      <c r="K1577" s="403">
        <v>1</v>
      </c>
      <c r="L1577" s="390">
        <v>7</v>
      </c>
      <c r="M1577" s="391">
        <v>4377.03</v>
      </c>
    </row>
    <row r="1578" spans="1:13" ht="14.4" customHeight="1" x14ac:dyDescent="0.3">
      <c r="A1578" s="386" t="s">
        <v>1742</v>
      </c>
      <c r="B1578" s="387" t="s">
        <v>1995</v>
      </c>
      <c r="C1578" s="387" t="s">
        <v>1996</v>
      </c>
      <c r="D1578" s="387" t="s">
        <v>1997</v>
      </c>
      <c r="E1578" s="387" t="s">
        <v>1998</v>
      </c>
      <c r="F1578" s="390">
        <v>1</v>
      </c>
      <c r="G1578" s="390">
        <v>472.71</v>
      </c>
      <c r="H1578" s="403">
        <v>1</v>
      </c>
      <c r="I1578" s="390"/>
      <c r="J1578" s="390"/>
      <c r="K1578" s="403">
        <v>0</v>
      </c>
      <c r="L1578" s="390">
        <v>1</v>
      </c>
      <c r="M1578" s="391">
        <v>472.71</v>
      </c>
    </row>
    <row r="1579" spans="1:13" ht="14.4" customHeight="1" x14ac:dyDescent="0.3">
      <c r="A1579" s="386" t="s">
        <v>1742</v>
      </c>
      <c r="B1579" s="387" t="s">
        <v>1617</v>
      </c>
      <c r="C1579" s="387" t="s">
        <v>2876</v>
      </c>
      <c r="D1579" s="387" t="s">
        <v>2176</v>
      </c>
      <c r="E1579" s="387" t="s">
        <v>1184</v>
      </c>
      <c r="F1579" s="390">
        <v>1</v>
      </c>
      <c r="G1579" s="390">
        <v>0</v>
      </c>
      <c r="H1579" s="403"/>
      <c r="I1579" s="390"/>
      <c r="J1579" s="390"/>
      <c r="K1579" s="403"/>
      <c r="L1579" s="390">
        <v>1</v>
      </c>
      <c r="M1579" s="391">
        <v>0</v>
      </c>
    </row>
    <row r="1580" spans="1:13" ht="14.4" customHeight="1" x14ac:dyDescent="0.3">
      <c r="A1580" s="386" t="s">
        <v>1742</v>
      </c>
      <c r="B1580" s="387" t="s">
        <v>1577</v>
      </c>
      <c r="C1580" s="387" t="s">
        <v>1146</v>
      </c>
      <c r="D1580" s="387" t="s">
        <v>1578</v>
      </c>
      <c r="E1580" s="387" t="s">
        <v>1579</v>
      </c>
      <c r="F1580" s="390"/>
      <c r="G1580" s="390"/>
      <c r="H1580" s="403">
        <v>0</v>
      </c>
      <c r="I1580" s="390">
        <v>16</v>
      </c>
      <c r="J1580" s="390">
        <v>5332.9600000000009</v>
      </c>
      <c r="K1580" s="403">
        <v>1</v>
      </c>
      <c r="L1580" s="390">
        <v>16</v>
      </c>
      <c r="M1580" s="391">
        <v>5332.9600000000009</v>
      </c>
    </row>
    <row r="1581" spans="1:13" ht="14.4" customHeight="1" x14ac:dyDescent="0.3">
      <c r="A1581" s="386" t="s">
        <v>1742</v>
      </c>
      <c r="B1581" s="387" t="s">
        <v>1577</v>
      </c>
      <c r="C1581" s="387" t="s">
        <v>2006</v>
      </c>
      <c r="D1581" s="387" t="s">
        <v>2007</v>
      </c>
      <c r="E1581" s="387" t="s">
        <v>2008</v>
      </c>
      <c r="F1581" s="390">
        <v>1</v>
      </c>
      <c r="G1581" s="390">
        <v>333.31</v>
      </c>
      <c r="H1581" s="403">
        <v>1</v>
      </c>
      <c r="I1581" s="390"/>
      <c r="J1581" s="390"/>
      <c r="K1581" s="403">
        <v>0</v>
      </c>
      <c r="L1581" s="390">
        <v>1</v>
      </c>
      <c r="M1581" s="391">
        <v>333.31</v>
      </c>
    </row>
    <row r="1582" spans="1:13" ht="14.4" customHeight="1" x14ac:dyDescent="0.3">
      <c r="A1582" s="386" t="s">
        <v>1743</v>
      </c>
      <c r="B1582" s="387" t="s">
        <v>1968</v>
      </c>
      <c r="C1582" s="387" t="s">
        <v>2195</v>
      </c>
      <c r="D1582" s="387" t="s">
        <v>1973</v>
      </c>
      <c r="E1582" s="387" t="s">
        <v>2196</v>
      </c>
      <c r="F1582" s="390"/>
      <c r="G1582" s="390"/>
      <c r="H1582" s="403">
        <v>0</v>
      </c>
      <c r="I1582" s="390">
        <v>2</v>
      </c>
      <c r="J1582" s="390">
        <v>418.58000000000004</v>
      </c>
      <c r="K1582" s="403">
        <v>1</v>
      </c>
      <c r="L1582" s="390">
        <v>2</v>
      </c>
      <c r="M1582" s="391">
        <v>418.58000000000004</v>
      </c>
    </row>
    <row r="1583" spans="1:13" ht="14.4" customHeight="1" x14ac:dyDescent="0.3">
      <c r="A1583" s="386" t="s">
        <v>1743</v>
      </c>
      <c r="B1583" s="387" t="s">
        <v>1975</v>
      </c>
      <c r="C1583" s="387" t="s">
        <v>2320</v>
      </c>
      <c r="D1583" s="387" t="s">
        <v>1977</v>
      </c>
      <c r="E1583" s="387" t="s">
        <v>2321</v>
      </c>
      <c r="F1583" s="390">
        <v>1</v>
      </c>
      <c r="G1583" s="390">
        <v>0</v>
      </c>
      <c r="H1583" s="403"/>
      <c r="I1583" s="390"/>
      <c r="J1583" s="390"/>
      <c r="K1583" s="403"/>
      <c r="L1583" s="390">
        <v>1</v>
      </c>
      <c r="M1583" s="391">
        <v>0</v>
      </c>
    </row>
    <row r="1584" spans="1:13" ht="14.4" customHeight="1" x14ac:dyDescent="0.3">
      <c r="A1584" s="386" t="s">
        <v>1743</v>
      </c>
      <c r="B1584" s="387" t="s">
        <v>1577</v>
      </c>
      <c r="C1584" s="387" t="s">
        <v>1146</v>
      </c>
      <c r="D1584" s="387" t="s">
        <v>1578</v>
      </c>
      <c r="E1584" s="387" t="s">
        <v>1579</v>
      </c>
      <c r="F1584" s="390"/>
      <c r="G1584" s="390"/>
      <c r="H1584" s="403">
        <v>0</v>
      </c>
      <c r="I1584" s="390">
        <v>1</v>
      </c>
      <c r="J1584" s="390">
        <v>333.31</v>
      </c>
      <c r="K1584" s="403">
        <v>1</v>
      </c>
      <c r="L1584" s="390">
        <v>1</v>
      </c>
      <c r="M1584" s="391">
        <v>333.31</v>
      </c>
    </row>
    <row r="1585" spans="1:13" ht="14.4" customHeight="1" x14ac:dyDescent="0.3">
      <c r="A1585" s="386" t="s">
        <v>1743</v>
      </c>
      <c r="B1585" s="387" t="s">
        <v>1577</v>
      </c>
      <c r="C1585" s="387" t="s">
        <v>1982</v>
      </c>
      <c r="D1585" s="387" t="s">
        <v>1983</v>
      </c>
      <c r="E1585" s="387" t="s">
        <v>1984</v>
      </c>
      <c r="F1585" s="390"/>
      <c r="G1585" s="390"/>
      <c r="H1585" s="403">
        <v>0</v>
      </c>
      <c r="I1585" s="390">
        <v>8</v>
      </c>
      <c r="J1585" s="390">
        <v>2666.48</v>
      </c>
      <c r="K1585" s="403">
        <v>1</v>
      </c>
      <c r="L1585" s="390">
        <v>8</v>
      </c>
      <c r="M1585" s="391">
        <v>2666.48</v>
      </c>
    </row>
    <row r="1586" spans="1:13" ht="14.4" customHeight="1" x14ac:dyDescent="0.3">
      <c r="A1586" s="386" t="s">
        <v>1743</v>
      </c>
      <c r="B1586" s="387" t="s">
        <v>1582</v>
      </c>
      <c r="C1586" s="387" t="s">
        <v>1986</v>
      </c>
      <c r="D1586" s="387" t="s">
        <v>1987</v>
      </c>
      <c r="E1586" s="387" t="s">
        <v>1988</v>
      </c>
      <c r="F1586" s="390"/>
      <c r="G1586" s="390"/>
      <c r="H1586" s="403">
        <v>0</v>
      </c>
      <c r="I1586" s="390">
        <v>4</v>
      </c>
      <c r="J1586" s="390">
        <v>552.64</v>
      </c>
      <c r="K1586" s="403">
        <v>1</v>
      </c>
      <c r="L1586" s="390">
        <v>4</v>
      </c>
      <c r="M1586" s="391">
        <v>552.64</v>
      </c>
    </row>
    <row r="1587" spans="1:13" ht="14.4" customHeight="1" x14ac:dyDescent="0.3">
      <c r="A1587" s="386" t="s">
        <v>1743</v>
      </c>
      <c r="B1587" s="387" t="s">
        <v>1834</v>
      </c>
      <c r="C1587" s="387" t="s">
        <v>1835</v>
      </c>
      <c r="D1587" s="387" t="s">
        <v>1836</v>
      </c>
      <c r="E1587" s="387" t="s">
        <v>1837</v>
      </c>
      <c r="F1587" s="390"/>
      <c r="G1587" s="390"/>
      <c r="H1587" s="403">
        <v>0</v>
      </c>
      <c r="I1587" s="390">
        <v>9</v>
      </c>
      <c r="J1587" s="390">
        <v>628.74</v>
      </c>
      <c r="K1587" s="403">
        <v>1</v>
      </c>
      <c r="L1587" s="390">
        <v>9</v>
      </c>
      <c r="M1587" s="391">
        <v>628.74</v>
      </c>
    </row>
    <row r="1588" spans="1:13" ht="14.4" customHeight="1" x14ac:dyDescent="0.3">
      <c r="A1588" s="386" t="s">
        <v>1743</v>
      </c>
      <c r="B1588" s="387" t="s">
        <v>1838</v>
      </c>
      <c r="C1588" s="387" t="s">
        <v>1839</v>
      </c>
      <c r="D1588" s="387" t="s">
        <v>1840</v>
      </c>
      <c r="E1588" s="387" t="s">
        <v>1583</v>
      </c>
      <c r="F1588" s="390"/>
      <c r="G1588" s="390"/>
      <c r="H1588" s="403">
        <v>0</v>
      </c>
      <c r="I1588" s="390">
        <v>2</v>
      </c>
      <c r="J1588" s="390">
        <v>139.72</v>
      </c>
      <c r="K1588" s="403">
        <v>1</v>
      </c>
      <c r="L1588" s="390">
        <v>2</v>
      </c>
      <c r="M1588" s="391">
        <v>139.72</v>
      </c>
    </row>
    <row r="1589" spans="1:13" ht="14.4" customHeight="1" x14ac:dyDescent="0.3">
      <c r="A1589" s="386" t="s">
        <v>1743</v>
      </c>
      <c r="B1589" s="387" t="s">
        <v>1587</v>
      </c>
      <c r="C1589" s="387" t="s">
        <v>1058</v>
      </c>
      <c r="D1589" s="387" t="s">
        <v>1059</v>
      </c>
      <c r="E1589" s="387" t="s">
        <v>1588</v>
      </c>
      <c r="F1589" s="390"/>
      <c r="G1589" s="390"/>
      <c r="H1589" s="403">
        <v>0</v>
      </c>
      <c r="I1589" s="390">
        <v>1</v>
      </c>
      <c r="J1589" s="390">
        <v>98.23</v>
      </c>
      <c r="K1589" s="403">
        <v>1</v>
      </c>
      <c r="L1589" s="390">
        <v>1</v>
      </c>
      <c r="M1589" s="391">
        <v>98.23</v>
      </c>
    </row>
    <row r="1590" spans="1:13" ht="14.4" customHeight="1" x14ac:dyDescent="0.3">
      <c r="A1590" s="386" t="s">
        <v>1744</v>
      </c>
      <c r="B1590" s="387" t="s">
        <v>1577</v>
      </c>
      <c r="C1590" s="387" t="s">
        <v>1146</v>
      </c>
      <c r="D1590" s="387" t="s">
        <v>1578</v>
      </c>
      <c r="E1590" s="387" t="s">
        <v>1579</v>
      </c>
      <c r="F1590" s="390"/>
      <c r="G1590" s="390"/>
      <c r="H1590" s="403">
        <v>0</v>
      </c>
      <c r="I1590" s="390">
        <v>1</v>
      </c>
      <c r="J1590" s="390">
        <v>333.31</v>
      </c>
      <c r="K1590" s="403">
        <v>1</v>
      </c>
      <c r="L1590" s="390">
        <v>1</v>
      </c>
      <c r="M1590" s="391">
        <v>333.31</v>
      </c>
    </row>
    <row r="1591" spans="1:13" ht="14.4" customHeight="1" x14ac:dyDescent="0.3">
      <c r="A1591" s="386" t="s">
        <v>1745</v>
      </c>
      <c r="B1591" s="387" t="s">
        <v>1558</v>
      </c>
      <c r="C1591" s="387" t="s">
        <v>596</v>
      </c>
      <c r="D1591" s="387" t="s">
        <v>597</v>
      </c>
      <c r="E1591" s="387" t="s">
        <v>598</v>
      </c>
      <c r="F1591" s="390"/>
      <c r="G1591" s="390"/>
      <c r="H1591" s="403">
        <v>0</v>
      </c>
      <c r="I1591" s="390">
        <v>1</v>
      </c>
      <c r="J1591" s="390">
        <v>190.48</v>
      </c>
      <c r="K1591" s="403">
        <v>1</v>
      </c>
      <c r="L1591" s="390">
        <v>1</v>
      </c>
      <c r="M1591" s="391">
        <v>190.48</v>
      </c>
    </row>
    <row r="1592" spans="1:13" ht="14.4" customHeight="1" x14ac:dyDescent="0.3">
      <c r="A1592" s="386" t="s">
        <v>1745</v>
      </c>
      <c r="B1592" s="387" t="s">
        <v>2359</v>
      </c>
      <c r="C1592" s="387" t="s">
        <v>2363</v>
      </c>
      <c r="D1592" s="387" t="s">
        <v>2361</v>
      </c>
      <c r="E1592" s="387" t="s">
        <v>2364</v>
      </c>
      <c r="F1592" s="390"/>
      <c r="G1592" s="390"/>
      <c r="H1592" s="403">
        <v>0</v>
      </c>
      <c r="I1592" s="390">
        <v>1</v>
      </c>
      <c r="J1592" s="390">
        <v>380.96</v>
      </c>
      <c r="K1592" s="403">
        <v>1</v>
      </c>
      <c r="L1592" s="390">
        <v>1</v>
      </c>
      <c r="M1592" s="391">
        <v>380.96</v>
      </c>
    </row>
    <row r="1593" spans="1:13" ht="14.4" customHeight="1" x14ac:dyDescent="0.3">
      <c r="A1593" s="386" t="s">
        <v>1745</v>
      </c>
      <c r="B1593" s="387" t="s">
        <v>1563</v>
      </c>
      <c r="C1593" s="387" t="s">
        <v>1090</v>
      </c>
      <c r="D1593" s="387" t="s">
        <v>1029</v>
      </c>
      <c r="E1593" s="387" t="s">
        <v>1091</v>
      </c>
      <c r="F1593" s="390"/>
      <c r="G1593" s="390"/>
      <c r="H1593" s="403">
        <v>0</v>
      </c>
      <c r="I1593" s="390">
        <v>4</v>
      </c>
      <c r="J1593" s="390">
        <v>2501.16</v>
      </c>
      <c r="K1593" s="403">
        <v>1</v>
      </c>
      <c r="L1593" s="390">
        <v>4</v>
      </c>
      <c r="M1593" s="391">
        <v>2501.16</v>
      </c>
    </row>
    <row r="1594" spans="1:13" ht="14.4" customHeight="1" x14ac:dyDescent="0.3">
      <c r="A1594" s="386" t="s">
        <v>1745</v>
      </c>
      <c r="B1594" s="387" t="s">
        <v>1883</v>
      </c>
      <c r="C1594" s="387" t="s">
        <v>1887</v>
      </c>
      <c r="D1594" s="387" t="s">
        <v>1885</v>
      </c>
      <c r="E1594" s="387" t="s">
        <v>1888</v>
      </c>
      <c r="F1594" s="390"/>
      <c r="G1594" s="390"/>
      <c r="H1594" s="403">
        <v>0</v>
      </c>
      <c r="I1594" s="390">
        <v>1</v>
      </c>
      <c r="J1594" s="390">
        <v>146.63</v>
      </c>
      <c r="K1594" s="403">
        <v>1</v>
      </c>
      <c r="L1594" s="390">
        <v>1</v>
      </c>
      <c r="M1594" s="391">
        <v>146.63</v>
      </c>
    </row>
    <row r="1595" spans="1:13" ht="14.4" customHeight="1" x14ac:dyDescent="0.3">
      <c r="A1595" s="386" t="s">
        <v>1745</v>
      </c>
      <c r="B1595" s="387" t="s">
        <v>1905</v>
      </c>
      <c r="C1595" s="387" t="s">
        <v>2785</v>
      </c>
      <c r="D1595" s="387" t="s">
        <v>2784</v>
      </c>
      <c r="E1595" s="387" t="s">
        <v>2130</v>
      </c>
      <c r="F1595" s="390"/>
      <c r="G1595" s="390"/>
      <c r="H1595" s="403">
        <v>0</v>
      </c>
      <c r="I1595" s="390">
        <v>2</v>
      </c>
      <c r="J1595" s="390">
        <v>215.62</v>
      </c>
      <c r="K1595" s="403">
        <v>1</v>
      </c>
      <c r="L1595" s="390">
        <v>2</v>
      </c>
      <c r="M1595" s="391">
        <v>215.62</v>
      </c>
    </row>
    <row r="1596" spans="1:13" ht="14.4" customHeight="1" x14ac:dyDescent="0.3">
      <c r="A1596" s="386" t="s">
        <v>1745</v>
      </c>
      <c r="B1596" s="387" t="s">
        <v>1577</v>
      </c>
      <c r="C1596" s="387" t="s">
        <v>1982</v>
      </c>
      <c r="D1596" s="387" t="s">
        <v>1983</v>
      </c>
      <c r="E1596" s="387" t="s">
        <v>1984</v>
      </c>
      <c r="F1596" s="390"/>
      <c r="G1596" s="390"/>
      <c r="H1596" s="403">
        <v>0</v>
      </c>
      <c r="I1596" s="390">
        <v>2</v>
      </c>
      <c r="J1596" s="390">
        <v>666.62</v>
      </c>
      <c r="K1596" s="403">
        <v>1</v>
      </c>
      <c r="L1596" s="390">
        <v>2</v>
      </c>
      <c r="M1596" s="391">
        <v>666.62</v>
      </c>
    </row>
    <row r="1597" spans="1:13" ht="14.4" customHeight="1" x14ac:dyDescent="0.3">
      <c r="A1597" s="386" t="s">
        <v>1745</v>
      </c>
      <c r="B1597" s="387" t="s">
        <v>1582</v>
      </c>
      <c r="C1597" s="387" t="s">
        <v>1154</v>
      </c>
      <c r="D1597" s="387" t="s">
        <v>1155</v>
      </c>
      <c r="E1597" s="387" t="s">
        <v>1583</v>
      </c>
      <c r="F1597" s="390"/>
      <c r="G1597" s="390"/>
      <c r="H1597" s="403">
        <v>0</v>
      </c>
      <c r="I1597" s="390">
        <v>1</v>
      </c>
      <c r="J1597" s="390">
        <v>184.22</v>
      </c>
      <c r="K1597" s="403">
        <v>1</v>
      </c>
      <c r="L1597" s="390">
        <v>1</v>
      </c>
      <c r="M1597" s="391">
        <v>184.22</v>
      </c>
    </row>
    <row r="1598" spans="1:13" ht="14.4" customHeight="1" x14ac:dyDescent="0.3">
      <c r="A1598" s="386" t="s">
        <v>1745</v>
      </c>
      <c r="B1598" s="387" t="s">
        <v>1584</v>
      </c>
      <c r="C1598" s="387" t="s">
        <v>1201</v>
      </c>
      <c r="D1598" s="387" t="s">
        <v>1202</v>
      </c>
      <c r="E1598" s="387" t="s">
        <v>1606</v>
      </c>
      <c r="F1598" s="390"/>
      <c r="G1598" s="390"/>
      <c r="H1598" s="403">
        <v>0</v>
      </c>
      <c r="I1598" s="390">
        <v>1</v>
      </c>
      <c r="J1598" s="390">
        <v>399.92</v>
      </c>
      <c r="K1598" s="403">
        <v>1</v>
      </c>
      <c r="L1598" s="390">
        <v>1</v>
      </c>
      <c r="M1598" s="391">
        <v>399.92</v>
      </c>
    </row>
    <row r="1599" spans="1:13" ht="14.4" customHeight="1" x14ac:dyDescent="0.3">
      <c r="A1599" s="386" t="s">
        <v>1745</v>
      </c>
      <c r="B1599" s="387" t="s">
        <v>1841</v>
      </c>
      <c r="C1599" s="387" t="s">
        <v>1842</v>
      </c>
      <c r="D1599" s="387" t="s">
        <v>1843</v>
      </c>
      <c r="E1599" s="387" t="s">
        <v>1844</v>
      </c>
      <c r="F1599" s="390"/>
      <c r="G1599" s="390"/>
      <c r="H1599" s="403"/>
      <c r="I1599" s="390">
        <v>2</v>
      </c>
      <c r="J1599" s="390">
        <v>0</v>
      </c>
      <c r="K1599" s="403"/>
      <c r="L1599" s="390">
        <v>2</v>
      </c>
      <c r="M1599" s="391">
        <v>0</v>
      </c>
    </row>
    <row r="1600" spans="1:13" ht="14.4" customHeight="1" x14ac:dyDescent="0.3">
      <c r="A1600" s="386" t="s">
        <v>1746</v>
      </c>
      <c r="B1600" s="387" t="s">
        <v>1613</v>
      </c>
      <c r="C1600" s="387" t="s">
        <v>2928</v>
      </c>
      <c r="D1600" s="387" t="s">
        <v>2929</v>
      </c>
      <c r="E1600" s="387" t="s">
        <v>2930</v>
      </c>
      <c r="F1600" s="390">
        <v>2</v>
      </c>
      <c r="G1600" s="390">
        <v>97.22</v>
      </c>
      <c r="H1600" s="403">
        <v>1</v>
      </c>
      <c r="I1600" s="390"/>
      <c r="J1600" s="390"/>
      <c r="K1600" s="403">
        <v>0</v>
      </c>
      <c r="L1600" s="390">
        <v>2</v>
      </c>
      <c r="M1600" s="391">
        <v>97.22</v>
      </c>
    </row>
    <row r="1601" spans="1:13" ht="14.4" customHeight="1" x14ac:dyDescent="0.3">
      <c r="A1601" s="386" t="s">
        <v>1746</v>
      </c>
      <c r="B1601" s="387" t="s">
        <v>1584</v>
      </c>
      <c r="C1601" s="387" t="s">
        <v>1162</v>
      </c>
      <c r="D1601" s="387" t="s">
        <v>1163</v>
      </c>
      <c r="E1601" s="387" t="s">
        <v>1585</v>
      </c>
      <c r="F1601" s="390"/>
      <c r="G1601" s="390"/>
      <c r="H1601" s="403">
        <v>0</v>
      </c>
      <c r="I1601" s="390">
        <v>1</v>
      </c>
      <c r="J1601" s="390">
        <v>399.92</v>
      </c>
      <c r="K1601" s="403">
        <v>1</v>
      </c>
      <c r="L1601" s="390">
        <v>1</v>
      </c>
      <c r="M1601" s="391">
        <v>399.92</v>
      </c>
    </row>
    <row r="1602" spans="1:13" ht="14.4" customHeight="1" x14ac:dyDescent="0.3">
      <c r="A1602" s="386" t="s">
        <v>1746</v>
      </c>
      <c r="B1602" s="387" t="s">
        <v>1989</v>
      </c>
      <c r="C1602" s="387" t="s">
        <v>2018</v>
      </c>
      <c r="D1602" s="387" t="s">
        <v>1991</v>
      </c>
      <c r="E1602" s="387" t="s">
        <v>2019</v>
      </c>
      <c r="F1602" s="390"/>
      <c r="G1602" s="390"/>
      <c r="H1602" s="403">
        <v>0</v>
      </c>
      <c r="I1602" s="390">
        <v>2</v>
      </c>
      <c r="J1602" s="390">
        <v>96.62</v>
      </c>
      <c r="K1602" s="403">
        <v>1</v>
      </c>
      <c r="L1602" s="390">
        <v>2</v>
      </c>
      <c r="M1602" s="391">
        <v>96.62</v>
      </c>
    </row>
    <row r="1603" spans="1:13" ht="14.4" customHeight="1" x14ac:dyDescent="0.3">
      <c r="A1603" s="386" t="s">
        <v>1746</v>
      </c>
      <c r="B1603" s="387" t="s">
        <v>1989</v>
      </c>
      <c r="C1603" s="387" t="s">
        <v>1990</v>
      </c>
      <c r="D1603" s="387" t="s">
        <v>1991</v>
      </c>
      <c r="E1603" s="387" t="s">
        <v>1992</v>
      </c>
      <c r="F1603" s="390"/>
      <c r="G1603" s="390"/>
      <c r="H1603" s="403">
        <v>0</v>
      </c>
      <c r="I1603" s="390">
        <v>2</v>
      </c>
      <c r="J1603" s="390">
        <v>193.26</v>
      </c>
      <c r="K1603" s="403">
        <v>1</v>
      </c>
      <c r="L1603" s="390">
        <v>2</v>
      </c>
      <c r="M1603" s="391">
        <v>193.26</v>
      </c>
    </row>
    <row r="1604" spans="1:13" ht="14.4" customHeight="1" x14ac:dyDescent="0.3">
      <c r="A1604" s="386" t="s">
        <v>1746</v>
      </c>
      <c r="B1604" s="387" t="s">
        <v>1587</v>
      </c>
      <c r="C1604" s="387" t="s">
        <v>1931</v>
      </c>
      <c r="D1604" s="387" t="s">
        <v>1932</v>
      </c>
      <c r="E1604" s="387" t="s">
        <v>1933</v>
      </c>
      <c r="F1604" s="390"/>
      <c r="G1604" s="390"/>
      <c r="H1604" s="403">
        <v>0</v>
      </c>
      <c r="I1604" s="390">
        <v>1</v>
      </c>
      <c r="J1604" s="390">
        <v>32.74</v>
      </c>
      <c r="K1604" s="403">
        <v>1</v>
      </c>
      <c r="L1604" s="390">
        <v>1</v>
      </c>
      <c r="M1604" s="391">
        <v>32.74</v>
      </c>
    </row>
    <row r="1605" spans="1:13" ht="14.4" customHeight="1" x14ac:dyDescent="0.3">
      <c r="A1605" s="386" t="s">
        <v>1746</v>
      </c>
      <c r="B1605" s="387" t="s">
        <v>1941</v>
      </c>
      <c r="C1605" s="387" t="s">
        <v>2931</v>
      </c>
      <c r="D1605" s="387" t="s">
        <v>2058</v>
      </c>
      <c r="E1605" s="387" t="s">
        <v>2932</v>
      </c>
      <c r="F1605" s="390">
        <v>1</v>
      </c>
      <c r="G1605" s="390">
        <v>0</v>
      </c>
      <c r="H1605" s="403"/>
      <c r="I1605" s="390"/>
      <c r="J1605" s="390"/>
      <c r="K1605" s="403"/>
      <c r="L1605" s="390">
        <v>1</v>
      </c>
      <c r="M1605" s="391">
        <v>0</v>
      </c>
    </row>
    <row r="1606" spans="1:13" ht="14.4" customHeight="1" x14ac:dyDescent="0.3">
      <c r="A1606" s="386" t="s">
        <v>1746</v>
      </c>
      <c r="B1606" s="387" t="s">
        <v>1941</v>
      </c>
      <c r="C1606" s="387" t="s">
        <v>2667</v>
      </c>
      <c r="D1606" s="387" t="s">
        <v>2058</v>
      </c>
      <c r="E1606" s="387" t="s">
        <v>2059</v>
      </c>
      <c r="F1606" s="390">
        <v>1</v>
      </c>
      <c r="G1606" s="390">
        <v>0</v>
      </c>
      <c r="H1606" s="403"/>
      <c r="I1606" s="390"/>
      <c r="J1606" s="390"/>
      <c r="K1606" s="403"/>
      <c r="L1606" s="390">
        <v>1</v>
      </c>
      <c r="M1606" s="391">
        <v>0</v>
      </c>
    </row>
    <row r="1607" spans="1:13" ht="14.4" customHeight="1" x14ac:dyDescent="0.3">
      <c r="A1607" s="386" t="s">
        <v>1746</v>
      </c>
      <c r="B1607" s="387" t="s">
        <v>1941</v>
      </c>
      <c r="C1607" s="387" t="s">
        <v>2642</v>
      </c>
      <c r="D1607" s="387" t="s">
        <v>2616</v>
      </c>
      <c r="E1607" s="387" t="s">
        <v>2643</v>
      </c>
      <c r="F1607" s="390"/>
      <c r="G1607" s="390"/>
      <c r="H1607" s="403">
        <v>0</v>
      </c>
      <c r="I1607" s="390">
        <v>1</v>
      </c>
      <c r="J1607" s="390">
        <v>31.57</v>
      </c>
      <c r="K1607" s="403">
        <v>1</v>
      </c>
      <c r="L1607" s="390">
        <v>1</v>
      </c>
      <c r="M1607" s="391">
        <v>31.57</v>
      </c>
    </row>
    <row r="1608" spans="1:13" ht="14.4" customHeight="1" x14ac:dyDescent="0.3">
      <c r="A1608" s="386" t="s">
        <v>1746</v>
      </c>
      <c r="B1608" s="387" t="s">
        <v>1941</v>
      </c>
      <c r="C1608" s="387" t="s">
        <v>2933</v>
      </c>
      <c r="D1608" s="387" t="s">
        <v>1943</v>
      </c>
      <c r="E1608" s="387" t="s">
        <v>2934</v>
      </c>
      <c r="F1608" s="390"/>
      <c r="G1608" s="390"/>
      <c r="H1608" s="403">
        <v>0</v>
      </c>
      <c r="I1608" s="390">
        <v>2</v>
      </c>
      <c r="J1608" s="390">
        <v>69.459999999999994</v>
      </c>
      <c r="K1608" s="403">
        <v>1</v>
      </c>
      <c r="L1608" s="390">
        <v>2</v>
      </c>
      <c r="M1608" s="391">
        <v>69.459999999999994</v>
      </c>
    </row>
    <row r="1609" spans="1:13" ht="14.4" customHeight="1" x14ac:dyDescent="0.3">
      <c r="A1609" s="386" t="s">
        <v>1746</v>
      </c>
      <c r="B1609" s="387" t="s">
        <v>1590</v>
      </c>
      <c r="C1609" s="387" t="s">
        <v>2060</v>
      </c>
      <c r="D1609" s="387" t="s">
        <v>2061</v>
      </c>
      <c r="E1609" s="387" t="s">
        <v>2062</v>
      </c>
      <c r="F1609" s="390"/>
      <c r="G1609" s="390"/>
      <c r="H1609" s="403">
        <v>0</v>
      </c>
      <c r="I1609" s="390">
        <v>2</v>
      </c>
      <c r="J1609" s="390">
        <v>931.4</v>
      </c>
      <c r="K1609" s="403">
        <v>1</v>
      </c>
      <c r="L1609" s="390">
        <v>2</v>
      </c>
      <c r="M1609" s="391">
        <v>931.4</v>
      </c>
    </row>
    <row r="1610" spans="1:13" ht="14.4" customHeight="1" x14ac:dyDescent="0.3">
      <c r="A1610" s="386" t="s">
        <v>1746</v>
      </c>
      <c r="B1610" s="387" t="s">
        <v>1590</v>
      </c>
      <c r="C1610" s="387" t="s">
        <v>2406</v>
      </c>
      <c r="D1610" s="387" t="s">
        <v>2407</v>
      </c>
      <c r="E1610" s="387" t="s">
        <v>2408</v>
      </c>
      <c r="F1610" s="390"/>
      <c r="G1610" s="390"/>
      <c r="H1610" s="403">
        <v>0</v>
      </c>
      <c r="I1610" s="390">
        <v>1</v>
      </c>
      <c r="J1610" s="390">
        <v>376.75</v>
      </c>
      <c r="K1610" s="403">
        <v>1</v>
      </c>
      <c r="L1610" s="390">
        <v>1</v>
      </c>
      <c r="M1610" s="391">
        <v>376.75</v>
      </c>
    </row>
    <row r="1611" spans="1:13" ht="14.4" customHeight="1" x14ac:dyDescent="0.3">
      <c r="A1611" s="386" t="s">
        <v>1746</v>
      </c>
      <c r="B1611" s="387" t="s">
        <v>1591</v>
      </c>
      <c r="C1611" s="387" t="s">
        <v>2213</v>
      </c>
      <c r="D1611" s="387" t="s">
        <v>2214</v>
      </c>
      <c r="E1611" s="387" t="s">
        <v>2215</v>
      </c>
      <c r="F1611" s="390"/>
      <c r="G1611" s="390"/>
      <c r="H1611" s="403">
        <v>0</v>
      </c>
      <c r="I1611" s="390">
        <v>1</v>
      </c>
      <c r="J1611" s="390">
        <v>16.27</v>
      </c>
      <c r="K1611" s="403">
        <v>1</v>
      </c>
      <c r="L1611" s="390">
        <v>1</v>
      </c>
      <c r="M1611" s="391">
        <v>16.27</v>
      </c>
    </row>
    <row r="1612" spans="1:13" ht="14.4" customHeight="1" x14ac:dyDescent="0.3">
      <c r="A1612" s="386" t="s">
        <v>1746</v>
      </c>
      <c r="B1612" s="387" t="s">
        <v>2090</v>
      </c>
      <c r="C1612" s="387" t="s">
        <v>2935</v>
      </c>
      <c r="D1612" s="387" t="s">
        <v>2936</v>
      </c>
      <c r="E1612" s="387" t="s">
        <v>2937</v>
      </c>
      <c r="F1612" s="390"/>
      <c r="G1612" s="390"/>
      <c r="H1612" s="403">
        <v>0</v>
      </c>
      <c r="I1612" s="390">
        <v>3</v>
      </c>
      <c r="J1612" s="390">
        <v>418.38</v>
      </c>
      <c r="K1612" s="403">
        <v>1</v>
      </c>
      <c r="L1612" s="390">
        <v>3</v>
      </c>
      <c r="M1612" s="391">
        <v>418.38</v>
      </c>
    </row>
    <row r="1613" spans="1:13" ht="14.4" customHeight="1" x14ac:dyDescent="0.3">
      <c r="A1613" s="386" t="s">
        <v>1747</v>
      </c>
      <c r="B1613" s="387" t="s">
        <v>1577</v>
      </c>
      <c r="C1613" s="387" t="s">
        <v>1982</v>
      </c>
      <c r="D1613" s="387" t="s">
        <v>1983</v>
      </c>
      <c r="E1613" s="387" t="s">
        <v>1984</v>
      </c>
      <c r="F1613" s="390"/>
      <c r="G1613" s="390"/>
      <c r="H1613" s="403">
        <v>0</v>
      </c>
      <c r="I1613" s="390">
        <v>1</v>
      </c>
      <c r="J1613" s="390">
        <v>333.31</v>
      </c>
      <c r="K1613" s="403">
        <v>1</v>
      </c>
      <c r="L1613" s="390">
        <v>1</v>
      </c>
      <c r="M1613" s="391">
        <v>333.31</v>
      </c>
    </row>
    <row r="1614" spans="1:13" ht="14.4" customHeight="1" x14ac:dyDescent="0.3">
      <c r="A1614" s="386" t="s">
        <v>1748</v>
      </c>
      <c r="B1614" s="387" t="s">
        <v>1558</v>
      </c>
      <c r="C1614" s="387" t="s">
        <v>1832</v>
      </c>
      <c r="D1614" s="387" t="s">
        <v>597</v>
      </c>
      <c r="E1614" s="387" t="s">
        <v>1833</v>
      </c>
      <c r="F1614" s="390"/>
      <c r="G1614" s="390"/>
      <c r="H1614" s="403">
        <v>0</v>
      </c>
      <c r="I1614" s="390">
        <v>8</v>
      </c>
      <c r="J1614" s="390">
        <v>761.92</v>
      </c>
      <c r="K1614" s="403">
        <v>1</v>
      </c>
      <c r="L1614" s="390">
        <v>8</v>
      </c>
      <c r="M1614" s="391">
        <v>761.92</v>
      </c>
    </row>
    <row r="1615" spans="1:13" ht="14.4" customHeight="1" x14ac:dyDescent="0.3">
      <c r="A1615" s="386" t="s">
        <v>1748</v>
      </c>
      <c r="B1615" s="387" t="s">
        <v>1558</v>
      </c>
      <c r="C1615" s="387" t="s">
        <v>596</v>
      </c>
      <c r="D1615" s="387" t="s">
        <v>597</v>
      </c>
      <c r="E1615" s="387" t="s">
        <v>598</v>
      </c>
      <c r="F1615" s="390"/>
      <c r="G1615" s="390"/>
      <c r="H1615" s="403">
        <v>0</v>
      </c>
      <c r="I1615" s="390">
        <v>2</v>
      </c>
      <c r="J1615" s="390">
        <v>380.96</v>
      </c>
      <c r="K1615" s="403">
        <v>1</v>
      </c>
      <c r="L1615" s="390">
        <v>2</v>
      </c>
      <c r="M1615" s="391">
        <v>380.96</v>
      </c>
    </row>
    <row r="1616" spans="1:13" ht="14.4" customHeight="1" x14ac:dyDescent="0.3">
      <c r="A1616" s="386" t="s">
        <v>1748</v>
      </c>
      <c r="B1616" s="387" t="s">
        <v>1558</v>
      </c>
      <c r="C1616" s="387" t="s">
        <v>600</v>
      </c>
      <c r="D1616" s="387" t="s">
        <v>597</v>
      </c>
      <c r="E1616" s="387" t="s">
        <v>601</v>
      </c>
      <c r="F1616" s="390"/>
      <c r="G1616" s="390"/>
      <c r="H1616" s="403">
        <v>0</v>
      </c>
      <c r="I1616" s="390">
        <v>5</v>
      </c>
      <c r="J1616" s="390">
        <v>3061.3</v>
      </c>
      <c r="K1616" s="403">
        <v>1</v>
      </c>
      <c r="L1616" s="390">
        <v>5</v>
      </c>
      <c r="M1616" s="391">
        <v>3061.3</v>
      </c>
    </row>
    <row r="1617" spans="1:13" ht="14.4" customHeight="1" x14ac:dyDescent="0.3">
      <c r="A1617" s="386" t="s">
        <v>1748</v>
      </c>
      <c r="B1617" s="387" t="s">
        <v>1561</v>
      </c>
      <c r="C1617" s="387" t="s">
        <v>2938</v>
      </c>
      <c r="D1617" s="387" t="s">
        <v>2758</v>
      </c>
      <c r="E1617" s="387" t="s">
        <v>2939</v>
      </c>
      <c r="F1617" s="390">
        <v>1</v>
      </c>
      <c r="G1617" s="390">
        <v>95.24</v>
      </c>
      <c r="H1617" s="403">
        <v>1</v>
      </c>
      <c r="I1617" s="390"/>
      <c r="J1617" s="390"/>
      <c r="K1617" s="403">
        <v>0</v>
      </c>
      <c r="L1617" s="390">
        <v>1</v>
      </c>
      <c r="M1617" s="391">
        <v>95.24</v>
      </c>
    </row>
    <row r="1618" spans="1:13" ht="14.4" customHeight="1" x14ac:dyDescent="0.3">
      <c r="A1618" s="386" t="s">
        <v>1748</v>
      </c>
      <c r="B1618" s="387" t="s">
        <v>1561</v>
      </c>
      <c r="C1618" s="387" t="s">
        <v>2356</v>
      </c>
      <c r="D1618" s="387" t="s">
        <v>2357</v>
      </c>
      <c r="E1618" s="387" t="s">
        <v>2358</v>
      </c>
      <c r="F1618" s="390">
        <v>1</v>
      </c>
      <c r="G1618" s="390">
        <v>640.87</v>
      </c>
      <c r="H1618" s="403">
        <v>1</v>
      </c>
      <c r="I1618" s="390"/>
      <c r="J1618" s="390"/>
      <c r="K1618" s="403">
        <v>0</v>
      </c>
      <c r="L1618" s="390">
        <v>1</v>
      </c>
      <c r="M1618" s="391">
        <v>640.87</v>
      </c>
    </row>
    <row r="1619" spans="1:13" ht="14.4" customHeight="1" x14ac:dyDescent="0.3">
      <c r="A1619" s="386" t="s">
        <v>1748</v>
      </c>
      <c r="B1619" s="387" t="s">
        <v>1561</v>
      </c>
      <c r="C1619" s="387" t="s">
        <v>2760</v>
      </c>
      <c r="D1619" s="387" t="s">
        <v>1603</v>
      </c>
      <c r="E1619" s="387" t="s">
        <v>2761</v>
      </c>
      <c r="F1619" s="390"/>
      <c r="G1619" s="390"/>
      <c r="H1619" s="403">
        <v>0</v>
      </c>
      <c r="I1619" s="390">
        <v>1</v>
      </c>
      <c r="J1619" s="390">
        <v>61.86</v>
      </c>
      <c r="K1619" s="403">
        <v>1</v>
      </c>
      <c r="L1619" s="390">
        <v>1</v>
      </c>
      <c r="M1619" s="391">
        <v>61.86</v>
      </c>
    </row>
    <row r="1620" spans="1:13" ht="14.4" customHeight="1" x14ac:dyDescent="0.3">
      <c r="A1620" s="386" t="s">
        <v>1748</v>
      </c>
      <c r="B1620" s="387" t="s">
        <v>2359</v>
      </c>
      <c r="C1620" s="387" t="s">
        <v>2360</v>
      </c>
      <c r="D1620" s="387" t="s">
        <v>2361</v>
      </c>
      <c r="E1620" s="387" t="s">
        <v>2362</v>
      </c>
      <c r="F1620" s="390"/>
      <c r="G1620" s="390"/>
      <c r="H1620" s="403">
        <v>0</v>
      </c>
      <c r="I1620" s="390">
        <v>8</v>
      </c>
      <c r="J1620" s="390">
        <v>1071.78</v>
      </c>
      <c r="K1620" s="403">
        <v>1</v>
      </c>
      <c r="L1620" s="390">
        <v>8</v>
      </c>
      <c r="M1620" s="391">
        <v>1071.78</v>
      </c>
    </row>
    <row r="1621" spans="1:13" ht="14.4" customHeight="1" x14ac:dyDescent="0.3">
      <c r="A1621" s="386" t="s">
        <v>1748</v>
      </c>
      <c r="B1621" s="387" t="s">
        <v>2359</v>
      </c>
      <c r="C1621" s="387" t="s">
        <v>2879</v>
      </c>
      <c r="D1621" s="387" t="s">
        <v>2361</v>
      </c>
      <c r="E1621" s="387" t="s">
        <v>2880</v>
      </c>
      <c r="F1621" s="390"/>
      <c r="G1621" s="390"/>
      <c r="H1621" s="403">
        <v>0</v>
      </c>
      <c r="I1621" s="390">
        <v>1</v>
      </c>
      <c r="J1621" s="390">
        <v>95.24</v>
      </c>
      <c r="K1621" s="403">
        <v>1</v>
      </c>
      <c r="L1621" s="390">
        <v>1</v>
      </c>
      <c r="M1621" s="391">
        <v>95.24</v>
      </c>
    </row>
    <row r="1622" spans="1:13" ht="14.4" customHeight="1" x14ac:dyDescent="0.3">
      <c r="A1622" s="386" t="s">
        <v>1748</v>
      </c>
      <c r="B1622" s="387" t="s">
        <v>1562</v>
      </c>
      <c r="C1622" s="387" t="s">
        <v>1064</v>
      </c>
      <c r="D1622" s="387" t="s">
        <v>1065</v>
      </c>
      <c r="E1622" s="387" t="s">
        <v>503</v>
      </c>
      <c r="F1622" s="390"/>
      <c r="G1622" s="390"/>
      <c r="H1622" s="403">
        <v>0</v>
      </c>
      <c r="I1622" s="390">
        <v>8</v>
      </c>
      <c r="J1622" s="390">
        <v>448.08</v>
      </c>
      <c r="K1622" s="403">
        <v>1</v>
      </c>
      <c r="L1622" s="390">
        <v>8</v>
      </c>
      <c r="M1622" s="391">
        <v>448.08</v>
      </c>
    </row>
    <row r="1623" spans="1:13" ht="14.4" customHeight="1" x14ac:dyDescent="0.3">
      <c r="A1623" s="386" t="s">
        <v>1748</v>
      </c>
      <c r="B1623" s="387" t="s">
        <v>1562</v>
      </c>
      <c r="C1623" s="387" t="s">
        <v>1957</v>
      </c>
      <c r="D1623" s="387" t="s">
        <v>1065</v>
      </c>
      <c r="E1623" s="387" t="s">
        <v>1958</v>
      </c>
      <c r="F1623" s="390"/>
      <c r="G1623" s="390"/>
      <c r="H1623" s="403">
        <v>0</v>
      </c>
      <c r="I1623" s="390">
        <v>2</v>
      </c>
      <c r="J1623" s="390">
        <v>280.06</v>
      </c>
      <c r="K1623" s="403">
        <v>1</v>
      </c>
      <c r="L1623" s="390">
        <v>2</v>
      </c>
      <c r="M1623" s="391">
        <v>280.06</v>
      </c>
    </row>
    <row r="1624" spans="1:13" ht="14.4" customHeight="1" x14ac:dyDescent="0.3">
      <c r="A1624" s="386" t="s">
        <v>1748</v>
      </c>
      <c r="B1624" s="387" t="s">
        <v>2940</v>
      </c>
      <c r="C1624" s="387" t="s">
        <v>2941</v>
      </c>
      <c r="D1624" s="387" t="s">
        <v>2942</v>
      </c>
      <c r="E1624" s="387" t="s">
        <v>2943</v>
      </c>
      <c r="F1624" s="390"/>
      <c r="G1624" s="390"/>
      <c r="H1624" s="403">
        <v>0</v>
      </c>
      <c r="I1624" s="390">
        <v>1</v>
      </c>
      <c r="J1624" s="390">
        <v>58.29</v>
      </c>
      <c r="K1624" s="403">
        <v>1</v>
      </c>
      <c r="L1624" s="390">
        <v>1</v>
      </c>
      <c r="M1624" s="391">
        <v>58.29</v>
      </c>
    </row>
    <row r="1625" spans="1:13" ht="14.4" customHeight="1" x14ac:dyDescent="0.3">
      <c r="A1625" s="386" t="s">
        <v>1748</v>
      </c>
      <c r="B1625" s="387" t="s">
        <v>1858</v>
      </c>
      <c r="C1625" s="387" t="s">
        <v>2944</v>
      </c>
      <c r="D1625" s="387" t="s">
        <v>2223</v>
      </c>
      <c r="E1625" s="387" t="s">
        <v>2226</v>
      </c>
      <c r="F1625" s="390"/>
      <c r="G1625" s="390"/>
      <c r="H1625" s="403">
        <v>0</v>
      </c>
      <c r="I1625" s="390">
        <v>1</v>
      </c>
      <c r="J1625" s="390">
        <v>96.57</v>
      </c>
      <c r="K1625" s="403">
        <v>1</v>
      </c>
      <c r="L1625" s="390">
        <v>1</v>
      </c>
      <c r="M1625" s="391">
        <v>96.57</v>
      </c>
    </row>
    <row r="1626" spans="1:13" ht="14.4" customHeight="1" x14ac:dyDescent="0.3">
      <c r="A1626" s="386" t="s">
        <v>1748</v>
      </c>
      <c r="B1626" s="387" t="s">
        <v>1858</v>
      </c>
      <c r="C1626" s="387" t="s">
        <v>2224</v>
      </c>
      <c r="D1626" s="387" t="s">
        <v>2225</v>
      </c>
      <c r="E1626" s="387" t="s">
        <v>2226</v>
      </c>
      <c r="F1626" s="390"/>
      <c r="G1626" s="390"/>
      <c r="H1626" s="403">
        <v>0</v>
      </c>
      <c r="I1626" s="390">
        <v>1</v>
      </c>
      <c r="J1626" s="390">
        <v>96.57</v>
      </c>
      <c r="K1626" s="403">
        <v>1</v>
      </c>
      <c r="L1626" s="390">
        <v>1</v>
      </c>
      <c r="M1626" s="391">
        <v>96.57</v>
      </c>
    </row>
    <row r="1627" spans="1:13" ht="14.4" customHeight="1" x14ac:dyDescent="0.3">
      <c r="A1627" s="386" t="s">
        <v>1748</v>
      </c>
      <c r="B1627" s="387" t="s">
        <v>1858</v>
      </c>
      <c r="C1627" s="387" t="s">
        <v>1862</v>
      </c>
      <c r="D1627" s="387" t="s">
        <v>1863</v>
      </c>
      <c r="E1627" s="387" t="s">
        <v>1484</v>
      </c>
      <c r="F1627" s="390"/>
      <c r="G1627" s="390"/>
      <c r="H1627" s="403">
        <v>0</v>
      </c>
      <c r="I1627" s="390">
        <v>3</v>
      </c>
      <c r="J1627" s="390">
        <v>579.41999999999996</v>
      </c>
      <c r="K1627" s="403">
        <v>1</v>
      </c>
      <c r="L1627" s="390">
        <v>3</v>
      </c>
      <c r="M1627" s="391">
        <v>579.41999999999996</v>
      </c>
    </row>
    <row r="1628" spans="1:13" ht="14.4" customHeight="1" x14ac:dyDescent="0.3">
      <c r="A1628" s="386" t="s">
        <v>1748</v>
      </c>
      <c r="B1628" s="387" t="s">
        <v>1563</v>
      </c>
      <c r="C1628" s="387" t="s">
        <v>1867</v>
      </c>
      <c r="D1628" s="387" t="s">
        <v>1865</v>
      </c>
      <c r="E1628" s="387" t="s">
        <v>1030</v>
      </c>
      <c r="F1628" s="390"/>
      <c r="G1628" s="390"/>
      <c r="H1628" s="403">
        <v>0</v>
      </c>
      <c r="I1628" s="390">
        <v>6</v>
      </c>
      <c r="J1628" s="390">
        <v>10498.140000000001</v>
      </c>
      <c r="K1628" s="403">
        <v>1</v>
      </c>
      <c r="L1628" s="390">
        <v>6</v>
      </c>
      <c r="M1628" s="391">
        <v>10498.140000000001</v>
      </c>
    </row>
    <row r="1629" spans="1:13" ht="14.4" customHeight="1" x14ac:dyDescent="0.3">
      <c r="A1629" s="386" t="s">
        <v>1748</v>
      </c>
      <c r="B1629" s="387" t="s">
        <v>1563</v>
      </c>
      <c r="C1629" s="387" t="s">
        <v>1870</v>
      </c>
      <c r="D1629" s="387" t="s">
        <v>1865</v>
      </c>
      <c r="E1629" s="387" t="s">
        <v>1033</v>
      </c>
      <c r="F1629" s="390"/>
      <c r="G1629" s="390"/>
      <c r="H1629" s="403">
        <v>0</v>
      </c>
      <c r="I1629" s="390">
        <v>14</v>
      </c>
      <c r="J1629" s="390">
        <v>32660.880000000001</v>
      </c>
      <c r="K1629" s="403">
        <v>1</v>
      </c>
      <c r="L1629" s="390">
        <v>14</v>
      </c>
      <c r="M1629" s="391">
        <v>32660.880000000001</v>
      </c>
    </row>
    <row r="1630" spans="1:13" ht="14.4" customHeight="1" x14ac:dyDescent="0.3">
      <c r="A1630" s="386" t="s">
        <v>1748</v>
      </c>
      <c r="B1630" s="387" t="s">
        <v>1563</v>
      </c>
      <c r="C1630" s="387" t="s">
        <v>1873</v>
      </c>
      <c r="D1630" s="387" t="s">
        <v>1865</v>
      </c>
      <c r="E1630" s="387" t="s">
        <v>1036</v>
      </c>
      <c r="F1630" s="390"/>
      <c r="G1630" s="390"/>
      <c r="H1630" s="403">
        <v>0</v>
      </c>
      <c r="I1630" s="390">
        <v>3</v>
      </c>
      <c r="J1630" s="390">
        <v>8748.48</v>
      </c>
      <c r="K1630" s="403">
        <v>1</v>
      </c>
      <c r="L1630" s="390">
        <v>3</v>
      </c>
      <c r="M1630" s="391">
        <v>8748.48</v>
      </c>
    </row>
    <row r="1631" spans="1:13" ht="14.4" customHeight="1" x14ac:dyDescent="0.3">
      <c r="A1631" s="386" t="s">
        <v>1748</v>
      </c>
      <c r="B1631" s="387" t="s">
        <v>1879</v>
      </c>
      <c r="C1631" s="387" t="s">
        <v>1880</v>
      </c>
      <c r="D1631" s="387" t="s">
        <v>1881</v>
      </c>
      <c r="E1631" s="387" t="s">
        <v>1882</v>
      </c>
      <c r="F1631" s="390"/>
      <c r="G1631" s="390"/>
      <c r="H1631" s="403">
        <v>0</v>
      </c>
      <c r="I1631" s="390">
        <v>1</v>
      </c>
      <c r="J1631" s="390">
        <v>112.45</v>
      </c>
      <c r="K1631" s="403">
        <v>1</v>
      </c>
      <c r="L1631" s="390">
        <v>1</v>
      </c>
      <c r="M1631" s="391">
        <v>112.45</v>
      </c>
    </row>
    <row r="1632" spans="1:13" ht="14.4" customHeight="1" x14ac:dyDescent="0.3">
      <c r="A1632" s="386" t="s">
        <v>1748</v>
      </c>
      <c r="B1632" s="387" t="s">
        <v>1879</v>
      </c>
      <c r="C1632" s="387" t="s">
        <v>2884</v>
      </c>
      <c r="D1632" s="387" t="s">
        <v>2885</v>
      </c>
      <c r="E1632" s="387" t="s">
        <v>2236</v>
      </c>
      <c r="F1632" s="390">
        <v>1</v>
      </c>
      <c r="G1632" s="390">
        <v>33.729999999999997</v>
      </c>
      <c r="H1632" s="403">
        <v>1</v>
      </c>
      <c r="I1632" s="390"/>
      <c r="J1632" s="390"/>
      <c r="K1632" s="403">
        <v>0</v>
      </c>
      <c r="L1632" s="390">
        <v>1</v>
      </c>
      <c r="M1632" s="391">
        <v>33.729999999999997</v>
      </c>
    </row>
    <row r="1633" spans="1:13" ht="14.4" customHeight="1" x14ac:dyDescent="0.3">
      <c r="A1633" s="386" t="s">
        <v>1748</v>
      </c>
      <c r="B1633" s="387" t="s">
        <v>1889</v>
      </c>
      <c r="C1633" s="387" t="s">
        <v>1890</v>
      </c>
      <c r="D1633" s="387" t="s">
        <v>1891</v>
      </c>
      <c r="E1633" s="387" t="s">
        <v>804</v>
      </c>
      <c r="F1633" s="390"/>
      <c r="G1633" s="390"/>
      <c r="H1633" s="403">
        <v>0</v>
      </c>
      <c r="I1633" s="390">
        <v>1</v>
      </c>
      <c r="J1633" s="390">
        <v>44.89</v>
      </c>
      <c r="K1633" s="403">
        <v>1</v>
      </c>
      <c r="L1633" s="390">
        <v>1</v>
      </c>
      <c r="M1633" s="391">
        <v>44.89</v>
      </c>
    </row>
    <row r="1634" spans="1:13" ht="14.4" customHeight="1" x14ac:dyDescent="0.3">
      <c r="A1634" s="386" t="s">
        <v>1748</v>
      </c>
      <c r="B1634" s="387" t="s">
        <v>1889</v>
      </c>
      <c r="C1634" s="387" t="s">
        <v>2945</v>
      </c>
      <c r="D1634" s="387" t="s">
        <v>2946</v>
      </c>
      <c r="E1634" s="387" t="s">
        <v>804</v>
      </c>
      <c r="F1634" s="390">
        <v>1</v>
      </c>
      <c r="G1634" s="390">
        <v>44.89</v>
      </c>
      <c r="H1634" s="403">
        <v>1</v>
      </c>
      <c r="I1634" s="390"/>
      <c r="J1634" s="390"/>
      <c r="K1634" s="403">
        <v>0</v>
      </c>
      <c r="L1634" s="390">
        <v>1</v>
      </c>
      <c r="M1634" s="391">
        <v>44.89</v>
      </c>
    </row>
    <row r="1635" spans="1:13" ht="14.4" customHeight="1" x14ac:dyDescent="0.3">
      <c r="A1635" s="386" t="s">
        <v>1748</v>
      </c>
      <c r="B1635" s="387" t="s">
        <v>1605</v>
      </c>
      <c r="C1635" s="387" t="s">
        <v>1892</v>
      </c>
      <c r="D1635" s="387" t="s">
        <v>1893</v>
      </c>
      <c r="E1635" s="387" t="s">
        <v>1894</v>
      </c>
      <c r="F1635" s="390"/>
      <c r="G1635" s="390"/>
      <c r="H1635" s="403">
        <v>0</v>
      </c>
      <c r="I1635" s="390">
        <v>1</v>
      </c>
      <c r="J1635" s="390">
        <v>270.69</v>
      </c>
      <c r="K1635" s="403">
        <v>1</v>
      </c>
      <c r="L1635" s="390">
        <v>1</v>
      </c>
      <c r="M1635" s="391">
        <v>270.69</v>
      </c>
    </row>
    <row r="1636" spans="1:13" ht="14.4" customHeight="1" x14ac:dyDescent="0.3">
      <c r="A1636" s="386" t="s">
        <v>1748</v>
      </c>
      <c r="B1636" s="387" t="s">
        <v>1605</v>
      </c>
      <c r="C1636" s="387" t="s">
        <v>1226</v>
      </c>
      <c r="D1636" s="387" t="s">
        <v>1227</v>
      </c>
      <c r="E1636" s="387" t="s">
        <v>1228</v>
      </c>
      <c r="F1636" s="390"/>
      <c r="G1636" s="390"/>
      <c r="H1636" s="403">
        <v>0</v>
      </c>
      <c r="I1636" s="390">
        <v>2</v>
      </c>
      <c r="J1636" s="390">
        <v>121.84</v>
      </c>
      <c r="K1636" s="403">
        <v>1</v>
      </c>
      <c r="L1636" s="390">
        <v>2</v>
      </c>
      <c r="M1636" s="391">
        <v>121.84</v>
      </c>
    </row>
    <row r="1637" spans="1:13" ht="14.4" customHeight="1" x14ac:dyDescent="0.3">
      <c r="A1637" s="386" t="s">
        <v>1748</v>
      </c>
      <c r="B1637" s="387" t="s">
        <v>1605</v>
      </c>
      <c r="C1637" s="387" t="s">
        <v>1483</v>
      </c>
      <c r="D1637" s="387" t="s">
        <v>1227</v>
      </c>
      <c r="E1637" s="387" t="s">
        <v>1484</v>
      </c>
      <c r="F1637" s="390"/>
      <c r="G1637" s="390"/>
      <c r="H1637" s="403">
        <v>0</v>
      </c>
      <c r="I1637" s="390">
        <v>1</v>
      </c>
      <c r="J1637" s="390">
        <v>203.07</v>
      </c>
      <c r="K1637" s="403">
        <v>1</v>
      </c>
      <c r="L1637" s="390">
        <v>1</v>
      </c>
      <c r="M1637" s="391">
        <v>203.07</v>
      </c>
    </row>
    <row r="1638" spans="1:13" ht="14.4" customHeight="1" x14ac:dyDescent="0.3">
      <c r="A1638" s="386" t="s">
        <v>1748</v>
      </c>
      <c r="B1638" s="387" t="s">
        <v>1613</v>
      </c>
      <c r="C1638" s="387" t="s">
        <v>2928</v>
      </c>
      <c r="D1638" s="387" t="s">
        <v>2929</v>
      </c>
      <c r="E1638" s="387" t="s">
        <v>2930</v>
      </c>
      <c r="F1638" s="390">
        <v>1</v>
      </c>
      <c r="G1638" s="390">
        <v>48.61</v>
      </c>
      <c r="H1638" s="403">
        <v>1</v>
      </c>
      <c r="I1638" s="390"/>
      <c r="J1638" s="390"/>
      <c r="K1638" s="403">
        <v>0</v>
      </c>
      <c r="L1638" s="390">
        <v>1</v>
      </c>
      <c r="M1638" s="391">
        <v>48.61</v>
      </c>
    </row>
    <row r="1639" spans="1:13" ht="14.4" customHeight="1" x14ac:dyDescent="0.3">
      <c r="A1639" s="386" t="s">
        <v>1748</v>
      </c>
      <c r="B1639" s="387" t="s">
        <v>1898</v>
      </c>
      <c r="C1639" s="387" t="s">
        <v>2389</v>
      </c>
      <c r="D1639" s="387" t="s">
        <v>2247</v>
      </c>
      <c r="E1639" s="387" t="s">
        <v>1571</v>
      </c>
      <c r="F1639" s="390"/>
      <c r="G1639" s="390"/>
      <c r="H1639" s="403">
        <v>0</v>
      </c>
      <c r="I1639" s="390">
        <v>1</v>
      </c>
      <c r="J1639" s="390">
        <v>101.16</v>
      </c>
      <c r="K1639" s="403">
        <v>1</v>
      </c>
      <c r="L1639" s="390">
        <v>1</v>
      </c>
      <c r="M1639" s="391">
        <v>101.16</v>
      </c>
    </row>
    <row r="1640" spans="1:13" ht="14.4" customHeight="1" x14ac:dyDescent="0.3">
      <c r="A1640" s="386" t="s">
        <v>1748</v>
      </c>
      <c r="B1640" s="387" t="s">
        <v>1898</v>
      </c>
      <c r="C1640" s="387" t="s">
        <v>2246</v>
      </c>
      <c r="D1640" s="387" t="s">
        <v>2247</v>
      </c>
      <c r="E1640" s="387" t="s">
        <v>2248</v>
      </c>
      <c r="F1640" s="390"/>
      <c r="G1640" s="390"/>
      <c r="H1640" s="403">
        <v>0</v>
      </c>
      <c r="I1640" s="390">
        <v>3</v>
      </c>
      <c r="J1640" s="390">
        <v>899.05000000000007</v>
      </c>
      <c r="K1640" s="403">
        <v>1</v>
      </c>
      <c r="L1640" s="390">
        <v>3</v>
      </c>
      <c r="M1640" s="391">
        <v>899.05000000000007</v>
      </c>
    </row>
    <row r="1641" spans="1:13" ht="14.4" customHeight="1" x14ac:dyDescent="0.3">
      <c r="A1641" s="386" t="s">
        <v>1748</v>
      </c>
      <c r="B1641" s="387" t="s">
        <v>1902</v>
      </c>
      <c r="C1641" s="387" t="s">
        <v>2249</v>
      </c>
      <c r="D1641" s="387" t="s">
        <v>2250</v>
      </c>
      <c r="E1641" s="387" t="s">
        <v>2124</v>
      </c>
      <c r="F1641" s="390"/>
      <c r="G1641" s="390"/>
      <c r="H1641" s="403">
        <v>0</v>
      </c>
      <c r="I1641" s="390">
        <v>2</v>
      </c>
      <c r="J1641" s="390">
        <v>269.68</v>
      </c>
      <c r="K1641" s="403">
        <v>1</v>
      </c>
      <c r="L1641" s="390">
        <v>2</v>
      </c>
      <c r="M1641" s="391">
        <v>269.68</v>
      </c>
    </row>
    <row r="1642" spans="1:13" ht="14.4" customHeight="1" x14ac:dyDescent="0.3">
      <c r="A1642" s="386" t="s">
        <v>1748</v>
      </c>
      <c r="B1642" s="387" t="s">
        <v>2259</v>
      </c>
      <c r="C1642" s="387" t="s">
        <v>2260</v>
      </c>
      <c r="D1642" s="387" t="s">
        <v>2261</v>
      </c>
      <c r="E1642" s="387" t="s">
        <v>2262</v>
      </c>
      <c r="F1642" s="390"/>
      <c r="G1642" s="390"/>
      <c r="H1642" s="403">
        <v>0</v>
      </c>
      <c r="I1642" s="390">
        <v>1</v>
      </c>
      <c r="J1642" s="390">
        <v>249.54</v>
      </c>
      <c r="K1642" s="403">
        <v>1</v>
      </c>
      <c r="L1642" s="390">
        <v>1</v>
      </c>
      <c r="M1642" s="391">
        <v>249.54</v>
      </c>
    </row>
    <row r="1643" spans="1:13" ht="14.4" customHeight="1" x14ac:dyDescent="0.3">
      <c r="A1643" s="386" t="s">
        <v>1748</v>
      </c>
      <c r="B1643" s="387" t="s">
        <v>1569</v>
      </c>
      <c r="C1643" s="387" t="s">
        <v>1509</v>
      </c>
      <c r="D1643" s="387" t="s">
        <v>1486</v>
      </c>
      <c r="E1643" s="387" t="s">
        <v>1510</v>
      </c>
      <c r="F1643" s="390"/>
      <c r="G1643" s="390"/>
      <c r="H1643" s="403">
        <v>0</v>
      </c>
      <c r="I1643" s="390">
        <v>1</v>
      </c>
      <c r="J1643" s="390">
        <v>479.04</v>
      </c>
      <c r="K1643" s="403">
        <v>1</v>
      </c>
      <c r="L1643" s="390">
        <v>1</v>
      </c>
      <c r="M1643" s="391">
        <v>479.04</v>
      </c>
    </row>
    <row r="1644" spans="1:13" ht="14.4" customHeight="1" x14ac:dyDescent="0.3">
      <c r="A1644" s="386" t="s">
        <v>1748</v>
      </c>
      <c r="B1644" s="387" t="s">
        <v>1912</v>
      </c>
      <c r="C1644" s="387" t="s">
        <v>1913</v>
      </c>
      <c r="D1644" s="387" t="s">
        <v>1914</v>
      </c>
      <c r="E1644" s="387" t="s">
        <v>1313</v>
      </c>
      <c r="F1644" s="390"/>
      <c r="G1644" s="390"/>
      <c r="H1644" s="403">
        <v>0</v>
      </c>
      <c r="I1644" s="390">
        <v>1</v>
      </c>
      <c r="J1644" s="390">
        <v>83.54</v>
      </c>
      <c r="K1644" s="403">
        <v>1</v>
      </c>
      <c r="L1644" s="390">
        <v>1</v>
      </c>
      <c r="M1644" s="391">
        <v>83.54</v>
      </c>
    </row>
    <row r="1645" spans="1:13" ht="14.4" customHeight="1" x14ac:dyDescent="0.3">
      <c r="A1645" s="386" t="s">
        <v>1748</v>
      </c>
      <c r="B1645" s="387" t="s">
        <v>2039</v>
      </c>
      <c r="C1645" s="387" t="s">
        <v>2040</v>
      </c>
      <c r="D1645" s="387" t="s">
        <v>2041</v>
      </c>
      <c r="E1645" s="387" t="s">
        <v>2042</v>
      </c>
      <c r="F1645" s="390"/>
      <c r="G1645" s="390"/>
      <c r="H1645" s="403">
        <v>0</v>
      </c>
      <c r="I1645" s="390">
        <v>1</v>
      </c>
      <c r="J1645" s="390">
        <v>435.3</v>
      </c>
      <c r="K1645" s="403">
        <v>1</v>
      </c>
      <c r="L1645" s="390">
        <v>1</v>
      </c>
      <c r="M1645" s="391">
        <v>435.3</v>
      </c>
    </row>
    <row r="1646" spans="1:13" ht="14.4" customHeight="1" x14ac:dyDescent="0.3">
      <c r="A1646" s="386" t="s">
        <v>1748</v>
      </c>
      <c r="B1646" s="387" t="s">
        <v>2043</v>
      </c>
      <c r="C1646" s="387" t="s">
        <v>2268</v>
      </c>
      <c r="D1646" s="387" t="s">
        <v>2269</v>
      </c>
      <c r="E1646" s="387" t="s">
        <v>2270</v>
      </c>
      <c r="F1646" s="390"/>
      <c r="G1646" s="390"/>
      <c r="H1646" s="403">
        <v>0</v>
      </c>
      <c r="I1646" s="390">
        <v>1</v>
      </c>
      <c r="J1646" s="390">
        <v>1049.31</v>
      </c>
      <c r="K1646" s="403">
        <v>1</v>
      </c>
      <c r="L1646" s="390">
        <v>1</v>
      </c>
      <c r="M1646" s="391">
        <v>1049.31</v>
      </c>
    </row>
    <row r="1647" spans="1:13" ht="14.4" customHeight="1" x14ac:dyDescent="0.3">
      <c r="A1647" s="386" t="s">
        <v>1748</v>
      </c>
      <c r="B1647" s="387" t="s">
        <v>1919</v>
      </c>
      <c r="C1647" s="387" t="s">
        <v>2497</v>
      </c>
      <c r="D1647" s="387" t="s">
        <v>2498</v>
      </c>
      <c r="E1647" s="387" t="s">
        <v>2499</v>
      </c>
      <c r="F1647" s="390"/>
      <c r="G1647" s="390"/>
      <c r="H1647" s="403">
        <v>0</v>
      </c>
      <c r="I1647" s="390">
        <v>1</v>
      </c>
      <c r="J1647" s="390">
        <v>108.46</v>
      </c>
      <c r="K1647" s="403">
        <v>1</v>
      </c>
      <c r="L1647" s="390">
        <v>1</v>
      </c>
      <c r="M1647" s="391">
        <v>108.46</v>
      </c>
    </row>
    <row r="1648" spans="1:13" ht="14.4" customHeight="1" x14ac:dyDescent="0.3">
      <c r="A1648" s="386" t="s">
        <v>1748</v>
      </c>
      <c r="B1648" s="387" t="s">
        <v>1577</v>
      </c>
      <c r="C1648" s="387" t="s">
        <v>1146</v>
      </c>
      <c r="D1648" s="387" t="s">
        <v>1578</v>
      </c>
      <c r="E1648" s="387" t="s">
        <v>1579</v>
      </c>
      <c r="F1648" s="390"/>
      <c r="G1648" s="390"/>
      <c r="H1648" s="403">
        <v>0</v>
      </c>
      <c r="I1648" s="390">
        <v>60</v>
      </c>
      <c r="J1648" s="390">
        <v>19998.600000000002</v>
      </c>
      <c r="K1648" s="403">
        <v>1</v>
      </c>
      <c r="L1648" s="390">
        <v>60</v>
      </c>
      <c r="M1648" s="391">
        <v>19998.600000000002</v>
      </c>
    </row>
    <row r="1649" spans="1:13" ht="14.4" customHeight="1" x14ac:dyDescent="0.3">
      <c r="A1649" s="386" t="s">
        <v>1748</v>
      </c>
      <c r="B1649" s="387" t="s">
        <v>1582</v>
      </c>
      <c r="C1649" s="387" t="s">
        <v>1986</v>
      </c>
      <c r="D1649" s="387" t="s">
        <v>1987</v>
      </c>
      <c r="E1649" s="387" t="s">
        <v>1988</v>
      </c>
      <c r="F1649" s="390"/>
      <c r="G1649" s="390"/>
      <c r="H1649" s="403">
        <v>0</v>
      </c>
      <c r="I1649" s="390">
        <v>2</v>
      </c>
      <c r="J1649" s="390">
        <v>276.32</v>
      </c>
      <c r="K1649" s="403">
        <v>1</v>
      </c>
      <c r="L1649" s="390">
        <v>2</v>
      </c>
      <c r="M1649" s="391">
        <v>276.32</v>
      </c>
    </row>
    <row r="1650" spans="1:13" ht="14.4" customHeight="1" x14ac:dyDescent="0.3">
      <c r="A1650" s="386" t="s">
        <v>1748</v>
      </c>
      <c r="B1650" s="387" t="s">
        <v>1582</v>
      </c>
      <c r="C1650" s="387" t="s">
        <v>1154</v>
      </c>
      <c r="D1650" s="387" t="s">
        <v>1155</v>
      </c>
      <c r="E1650" s="387" t="s">
        <v>1583</v>
      </c>
      <c r="F1650" s="390"/>
      <c r="G1650" s="390"/>
      <c r="H1650" s="403">
        <v>0</v>
      </c>
      <c r="I1650" s="390">
        <v>1</v>
      </c>
      <c r="J1650" s="390">
        <v>184.22</v>
      </c>
      <c r="K1650" s="403">
        <v>1</v>
      </c>
      <c r="L1650" s="390">
        <v>1</v>
      </c>
      <c r="M1650" s="391">
        <v>184.22</v>
      </c>
    </row>
    <row r="1651" spans="1:13" ht="14.4" customHeight="1" x14ac:dyDescent="0.3">
      <c r="A1651" s="386" t="s">
        <v>1748</v>
      </c>
      <c r="B1651" s="387" t="s">
        <v>1584</v>
      </c>
      <c r="C1651" s="387" t="s">
        <v>1201</v>
      </c>
      <c r="D1651" s="387" t="s">
        <v>1202</v>
      </c>
      <c r="E1651" s="387" t="s">
        <v>1606</v>
      </c>
      <c r="F1651" s="390"/>
      <c r="G1651" s="390"/>
      <c r="H1651" s="403">
        <v>0</v>
      </c>
      <c r="I1651" s="390">
        <v>16</v>
      </c>
      <c r="J1651" s="390">
        <v>4133.7599999999993</v>
      </c>
      <c r="K1651" s="403">
        <v>1</v>
      </c>
      <c r="L1651" s="390">
        <v>16</v>
      </c>
      <c r="M1651" s="391">
        <v>4133.7599999999993</v>
      </c>
    </row>
    <row r="1652" spans="1:13" ht="14.4" customHeight="1" x14ac:dyDescent="0.3">
      <c r="A1652" s="386" t="s">
        <v>1748</v>
      </c>
      <c r="B1652" s="387" t="s">
        <v>1586</v>
      </c>
      <c r="C1652" s="387" t="s">
        <v>1166</v>
      </c>
      <c r="D1652" s="387" t="s">
        <v>1167</v>
      </c>
      <c r="E1652" s="387" t="s">
        <v>1168</v>
      </c>
      <c r="F1652" s="390"/>
      <c r="G1652" s="390"/>
      <c r="H1652" s="403">
        <v>0</v>
      </c>
      <c r="I1652" s="390">
        <v>1</v>
      </c>
      <c r="J1652" s="390">
        <v>222.25</v>
      </c>
      <c r="K1652" s="403">
        <v>1</v>
      </c>
      <c r="L1652" s="390">
        <v>1</v>
      </c>
      <c r="M1652" s="391">
        <v>222.25</v>
      </c>
    </row>
    <row r="1653" spans="1:13" ht="14.4" customHeight="1" x14ac:dyDescent="0.3">
      <c r="A1653" s="386" t="s">
        <v>1748</v>
      </c>
      <c r="B1653" s="387" t="s">
        <v>1834</v>
      </c>
      <c r="C1653" s="387" t="s">
        <v>1835</v>
      </c>
      <c r="D1653" s="387" t="s">
        <v>1836</v>
      </c>
      <c r="E1653" s="387" t="s">
        <v>1837</v>
      </c>
      <c r="F1653" s="390"/>
      <c r="G1653" s="390"/>
      <c r="H1653" s="403">
        <v>0</v>
      </c>
      <c r="I1653" s="390">
        <v>1</v>
      </c>
      <c r="J1653" s="390">
        <v>69.86</v>
      </c>
      <c r="K1653" s="403">
        <v>1</v>
      </c>
      <c r="L1653" s="390">
        <v>1</v>
      </c>
      <c r="M1653" s="391">
        <v>69.86</v>
      </c>
    </row>
    <row r="1654" spans="1:13" ht="14.4" customHeight="1" x14ac:dyDescent="0.3">
      <c r="A1654" s="386" t="s">
        <v>1748</v>
      </c>
      <c r="B1654" s="387" t="s">
        <v>1838</v>
      </c>
      <c r="C1654" s="387" t="s">
        <v>2337</v>
      </c>
      <c r="D1654" s="387" t="s">
        <v>2338</v>
      </c>
      <c r="E1654" s="387" t="s">
        <v>1988</v>
      </c>
      <c r="F1654" s="390"/>
      <c r="G1654" s="390"/>
      <c r="H1654" s="403">
        <v>0</v>
      </c>
      <c r="I1654" s="390">
        <v>1</v>
      </c>
      <c r="J1654" s="390">
        <v>52.4</v>
      </c>
      <c r="K1654" s="403">
        <v>1</v>
      </c>
      <c r="L1654" s="390">
        <v>1</v>
      </c>
      <c r="M1654" s="391">
        <v>52.4</v>
      </c>
    </row>
    <row r="1655" spans="1:13" ht="14.4" customHeight="1" x14ac:dyDescent="0.3">
      <c r="A1655" s="386" t="s">
        <v>1748</v>
      </c>
      <c r="B1655" s="387" t="s">
        <v>1989</v>
      </c>
      <c r="C1655" s="387" t="s">
        <v>1990</v>
      </c>
      <c r="D1655" s="387" t="s">
        <v>1991</v>
      </c>
      <c r="E1655" s="387" t="s">
        <v>1992</v>
      </c>
      <c r="F1655" s="390"/>
      <c r="G1655" s="390"/>
      <c r="H1655" s="403">
        <v>0</v>
      </c>
      <c r="I1655" s="390">
        <v>2</v>
      </c>
      <c r="J1655" s="390">
        <v>193.26</v>
      </c>
      <c r="K1655" s="403">
        <v>1</v>
      </c>
      <c r="L1655" s="390">
        <v>2</v>
      </c>
      <c r="M1655" s="391">
        <v>193.26</v>
      </c>
    </row>
    <row r="1656" spans="1:13" ht="14.4" customHeight="1" x14ac:dyDescent="0.3">
      <c r="A1656" s="386" t="s">
        <v>1748</v>
      </c>
      <c r="B1656" s="387" t="s">
        <v>1989</v>
      </c>
      <c r="C1656" s="387" t="s">
        <v>1993</v>
      </c>
      <c r="D1656" s="387" t="s">
        <v>1991</v>
      </c>
      <c r="E1656" s="387" t="s">
        <v>1994</v>
      </c>
      <c r="F1656" s="390"/>
      <c r="G1656" s="390"/>
      <c r="H1656" s="403">
        <v>0</v>
      </c>
      <c r="I1656" s="390">
        <v>1</v>
      </c>
      <c r="J1656" s="390">
        <v>193.26</v>
      </c>
      <c r="K1656" s="403">
        <v>1</v>
      </c>
      <c r="L1656" s="390">
        <v>1</v>
      </c>
      <c r="M1656" s="391">
        <v>193.26</v>
      </c>
    </row>
    <row r="1657" spans="1:13" ht="14.4" customHeight="1" x14ac:dyDescent="0.3">
      <c r="A1657" s="386" t="s">
        <v>1748</v>
      </c>
      <c r="B1657" s="387" t="s">
        <v>1989</v>
      </c>
      <c r="C1657" s="387" t="s">
        <v>2022</v>
      </c>
      <c r="D1657" s="387" t="s">
        <v>2023</v>
      </c>
      <c r="E1657" s="387" t="s">
        <v>2024</v>
      </c>
      <c r="F1657" s="390">
        <v>1</v>
      </c>
      <c r="G1657" s="390">
        <v>96.63</v>
      </c>
      <c r="H1657" s="403">
        <v>1</v>
      </c>
      <c r="I1657" s="390"/>
      <c r="J1657" s="390"/>
      <c r="K1657" s="403">
        <v>0</v>
      </c>
      <c r="L1657" s="390">
        <v>1</v>
      </c>
      <c r="M1657" s="391">
        <v>96.63</v>
      </c>
    </row>
    <row r="1658" spans="1:13" ht="14.4" customHeight="1" x14ac:dyDescent="0.3">
      <c r="A1658" s="386" t="s">
        <v>1748</v>
      </c>
      <c r="B1658" s="387" t="s">
        <v>1928</v>
      </c>
      <c r="C1658" s="387" t="s">
        <v>2289</v>
      </c>
      <c r="D1658" s="387" t="s">
        <v>2290</v>
      </c>
      <c r="E1658" s="387" t="s">
        <v>1102</v>
      </c>
      <c r="F1658" s="390"/>
      <c r="G1658" s="390"/>
      <c r="H1658" s="403">
        <v>0</v>
      </c>
      <c r="I1658" s="390">
        <v>2</v>
      </c>
      <c r="J1658" s="390">
        <v>190.5</v>
      </c>
      <c r="K1658" s="403">
        <v>1</v>
      </c>
      <c r="L1658" s="390">
        <v>2</v>
      </c>
      <c r="M1658" s="391">
        <v>190.5</v>
      </c>
    </row>
    <row r="1659" spans="1:13" ht="14.4" customHeight="1" x14ac:dyDescent="0.3">
      <c r="A1659" s="386" t="s">
        <v>1748</v>
      </c>
      <c r="B1659" s="387" t="s">
        <v>1941</v>
      </c>
      <c r="C1659" s="387" t="s">
        <v>1942</v>
      </c>
      <c r="D1659" s="387" t="s">
        <v>1943</v>
      </c>
      <c r="E1659" s="387" t="s">
        <v>1944</v>
      </c>
      <c r="F1659" s="390"/>
      <c r="G1659" s="390"/>
      <c r="H1659" s="403">
        <v>0</v>
      </c>
      <c r="I1659" s="390">
        <v>2</v>
      </c>
      <c r="J1659" s="390">
        <v>208.38</v>
      </c>
      <c r="K1659" s="403">
        <v>1</v>
      </c>
      <c r="L1659" s="390">
        <v>2</v>
      </c>
      <c r="M1659" s="391">
        <v>208.38</v>
      </c>
    </row>
    <row r="1660" spans="1:13" ht="14.4" customHeight="1" x14ac:dyDescent="0.3">
      <c r="A1660" s="386" t="s">
        <v>1748</v>
      </c>
      <c r="B1660" s="387" t="s">
        <v>1596</v>
      </c>
      <c r="C1660" s="387" t="s">
        <v>1079</v>
      </c>
      <c r="D1660" s="387" t="s">
        <v>1080</v>
      </c>
      <c r="E1660" s="387" t="s">
        <v>1597</v>
      </c>
      <c r="F1660" s="390"/>
      <c r="G1660" s="390"/>
      <c r="H1660" s="403">
        <v>0</v>
      </c>
      <c r="I1660" s="390">
        <v>3</v>
      </c>
      <c r="J1660" s="390">
        <v>284.39999999999998</v>
      </c>
      <c r="K1660" s="403">
        <v>1</v>
      </c>
      <c r="L1660" s="390">
        <v>3</v>
      </c>
      <c r="M1660" s="391">
        <v>284.39999999999998</v>
      </c>
    </row>
    <row r="1661" spans="1:13" ht="14.4" customHeight="1" x14ac:dyDescent="0.3">
      <c r="A1661" s="386" t="s">
        <v>1748</v>
      </c>
      <c r="B1661" s="387" t="s">
        <v>2947</v>
      </c>
      <c r="C1661" s="387" t="s">
        <v>2948</v>
      </c>
      <c r="D1661" s="387" t="s">
        <v>2949</v>
      </c>
      <c r="E1661" s="387" t="s">
        <v>2526</v>
      </c>
      <c r="F1661" s="390">
        <v>1</v>
      </c>
      <c r="G1661" s="390">
        <v>1866.4</v>
      </c>
      <c r="H1661" s="403">
        <v>1</v>
      </c>
      <c r="I1661" s="390"/>
      <c r="J1661" s="390"/>
      <c r="K1661" s="403">
        <v>0</v>
      </c>
      <c r="L1661" s="390">
        <v>1</v>
      </c>
      <c r="M1661" s="391">
        <v>1866.4</v>
      </c>
    </row>
    <row r="1662" spans="1:13" ht="14.4" customHeight="1" x14ac:dyDescent="0.3">
      <c r="A1662" s="386" t="s">
        <v>1748</v>
      </c>
      <c r="B1662" s="387" t="s">
        <v>1841</v>
      </c>
      <c r="C1662" s="387" t="s">
        <v>2311</v>
      </c>
      <c r="D1662" s="387" t="s">
        <v>1843</v>
      </c>
      <c r="E1662" s="387" t="s">
        <v>2046</v>
      </c>
      <c r="F1662" s="390"/>
      <c r="G1662" s="390"/>
      <c r="H1662" s="403">
        <v>0</v>
      </c>
      <c r="I1662" s="390">
        <v>1</v>
      </c>
      <c r="J1662" s="390">
        <v>413.22</v>
      </c>
      <c r="K1662" s="403">
        <v>1</v>
      </c>
      <c r="L1662" s="390">
        <v>1</v>
      </c>
      <c r="M1662" s="391">
        <v>413.22</v>
      </c>
    </row>
    <row r="1663" spans="1:13" ht="14.4" customHeight="1" x14ac:dyDescent="0.3">
      <c r="A1663" s="386" t="s">
        <v>1748</v>
      </c>
      <c r="B1663" s="387" t="s">
        <v>1600</v>
      </c>
      <c r="C1663" s="387" t="s">
        <v>1601</v>
      </c>
      <c r="D1663" s="387" t="s">
        <v>1094</v>
      </c>
      <c r="E1663" s="387" t="s">
        <v>804</v>
      </c>
      <c r="F1663" s="390"/>
      <c r="G1663" s="390"/>
      <c r="H1663" s="403">
        <v>0</v>
      </c>
      <c r="I1663" s="390">
        <v>1</v>
      </c>
      <c r="J1663" s="390">
        <v>137.74</v>
      </c>
      <c r="K1663" s="403">
        <v>1</v>
      </c>
      <c r="L1663" s="390">
        <v>1</v>
      </c>
      <c r="M1663" s="391">
        <v>137.74</v>
      </c>
    </row>
    <row r="1664" spans="1:13" ht="14.4" customHeight="1" x14ac:dyDescent="0.3">
      <c r="A1664" s="386" t="s">
        <v>1748</v>
      </c>
      <c r="B1664" s="387" t="s">
        <v>1600</v>
      </c>
      <c r="C1664" s="387" t="s">
        <v>1093</v>
      </c>
      <c r="D1664" s="387" t="s">
        <v>1094</v>
      </c>
      <c r="E1664" s="387" t="s">
        <v>894</v>
      </c>
      <c r="F1664" s="390"/>
      <c r="G1664" s="390"/>
      <c r="H1664" s="403">
        <v>0</v>
      </c>
      <c r="I1664" s="390">
        <v>2</v>
      </c>
      <c r="J1664" s="390">
        <v>826.44</v>
      </c>
      <c r="K1664" s="403">
        <v>1</v>
      </c>
      <c r="L1664" s="390">
        <v>2</v>
      </c>
      <c r="M1664" s="391">
        <v>826.44</v>
      </c>
    </row>
    <row r="1665" spans="1:13" ht="14.4" customHeight="1" x14ac:dyDescent="0.3">
      <c r="A1665" s="386" t="s">
        <v>1749</v>
      </c>
      <c r="B1665" s="387" t="s">
        <v>1558</v>
      </c>
      <c r="C1665" s="387" t="s">
        <v>1832</v>
      </c>
      <c r="D1665" s="387" t="s">
        <v>597</v>
      </c>
      <c r="E1665" s="387" t="s">
        <v>1833</v>
      </c>
      <c r="F1665" s="390"/>
      <c r="G1665" s="390"/>
      <c r="H1665" s="403">
        <v>0</v>
      </c>
      <c r="I1665" s="390">
        <v>1</v>
      </c>
      <c r="J1665" s="390">
        <v>95.24</v>
      </c>
      <c r="K1665" s="403">
        <v>1</v>
      </c>
      <c r="L1665" s="390">
        <v>1</v>
      </c>
      <c r="M1665" s="391">
        <v>95.24</v>
      </c>
    </row>
    <row r="1666" spans="1:13" ht="14.4" customHeight="1" x14ac:dyDescent="0.3">
      <c r="A1666" s="386" t="s">
        <v>1749</v>
      </c>
      <c r="B1666" s="387" t="s">
        <v>1558</v>
      </c>
      <c r="C1666" s="387" t="s">
        <v>596</v>
      </c>
      <c r="D1666" s="387" t="s">
        <v>597</v>
      </c>
      <c r="E1666" s="387" t="s">
        <v>598</v>
      </c>
      <c r="F1666" s="390"/>
      <c r="G1666" s="390"/>
      <c r="H1666" s="403">
        <v>0</v>
      </c>
      <c r="I1666" s="390">
        <v>2</v>
      </c>
      <c r="J1666" s="390">
        <v>380.96</v>
      </c>
      <c r="K1666" s="403">
        <v>1</v>
      </c>
      <c r="L1666" s="390">
        <v>2</v>
      </c>
      <c r="M1666" s="391">
        <v>380.96</v>
      </c>
    </row>
    <row r="1667" spans="1:13" ht="14.4" customHeight="1" x14ac:dyDescent="0.3">
      <c r="A1667" s="386" t="s">
        <v>1749</v>
      </c>
      <c r="B1667" s="387" t="s">
        <v>1558</v>
      </c>
      <c r="C1667" s="387" t="s">
        <v>600</v>
      </c>
      <c r="D1667" s="387" t="s">
        <v>597</v>
      </c>
      <c r="E1667" s="387" t="s">
        <v>601</v>
      </c>
      <c r="F1667" s="390"/>
      <c r="G1667" s="390"/>
      <c r="H1667" s="403">
        <v>0</v>
      </c>
      <c r="I1667" s="390">
        <v>1</v>
      </c>
      <c r="J1667" s="390">
        <v>612.26</v>
      </c>
      <c r="K1667" s="403">
        <v>1</v>
      </c>
      <c r="L1667" s="390">
        <v>1</v>
      </c>
      <c r="M1667" s="391">
        <v>612.26</v>
      </c>
    </row>
    <row r="1668" spans="1:13" ht="14.4" customHeight="1" x14ac:dyDescent="0.3">
      <c r="A1668" s="386" t="s">
        <v>1749</v>
      </c>
      <c r="B1668" s="387" t="s">
        <v>1565</v>
      </c>
      <c r="C1668" s="387" t="s">
        <v>1075</v>
      </c>
      <c r="D1668" s="387" t="s">
        <v>1076</v>
      </c>
      <c r="E1668" s="387" t="s">
        <v>1077</v>
      </c>
      <c r="F1668" s="390"/>
      <c r="G1668" s="390"/>
      <c r="H1668" s="403">
        <v>0</v>
      </c>
      <c r="I1668" s="390">
        <v>1</v>
      </c>
      <c r="J1668" s="390">
        <v>414.85</v>
      </c>
      <c r="K1668" s="403">
        <v>1</v>
      </c>
      <c r="L1668" s="390">
        <v>1</v>
      </c>
      <c r="M1668" s="391">
        <v>414.85</v>
      </c>
    </row>
    <row r="1669" spans="1:13" ht="14.4" customHeight="1" x14ac:dyDescent="0.3">
      <c r="A1669" s="386" t="s">
        <v>1749</v>
      </c>
      <c r="B1669" s="387" t="s">
        <v>2039</v>
      </c>
      <c r="C1669" s="387" t="s">
        <v>2950</v>
      </c>
      <c r="D1669" s="387" t="s">
        <v>2951</v>
      </c>
      <c r="E1669" s="387" t="s">
        <v>750</v>
      </c>
      <c r="F1669" s="390">
        <v>1</v>
      </c>
      <c r="G1669" s="390">
        <v>238.81</v>
      </c>
      <c r="H1669" s="403">
        <v>1</v>
      </c>
      <c r="I1669" s="390"/>
      <c r="J1669" s="390"/>
      <c r="K1669" s="403">
        <v>0</v>
      </c>
      <c r="L1669" s="390">
        <v>1</v>
      </c>
      <c r="M1669" s="391">
        <v>238.81</v>
      </c>
    </row>
    <row r="1670" spans="1:13" ht="14.4" customHeight="1" x14ac:dyDescent="0.3">
      <c r="A1670" s="386" t="s">
        <v>1749</v>
      </c>
      <c r="B1670" s="387" t="s">
        <v>1834</v>
      </c>
      <c r="C1670" s="387" t="s">
        <v>1835</v>
      </c>
      <c r="D1670" s="387" t="s">
        <v>1836</v>
      </c>
      <c r="E1670" s="387" t="s">
        <v>1837</v>
      </c>
      <c r="F1670" s="390"/>
      <c r="G1670" s="390"/>
      <c r="H1670" s="403">
        <v>0</v>
      </c>
      <c r="I1670" s="390">
        <v>2</v>
      </c>
      <c r="J1670" s="390">
        <v>139.72</v>
      </c>
      <c r="K1670" s="403">
        <v>1</v>
      </c>
      <c r="L1670" s="390">
        <v>2</v>
      </c>
      <c r="M1670" s="391">
        <v>139.72</v>
      </c>
    </row>
    <row r="1671" spans="1:13" ht="14.4" customHeight="1" x14ac:dyDescent="0.3">
      <c r="A1671" s="386" t="s">
        <v>1749</v>
      </c>
      <c r="B1671" s="387" t="s">
        <v>1989</v>
      </c>
      <c r="C1671" s="387" t="s">
        <v>1990</v>
      </c>
      <c r="D1671" s="387" t="s">
        <v>1991</v>
      </c>
      <c r="E1671" s="387" t="s">
        <v>1992</v>
      </c>
      <c r="F1671" s="390"/>
      <c r="G1671" s="390"/>
      <c r="H1671" s="403">
        <v>0</v>
      </c>
      <c r="I1671" s="390">
        <v>5</v>
      </c>
      <c r="J1671" s="390">
        <v>483.15</v>
      </c>
      <c r="K1671" s="403">
        <v>1</v>
      </c>
      <c r="L1671" s="390">
        <v>5</v>
      </c>
      <c r="M1671" s="391">
        <v>483.15</v>
      </c>
    </row>
    <row r="1672" spans="1:13" ht="14.4" customHeight="1" x14ac:dyDescent="0.3">
      <c r="A1672" s="386" t="s">
        <v>1749</v>
      </c>
      <c r="B1672" s="387" t="s">
        <v>1989</v>
      </c>
      <c r="C1672" s="387" t="s">
        <v>1993</v>
      </c>
      <c r="D1672" s="387" t="s">
        <v>1991</v>
      </c>
      <c r="E1672" s="387" t="s">
        <v>1994</v>
      </c>
      <c r="F1672" s="390"/>
      <c r="G1672" s="390"/>
      <c r="H1672" s="403">
        <v>0</v>
      </c>
      <c r="I1672" s="390">
        <v>2</v>
      </c>
      <c r="J1672" s="390">
        <v>386.52</v>
      </c>
      <c r="K1672" s="403">
        <v>1</v>
      </c>
      <c r="L1672" s="390">
        <v>2</v>
      </c>
      <c r="M1672" s="391">
        <v>386.52</v>
      </c>
    </row>
    <row r="1673" spans="1:13" ht="14.4" customHeight="1" x14ac:dyDescent="0.3">
      <c r="A1673" s="386" t="s">
        <v>1749</v>
      </c>
      <c r="B1673" s="387" t="s">
        <v>2952</v>
      </c>
      <c r="C1673" s="387" t="s">
        <v>2953</v>
      </c>
      <c r="D1673" s="387" t="s">
        <v>2954</v>
      </c>
      <c r="E1673" s="387" t="s">
        <v>2955</v>
      </c>
      <c r="F1673" s="390"/>
      <c r="G1673" s="390"/>
      <c r="H1673" s="403">
        <v>0</v>
      </c>
      <c r="I1673" s="390">
        <v>1</v>
      </c>
      <c r="J1673" s="390">
        <v>1027.5999999999999</v>
      </c>
      <c r="K1673" s="403">
        <v>1</v>
      </c>
      <c r="L1673" s="390">
        <v>1</v>
      </c>
      <c r="M1673" s="391">
        <v>1027.5999999999999</v>
      </c>
    </row>
    <row r="1674" spans="1:13" ht="14.4" customHeight="1" x14ac:dyDescent="0.3">
      <c r="A1674" s="386" t="s">
        <v>1749</v>
      </c>
      <c r="B1674" s="387" t="s">
        <v>1587</v>
      </c>
      <c r="C1674" s="387" t="s">
        <v>1058</v>
      </c>
      <c r="D1674" s="387" t="s">
        <v>1059</v>
      </c>
      <c r="E1674" s="387" t="s">
        <v>1588</v>
      </c>
      <c r="F1674" s="390"/>
      <c r="G1674" s="390"/>
      <c r="H1674" s="403">
        <v>0</v>
      </c>
      <c r="I1674" s="390">
        <v>2</v>
      </c>
      <c r="J1674" s="390">
        <v>222.74</v>
      </c>
      <c r="K1674" s="403">
        <v>1</v>
      </c>
      <c r="L1674" s="390">
        <v>2</v>
      </c>
      <c r="M1674" s="391">
        <v>222.74</v>
      </c>
    </row>
    <row r="1675" spans="1:13" ht="14.4" customHeight="1" x14ac:dyDescent="0.3">
      <c r="A1675" s="386" t="s">
        <v>1749</v>
      </c>
      <c r="B1675" s="387" t="s">
        <v>1587</v>
      </c>
      <c r="C1675" s="387" t="s">
        <v>1062</v>
      </c>
      <c r="D1675" s="387" t="s">
        <v>1059</v>
      </c>
      <c r="E1675" s="387" t="s">
        <v>1589</v>
      </c>
      <c r="F1675" s="390"/>
      <c r="G1675" s="390"/>
      <c r="H1675" s="403">
        <v>0</v>
      </c>
      <c r="I1675" s="390">
        <v>2</v>
      </c>
      <c r="J1675" s="390">
        <v>371.26</v>
      </c>
      <c r="K1675" s="403">
        <v>1</v>
      </c>
      <c r="L1675" s="390">
        <v>2</v>
      </c>
      <c r="M1675" s="391">
        <v>371.26</v>
      </c>
    </row>
    <row r="1676" spans="1:13" ht="14.4" customHeight="1" x14ac:dyDescent="0.3">
      <c r="A1676" s="386" t="s">
        <v>1749</v>
      </c>
      <c r="B1676" s="387" t="s">
        <v>1941</v>
      </c>
      <c r="C1676" s="387" t="s">
        <v>2825</v>
      </c>
      <c r="D1676" s="387" t="s">
        <v>2826</v>
      </c>
      <c r="E1676" s="387" t="s">
        <v>2827</v>
      </c>
      <c r="F1676" s="390"/>
      <c r="G1676" s="390"/>
      <c r="H1676" s="403">
        <v>0</v>
      </c>
      <c r="I1676" s="390">
        <v>1</v>
      </c>
      <c r="J1676" s="390">
        <v>428.4</v>
      </c>
      <c r="K1676" s="403">
        <v>1</v>
      </c>
      <c r="L1676" s="390">
        <v>1</v>
      </c>
      <c r="M1676" s="391">
        <v>428.4</v>
      </c>
    </row>
    <row r="1677" spans="1:13" ht="14.4" customHeight="1" x14ac:dyDescent="0.3">
      <c r="A1677" s="386" t="s">
        <v>1749</v>
      </c>
      <c r="B1677" s="387" t="s">
        <v>1941</v>
      </c>
      <c r="C1677" s="387" t="s">
        <v>1942</v>
      </c>
      <c r="D1677" s="387" t="s">
        <v>1943</v>
      </c>
      <c r="E1677" s="387" t="s">
        <v>1944</v>
      </c>
      <c r="F1677" s="390"/>
      <c r="G1677" s="390"/>
      <c r="H1677" s="403">
        <v>0</v>
      </c>
      <c r="I1677" s="390">
        <v>1</v>
      </c>
      <c r="J1677" s="390">
        <v>104.19</v>
      </c>
      <c r="K1677" s="403">
        <v>1</v>
      </c>
      <c r="L1677" s="390">
        <v>1</v>
      </c>
      <c r="M1677" s="391">
        <v>104.19</v>
      </c>
    </row>
    <row r="1678" spans="1:13" ht="14.4" customHeight="1" x14ac:dyDescent="0.3">
      <c r="A1678" s="386" t="s">
        <v>1749</v>
      </c>
      <c r="B1678" s="387" t="s">
        <v>1590</v>
      </c>
      <c r="C1678" s="387" t="s">
        <v>2691</v>
      </c>
      <c r="D1678" s="387" t="s">
        <v>2692</v>
      </c>
      <c r="E1678" s="387" t="s">
        <v>2693</v>
      </c>
      <c r="F1678" s="390">
        <v>3</v>
      </c>
      <c r="G1678" s="390">
        <v>698.55</v>
      </c>
      <c r="H1678" s="403">
        <v>1</v>
      </c>
      <c r="I1678" s="390"/>
      <c r="J1678" s="390"/>
      <c r="K1678" s="403">
        <v>0</v>
      </c>
      <c r="L1678" s="390">
        <v>3</v>
      </c>
      <c r="M1678" s="391">
        <v>698.55</v>
      </c>
    </row>
    <row r="1679" spans="1:13" ht="14.4" customHeight="1" x14ac:dyDescent="0.3">
      <c r="A1679" s="386" t="s">
        <v>1749</v>
      </c>
      <c r="B1679" s="387" t="s">
        <v>1590</v>
      </c>
      <c r="C1679" s="387" t="s">
        <v>2406</v>
      </c>
      <c r="D1679" s="387" t="s">
        <v>2407</v>
      </c>
      <c r="E1679" s="387" t="s">
        <v>2408</v>
      </c>
      <c r="F1679" s="390"/>
      <c r="G1679" s="390"/>
      <c r="H1679" s="403">
        <v>0</v>
      </c>
      <c r="I1679" s="390">
        <v>1</v>
      </c>
      <c r="J1679" s="390">
        <v>376.75</v>
      </c>
      <c r="K1679" s="403">
        <v>1</v>
      </c>
      <c r="L1679" s="390">
        <v>1</v>
      </c>
      <c r="M1679" s="391">
        <v>376.75</v>
      </c>
    </row>
    <row r="1680" spans="1:13" ht="14.4" customHeight="1" x14ac:dyDescent="0.3">
      <c r="A1680" s="386" t="s">
        <v>1749</v>
      </c>
      <c r="B1680" s="387" t="s">
        <v>2073</v>
      </c>
      <c r="C1680" s="387" t="s">
        <v>2077</v>
      </c>
      <c r="D1680" s="387" t="s">
        <v>2078</v>
      </c>
      <c r="E1680" s="387" t="s">
        <v>2079</v>
      </c>
      <c r="F1680" s="390"/>
      <c r="G1680" s="390"/>
      <c r="H1680" s="403">
        <v>0</v>
      </c>
      <c r="I1680" s="390">
        <v>2</v>
      </c>
      <c r="J1680" s="390">
        <v>3586.92</v>
      </c>
      <c r="K1680" s="403">
        <v>1</v>
      </c>
      <c r="L1680" s="390">
        <v>2</v>
      </c>
      <c r="M1680" s="391">
        <v>3586.92</v>
      </c>
    </row>
    <row r="1681" spans="1:13" ht="14.4" customHeight="1" x14ac:dyDescent="0.3">
      <c r="A1681" s="386" t="s">
        <v>1749</v>
      </c>
      <c r="B1681" s="387" t="s">
        <v>2086</v>
      </c>
      <c r="C1681" s="387" t="s">
        <v>2956</v>
      </c>
      <c r="D1681" s="387" t="s">
        <v>2957</v>
      </c>
      <c r="E1681" s="387" t="s">
        <v>2958</v>
      </c>
      <c r="F1681" s="390">
        <v>1</v>
      </c>
      <c r="G1681" s="390">
        <v>289.18</v>
      </c>
      <c r="H1681" s="403">
        <v>1</v>
      </c>
      <c r="I1681" s="390"/>
      <c r="J1681" s="390"/>
      <c r="K1681" s="403">
        <v>0</v>
      </c>
      <c r="L1681" s="390">
        <v>1</v>
      </c>
      <c r="M1681" s="391">
        <v>289.18</v>
      </c>
    </row>
    <row r="1682" spans="1:13" ht="14.4" customHeight="1" x14ac:dyDescent="0.3">
      <c r="A1682" s="386" t="s">
        <v>1749</v>
      </c>
      <c r="B1682" s="387" t="s">
        <v>1607</v>
      </c>
      <c r="C1682" s="387" t="s">
        <v>2303</v>
      </c>
      <c r="D1682" s="387" t="s">
        <v>1199</v>
      </c>
      <c r="E1682" s="387" t="s">
        <v>2226</v>
      </c>
      <c r="F1682" s="390"/>
      <c r="G1682" s="390"/>
      <c r="H1682" s="403"/>
      <c r="I1682" s="390">
        <v>11</v>
      </c>
      <c r="J1682" s="390">
        <v>0</v>
      </c>
      <c r="K1682" s="403"/>
      <c r="L1682" s="390">
        <v>11</v>
      </c>
      <c r="M1682" s="391">
        <v>0</v>
      </c>
    </row>
    <row r="1683" spans="1:13" ht="14.4" customHeight="1" x14ac:dyDescent="0.3">
      <c r="A1683" s="386" t="s">
        <v>1749</v>
      </c>
      <c r="B1683" s="387" t="s">
        <v>1611</v>
      </c>
      <c r="C1683" s="387" t="s">
        <v>2193</v>
      </c>
      <c r="D1683" s="387" t="s">
        <v>2194</v>
      </c>
      <c r="E1683" s="387" t="s">
        <v>2096</v>
      </c>
      <c r="F1683" s="390"/>
      <c r="G1683" s="390"/>
      <c r="H1683" s="403">
        <v>0</v>
      </c>
      <c r="I1683" s="390">
        <v>1</v>
      </c>
      <c r="J1683" s="390">
        <v>172</v>
      </c>
      <c r="K1683" s="403">
        <v>1</v>
      </c>
      <c r="L1683" s="390">
        <v>1</v>
      </c>
      <c r="M1683" s="391">
        <v>172</v>
      </c>
    </row>
    <row r="1684" spans="1:13" ht="14.4" customHeight="1" x14ac:dyDescent="0.3">
      <c r="A1684" s="386" t="s">
        <v>1749</v>
      </c>
      <c r="B1684" s="387" t="s">
        <v>1611</v>
      </c>
      <c r="C1684" s="387" t="s">
        <v>836</v>
      </c>
      <c r="D1684" s="387" t="s">
        <v>1230</v>
      </c>
      <c r="E1684" s="387" t="s">
        <v>1231</v>
      </c>
      <c r="F1684" s="390"/>
      <c r="G1684" s="390"/>
      <c r="H1684" s="403">
        <v>0</v>
      </c>
      <c r="I1684" s="390">
        <v>5</v>
      </c>
      <c r="J1684" s="390">
        <v>688</v>
      </c>
      <c r="K1684" s="403">
        <v>1</v>
      </c>
      <c r="L1684" s="390">
        <v>5</v>
      </c>
      <c r="M1684" s="391">
        <v>688</v>
      </c>
    </row>
    <row r="1685" spans="1:13" ht="14.4" customHeight="1" x14ac:dyDescent="0.3">
      <c r="A1685" s="386" t="s">
        <v>1750</v>
      </c>
      <c r="B1685" s="387" t="s">
        <v>1563</v>
      </c>
      <c r="C1685" s="387" t="s">
        <v>1090</v>
      </c>
      <c r="D1685" s="387" t="s">
        <v>1029</v>
      </c>
      <c r="E1685" s="387" t="s">
        <v>1091</v>
      </c>
      <c r="F1685" s="390"/>
      <c r="G1685" s="390"/>
      <c r="H1685" s="403">
        <v>0</v>
      </c>
      <c r="I1685" s="390">
        <v>53</v>
      </c>
      <c r="J1685" s="390">
        <v>33140.369999999995</v>
      </c>
      <c r="K1685" s="403">
        <v>1</v>
      </c>
      <c r="L1685" s="390">
        <v>53</v>
      </c>
      <c r="M1685" s="391">
        <v>33140.369999999995</v>
      </c>
    </row>
    <row r="1686" spans="1:13" ht="14.4" customHeight="1" x14ac:dyDescent="0.3">
      <c r="A1686" s="386" t="s">
        <v>1750</v>
      </c>
      <c r="B1686" s="387" t="s">
        <v>1563</v>
      </c>
      <c r="C1686" s="387" t="s">
        <v>1028</v>
      </c>
      <c r="D1686" s="387" t="s">
        <v>1029</v>
      </c>
      <c r="E1686" s="387" t="s">
        <v>1030</v>
      </c>
      <c r="F1686" s="390"/>
      <c r="G1686" s="390"/>
      <c r="H1686" s="403">
        <v>0</v>
      </c>
      <c r="I1686" s="390">
        <v>13</v>
      </c>
      <c r="J1686" s="390">
        <v>12193.09</v>
      </c>
      <c r="K1686" s="403">
        <v>1</v>
      </c>
      <c r="L1686" s="390">
        <v>13</v>
      </c>
      <c r="M1686" s="391">
        <v>12193.09</v>
      </c>
    </row>
    <row r="1687" spans="1:13" ht="14.4" customHeight="1" x14ac:dyDescent="0.3">
      <c r="A1687" s="386" t="s">
        <v>1750</v>
      </c>
      <c r="B1687" s="387" t="s">
        <v>1563</v>
      </c>
      <c r="C1687" s="387" t="s">
        <v>1867</v>
      </c>
      <c r="D1687" s="387" t="s">
        <v>1865</v>
      </c>
      <c r="E1687" s="387" t="s">
        <v>1030</v>
      </c>
      <c r="F1687" s="390"/>
      <c r="G1687" s="390"/>
      <c r="H1687" s="403">
        <v>0</v>
      </c>
      <c r="I1687" s="390">
        <v>1</v>
      </c>
      <c r="J1687" s="390">
        <v>1749.69</v>
      </c>
      <c r="K1687" s="403">
        <v>1</v>
      </c>
      <c r="L1687" s="390">
        <v>1</v>
      </c>
      <c r="M1687" s="391">
        <v>1749.69</v>
      </c>
    </row>
    <row r="1688" spans="1:13" ht="14.4" customHeight="1" x14ac:dyDescent="0.3">
      <c r="A1688" s="386" t="s">
        <v>1750</v>
      </c>
      <c r="B1688" s="387" t="s">
        <v>1995</v>
      </c>
      <c r="C1688" s="387" t="s">
        <v>1996</v>
      </c>
      <c r="D1688" s="387" t="s">
        <v>1997</v>
      </c>
      <c r="E1688" s="387" t="s">
        <v>1998</v>
      </c>
      <c r="F1688" s="390">
        <v>3</v>
      </c>
      <c r="G1688" s="390">
        <v>1418.1299999999999</v>
      </c>
      <c r="H1688" s="403">
        <v>1</v>
      </c>
      <c r="I1688" s="390"/>
      <c r="J1688" s="390"/>
      <c r="K1688" s="403">
        <v>0</v>
      </c>
      <c r="L1688" s="390">
        <v>3</v>
      </c>
      <c r="M1688" s="391">
        <v>1418.1299999999999</v>
      </c>
    </row>
    <row r="1689" spans="1:13" ht="14.4" customHeight="1" x14ac:dyDescent="0.3">
      <c r="A1689" s="386" t="s">
        <v>1750</v>
      </c>
      <c r="B1689" s="387" t="s">
        <v>1577</v>
      </c>
      <c r="C1689" s="387" t="s">
        <v>1146</v>
      </c>
      <c r="D1689" s="387" t="s">
        <v>1578</v>
      </c>
      <c r="E1689" s="387" t="s">
        <v>1579</v>
      </c>
      <c r="F1689" s="390"/>
      <c r="G1689" s="390"/>
      <c r="H1689" s="403">
        <v>0</v>
      </c>
      <c r="I1689" s="390">
        <v>1</v>
      </c>
      <c r="J1689" s="390">
        <v>333.31</v>
      </c>
      <c r="K1689" s="403">
        <v>1</v>
      </c>
      <c r="L1689" s="390">
        <v>1</v>
      </c>
      <c r="M1689" s="391">
        <v>333.31</v>
      </c>
    </row>
    <row r="1690" spans="1:13" ht="14.4" customHeight="1" x14ac:dyDescent="0.3">
      <c r="A1690" s="386" t="s">
        <v>1750</v>
      </c>
      <c r="B1690" s="387" t="s">
        <v>1577</v>
      </c>
      <c r="C1690" s="387" t="s">
        <v>1979</v>
      </c>
      <c r="D1690" s="387" t="s">
        <v>1980</v>
      </c>
      <c r="E1690" s="387" t="s">
        <v>1981</v>
      </c>
      <c r="F1690" s="390"/>
      <c r="G1690" s="390"/>
      <c r="H1690" s="403">
        <v>0</v>
      </c>
      <c r="I1690" s="390">
        <v>3</v>
      </c>
      <c r="J1690" s="390">
        <v>999.93000000000006</v>
      </c>
      <c r="K1690" s="403">
        <v>1</v>
      </c>
      <c r="L1690" s="390">
        <v>3</v>
      </c>
      <c r="M1690" s="391">
        <v>999.93000000000006</v>
      </c>
    </row>
    <row r="1691" spans="1:13" ht="14.4" customHeight="1" x14ac:dyDescent="0.3">
      <c r="A1691" s="386" t="s">
        <v>1750</v>
      </c>
      <c r="B1691" s="387" t="s">
        <v>1577</v>
      </c>
      <c r="C1691" s="387" t="s">
        <v>1982</v>
      </c>
      <c r="D1691" s="387" t="s">
        <v>1983</v>
      </c>
      <c r="E1691" s="387" t="s">
        <v>1984</v>
      </c>
      <c r="F1691" s="390"/>
      <c r="G1691" s="390"/>
      <c r="H1691" s="403">
        <v>0</v>
      </c>
      <c r="I1691" s="390">
        <v>29</v>
      </c>
      <c r="J1691" s="390">
        <v>9665.99</v>
      </c>
      <c r="K1691" s="403">
        <v>1</v>
      </c>
      <c r="L1691" s="390">
        <v>29</v>
      </c>
      <c r="M1691" s="391">
        <v>9665.99</v>
      </c>
    </row>
    <row r="1692" spans="1:13" ht="14.4" customHeight="1" x14ac:dyDescent="0.3">
      <c r="A1692" s="386" t="s">
        <v>1750</v>
      </c>
      <c r="B1692" s="387" t="s">
        <v>1582</v>
      </c>
      <c r="C1692" s="387" t="s">
        <v>1154</v>
      </c>
      <c r="D1692" s="387" t="s">
        <v>1155</v>
      </c>
      <c r="E1692" s="387" t="s">
        <v>1583</v>
      </c>
      <c r="F1692" s="390"/>
      <c r="G1692" s="390"/>
      <c r="H1692" s="403">
        <v>0</v>
      </c>
      <c r="I1692" s="390">
        <v>1</v>
      </c>
      <c r="J1692" s="390">
        <v>184.22</v>
      </c>
      <c r="K1692" s="403">
        <v>1</v>
      </c>
      <c r="L1692" s="390">
        <v>1</v>
      </c>
      <c r="M1692" s="391">
        <v>184.22</v>
      </c>
    </row>
    <row r="1693" spans="1:13" ht="14.4" customHeight="1" x14ac:dyDescent="0.3">
      <c r="A1693" s="386" t="s">
        <v>1750</v>
      </c>
      <c r="B1693" s="387" t="s">
        <v>1961</v>
      </c>
      <c r="C1693" s="387" t="s">
        <v>1962</v>
      </c>
      <c r="D1693" s="387" t="s">
        <v>1963</v>
      </c>
      <c r="E1693" s="387" t="s">
        <v>1964</v>
      </c>
      <c r="F1693" s="390"/>
      <c r="G1693" s="390"/>
      <c r="H1693" s="403">
        <v>0</v>
      </c>
      <c r="I1693" s="390">
        <v>4</v>
      </c>
      <c r="J1693" s="390">
        <v>616.04</v>
      </c>
      <c r="K1693" s="403">
        <v>1</v>
      </c>
      <c r="L1693" s="390">
        <v>4</v>
      </c>
      <c r="M1693" s="391">
        <v>616.04</v>
      </c>
    </row>
    <row r="1694" spans="1:13" ht="14.4" customHeight="1" x14ac:dyDescent="0.3">
      <c r="A1694" s="386" t="s">
        <v>1750</v>
      </c>
      <c r="B1694" s="387" t="s">
        <v>1961</v>
      </c>
      <c r="C1694" s="387" t="s">
        <v>2437</v>
      </c>
      <c r="D1694" s="387" t="s">
        <v>1963</v>
      </c>
      <c r="E1694" s="387" t="s">
        <v>1964</v>
      </c>
      <c r="F1694" s="390"/>
      <c r="G1694" s="390"/>
      <c r="H1694" s="403">
        <v>0</v>
      </c>
      <c r="I1694" s="390">
        <v>1</v>
      </c>
      <c r="J1694" s="390">
        <v>143.18</v>
      </c>
      <c r="K1694" s="403">
        <v>1</v>
      </c>
      <c r="L1694" s="390">
        <v>1</v>
      </c>
      <c r="M1694" s="391">
        <v>143.18</v>
      </c>
    </row>
    <row r="1695" spans="1:13" ht="14.4" customHeight="1" x14ac:dyDescent="0.3">
      <c r="A1695" s="386" t="s">
        <v>1750</v>
      </c>
      <c r="B1695" s="387" t="s">
        <v>1989</v>
      </c>
      <c r="C1695" s="387" t="s">
        <v>2018</v>
      </c>
      <c r="D1695" s="387" t="s">
        <v>1991</v>
      </c>
      <c r="E1695" s="387" t="s">
        <v>2019</v>
      </c>
      <c r="F1695" s="390"/>
      <c r="G1695" s="390"/>
      <c r="H1695" s="403">
        <v>0</v>
      </c>
      <c r="I1695" s="390">
        <v>11</v>
      </c>
      <c r="J1695" s="390">
        <v>531.41000000000008</v>
      </c>
      <c r="K1695" s="403">
        <v>1</v>
      </c>
      <c r="L1695" s="390">
        <v>11</v>
      </c>
      <c r="M1695" s="391">
        <v>531.41000000000008</v>
      </c>
    </row>
    <row r="1696" spans="1:13" ht="14.4" customHeight="1" x14ac:dyDescent="0.3">
      <c r="A1696" s="386" t="s">
        <v>1750</v>
      </c>
      <c r="B1696" s="387" t="s">
        <v>1989</v>
      </c>
      <c r="C1696" s="387" t="s">
        <v>1990</v>
      </c>
      <c r="D1696" s="387" t="s">
        <v>1991</v>
      </c>
      <c r="E1696" s="387" t="s">
        <v>1992</v>
      </c>
      <c r="F1696" s="390"/>
      <c r="G1696" s="390"/>
      <c r="H1696" s="403">
        <v>0</v>
      </c>
      <c r="I1696" s="390">
        <v>16</v>
      </c>
      <c r="J1696" s="390">
        <v>1546.08</v>
      </c>
      <c r="K1696" s="403">
        <v>1</v>
      </c>
      <c r="L1696" s="390">
        <v>16</v>
      </c>
      <c r="M1696" s="391">
        <v>1546.08</v>
      </c>
    </row>
    <row r="1697" spans="1:13" ht="14.4" customHeight="1" x14ac:dyDescent="0.3">
      <c r="A1697" s="386" t="s">
        <v>1750</v>
      </c>
      <c r="B1697" s="387" t="s">
        <v>1587</v>
      </c>
      <c r="C1697" s="387" t="s">
        <v>2052</v>
      </c>
      <c r="D1697" s="387" t="s">
        <v>2053</v>
      </c>
      <c r="E1697" s="387" t="s">
        <v>2054</v>
      </c>
      <c r="F1697" s="390"/>
      <c r="G1697" s="390"/>
      <c r="H1697" s="403">
        <v>0</v>
      </c>
      <c r="I1697" s="390">
        <v>6</v>
      </c>
      <c r="J1697" s="390">
        <v>229.2</v>
      </c>
      <c r="K1697" s="403">
        <v>1</v>
      </c>
      <c r="L1697" s="390">
        <v>6</v>
      </c>
      <c r="M1697" s="391">
        <v>229.2</v>
      </c>
    </row>
    <row r="1698" spans="1:13" ht="14.4" customHeight="1" x14ac:dyDescent="0.3">
      <c r="A1698" s="386" t="s">
        <v>1750</v>
      </c>
      <c r="B1698" s="387" t="s">
        <v>1587</v>
      </c>
      <c r="C1698" s="387" t="s">
        <v>1939</v>
      </c>
      <c r="D1698" s="387" t="s">
        <v>1059</v>
      </c>
      <c r="E1698" s="387" t="s">
        <v>1940</v>
      </c>
      <c r="F1698" s="390"/>
      <c r="G1698" s="390"/>
      <c r="H1698" s="403">
        <v>0</v>
      </c>
      <c r="I1698" s="390">
        <v>1</v>
      </c>
      <c r="J1698" s="390">
        <v>32.74</v>
      </c>
      <c r="K1698" s="403">
        <v>1</v>
      </c>
      <c r="L1698" s="390">
        <v>1</v>
      </c>
      <c r="M1698" s="391">
        <v>32.74</v>
      </c>
    </row>
    <row r="1699" spans="1:13" ht="14.4" customHeight="1" x14ac:dyDescent="0.3">
      <c r="A1699" s="386" t="s">
        <v>1750</v>
      </c>
      <c r="B1699" s="387" t="s">
        <v>1587</v>
      </c>
      <c r="C1699" s="387" t="s">
        <v>1058</v>
      </c>
      <c r="D1699" s="387" t="s">
        <v>1059</v>
      </c>
      <c r="E1699" s="387" t="s">
        <v>1588</v>
      </c>
      <c r="F1699" s="390"/>
      <c r="G1699" s="390"/>
      <c r="H1699" s="403">
        <v>0</v>
      </c>
      <c r="I1699" s="390">
        <v>3</v>
      </c>
      <c r="J1699" s="390">
        <v>320.97000000000003</v>
      </c>
      <c r="K1699" s="403">
        <v>1</v>
      </c>
      <c r="L1699" s="390">
        <v>3</v>
      </c>
      <c r="M1699" s="391">
        <v>320.97000000000003</v>
      </c>
    </row>
    <row r="1700" spans="1:13" ht="14.4" customHeight="1" x14ac:dyDescent="0.3">
      <c r="A1700" s="386" t="s">
        <v>1751</v>
      </c>
      <c r="B1700" s="387" t="s">
        <v>1562</v>
      </c>
      <c r="C1700" s="387" t="s">
        <v>1957</v>
      </c>
      <c r="D1700" s="387" t="s">
        <v>1065</v>
      </c>
      <c r="E1700" s="387" t="s">
        <v>1958</v>
      </c>
      <c r="F1700" s="390"/>
      <c r="G1700" s="390"/>
      <c r="H1700" s="403">
        <v>0</v>
      </c>
      <c r="I1700" s="390">
        <v>2</v>
      </c>
      <c r="J1700" s="390">
        <v>280.06</v>
      </c>
      <c r="K1700" s="403">
        <v>1</v>
      </c>
      <c r="L1700" s="390">
        <v>2</v>
      </c>
      <c r="M1700" s="391">
        <v>280.06</v>
      </c>
    </row>
    <row r="1701" spans="1:13" ht="14.4" customHeight="1" x14ac:dyDescent="0.3">
      <c r="A1701" s="386" t="s">
        <v>1752</v>
      </c>
      <c r="B1701" s="387" t="s">
        <v>1577</v>
      </c>
      <c r="C1701" s="387" t="s">
        <v>1146</v>
      </c>
      <c r="D1701" s="387" t="s">
        <v>1578</v>
      </c>
      <c r="E1701" s="387" t="s">
        <v>1579</v>
      </c>
      <c r="F1701" s="390"/>
      <c r="G1701" s="390"/>
      <c r="H1701" s="403">
        <v>0</v>
      </c>
      <c r="I1701" s="390">
        <v>8</v>
      </c>
      <c r="J1701" s="390">
        <v>2666.48</v>
      </c>
      <c r="K1701" s="403">
        <v>1</v>
      </c>
      <c r="L1701" s="390">
        <v>8</v>
      </c>
      <c r="M1701" s="391">
        <v>2666.48</v>
      </c>
    </row>
    <row r="1702" spans="1:13" ht="14.4" customHeight="1" x14ac:dyDescent="0.3">
      <c r="A1702" s="386" t="s">
        <v>1752</v>
      </c>
      <c r="B1702" s="387" t="s">
        <v>1989</v>
      </c>
      <c r="C1702" s="387" t="s">
        <v>2018</v>
      </c>
      <c r="D1702" s="387" t="s">
        <v>1991</v>
      </c>
      <c r="E1702" s="387" t="s">
        <v>2019</v>
      </c>
      <c r="F1702" s="390"/>
      <c r="G1702" s="390"/>
      <c r="H1702" s="403">
        <v>0</v>
      </c>
      <c r="I1702" s="390">
        <v>3</v>
      </c>
      <c r="J1702" s="390">
        <v>144.93</v>
      </c>
      <c r="K1702" s="403">
        <v>1</v>
      </c>
      <c r="L1702" s="390">
        <v>3</v>
      </c>
      <c r="M1702" s="391">
        <v>144.93</v>
      </c>
    </row>
    <row r="1703" spans="1:13" ht="14.4" customHeight="1" thickBot="1" x14ac:dyDescent="0.35">
      <c r="A1703" s="392" t="s">
        <v>1752</v>
      </c>
      <c r="B1703" s="393" t="s">
        <v>1989</v>
      </c>
      <c r="C1703" s="393" t="s">
        <v>1990</v>
      </c>
      <c r="D1703" s="393" t="s">
        <v>1991</v>
      </c>
      <c r="E1703" s="393" t="s">
        <v>1992</v>
      </c>
      <c r="F1703" s="396"/>
      <c r="G1703" s="396"/>
      <c r="H1703" s="404">
        <v>0</v>
      </c>
      <c r="I1703" s="396">
        <v>1</v>
      </c>
      <c r="J1703" s="396">
        <v>96.63</v>
      </c>
      <c r="K1703" s="404">
        <v>1</v>
      </c>
      <c r="L1703" s="396">
        <v>1</v>
      </c>
      <c r="M1703" s="397">
        <v>96.63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213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1" t="s">
        <v>457</v>
      </c>
      <c r="B4" s="372" t="s">
        <v>458</v>
      </c>
      <c r="C4" s="373" t="s">
        <v>459</v>
      </c>
      <c r="D4" s="373" t="s">
        <v>458</v>
      </c>
      <c r="E4" s="373" t="s">
        <v>458</v>
      </c>
      <c r="F4" s="374" t="s">
        <v>458</v>
      </c>
      <c r="G4" s="373" t="s">
        <v>458</v>
      </c>
      <c r="H4" s="373" t="s">
        <v>132</v>
      </c>
    </row>
    <row r="5" spans="1:8" ht="14.4" customHeight="1" x14ac:dyDescent="0.3">
      <c r="A5" s="371" t="s">
        <v>457</v>
      </c>
      <c r="B5" s="372" t="s">
        <v>2959</v>
      </c>
      <c r="C5" s="373" t="s">
        <v>2960</v>
      </c>
      <c r="D5" s="373">
        <v>175600.5911932326</v>
      </c>
      <c r="E5" s="373">
        <v>157943.28</v>
      </c>
      <c r="F5" s="374">
        <v>0.89944617456439924</v>
      </c>
      <c r="G5" s="373">
        <v>-17657.311193232599</v>
      </c>
      <c r="H5" s="373" t="s">
        <v>2</v>
      </c>
    </row>
    <row r="6" spans="1:8" ht="14.4" customHeight="1" x14ac:dyDescent="0.3">
      <c r="A6" s="371" t="s">
        <v>457</v>
      </c>
      <c r="B6" s="372" t="s">
        <v>2961</v>
      </c>
      <c r="C6" s="373" t="s">
        <v>2962</v>
      </c>
      <c r="D6" s="373">
        <v>533047.62797815632</v>
      </c>
      <c r="E6" s="373">
        <v>519271.13000000047</v>
      </c>
      <c r="F6" s="374">
        <v>0.97415522130656518</v>
      </c>
      <c r="G6" s="373">
        <v>-13776.49797815585</v>
      </c>
      <c r="H6" s="373" t="s">
        <v>2</v>
      </c>
    </row>
    <row r="7" spans="1:8" ht="14.4" customHeight="1" x14ac:dyDescent="0.3">
      <c r="A7" s="371" t="s">
        <v>457</v>
      </c>
      <c r="B7" s="372" t="s">
        <v>2963</v>
      </c>
      <c r="C7" s="373" t="s">
        <v>2964</v>
      </c>
      <c r="D7" s="373">
        <v>1155889.5045452667</v>
      </c>
      <c r="E7" s="373">
        <v>1212300.5899999994</v>
      </c>
      <c r="F7" s="374">
        <v>1.048803181647475</v>
      </c>
      <c r="G7" s="373">
        <v>56411.085454732645</v>
      </c>
      <c r="H7" s="373" t="s">
        <v>2</v>
      </c>
    </row>
    <row r="8" spans="1:8" ht="14.4" customHeight="1" x14ac:dyDescent="0.3">
      <c r="A8" s="371" t="s">
        <v>457</v>
      </c>
      <c r="B8" s="372" t="s">
        <v>2965</v>
      </c>
      <c r="C8" s="373" t="s">
        <v>2966</v>
      </c>
      <c r="D8" s="373">
        <v>136132.440998754</v>
      </c>
      <c r="E8" s="373">
        <v>146362.16</v>
      </c>
      <c r="F8" s="374">
        <v>1.0751453432127882</v>
      </c>
      <c r="G8" s="373">
        <v>10229.719001246005</v>
      </c>
      <c r="H8" s="373" t="s">
        <v>2</v>
      </c>
    </row>
    <row r="9" spans="1:8" ht="14.4" customHeight="1" x14ac:dyDescent="0.3">
      <c r="A9" s="371" t="s">
        <v>457</v>
      </c>
      <c r="B9" s="372" t="s">
        <v>2967</v>
      </c>
      <c r="C9" s="373" t="s">
        <v>2968</v>
      </c>
      <c r="D9" s="373">
        <v>154942.94720784598</v>
      </c>
      <c r="E9" s="373">
        <v>170403.28999999998</v>
      </c>
      <c r="F9" s="374">
        <v>1.0997808746429416</v>
      </c>
      <c r="G9" s="373">
        <v>15460.342792153999</v>
      </c>
      <c r="H9" s="373" t="s">
        <v>2</v>
      </c>
    </row>
    <row r="10" spans="1:8" ht="14.4" customHeight="1" x14ac:dyDescent="0.3">
      <c r="A10" s="371" t="s">
        <v>457</v>
      </c>
      <c r="B10" s="372" t="s">
        <v>2969</v>
      </c>
      <c r="C10" s="373" t="s">
        <v>2970</v>
      </c>
      <c r="D10" s="373">
        <v>120348.60171871445</v>
      </c>
      <c r="E10" s="373">
        <v>121175.39</v>
      </c>
      <c r="F10" s="374">
        <v>1.0068699450552652</v>
      </c>
      <c r="G10" s="373">
        <v>826.78828128555324</v>
      </c>
      <c r="H10" s="373" t="s">
        <v>2</v>
      </c>
    </row>
    <row r="11" spans="1:8" ht="14.4" customHeight="1" x14ac:dyDescent="0.3">
      <c r="A11" s="371" t="s">
        <v>457</v>
      </c>
      <c r="B11" s="372" t="s">
        <v>2971</v>
      </c>
      <c r="C11" s="373" t="s">
        <v>2972</v>
      </c>
      <c r="D11" s="373">
        <v>27010.871752240826</v>
      </c>
      <c r="E11" s="373">
        <v>29978.699999999997</v>
      </c>
      <c r="F11" s="374">
        <v>1.1098753226101619</v>
      </c>
      <c r="G11" s="373">
        <v>2967.8282477591711</v>
      </c>
      <c r="H11" s="373" t="s">
        <v>2</v>
      </c>
    </row>
    <row r="12" spans="1:8" ht="14.4" customHeight="1" x14ac:dyDescent="0.3">
      <c r="A12" s="371" t="s">
        <v>457</v>
      </c>
      <c r="B12" s="372" t="s">
        <v>2973</v>
      </c>
      <c r="C12" s="373" t="s">
        <v>2974</v>
      </c>
      <c r="D12" s="373">
        <v>146612.28609069588</v>
      </c>
      <c r="E12" s="373">
        <v>150189.47999999998</v>
      </c>
      <c r="F12" s="374">
        <v>1.0243990050539913</v>
      </c>
      <c r="G12" s="373">
        <v>3577.1939093041001</v>
      </c>
      <c r="H12" s="373" t="s">
        <v>2</v>
      </c>
    </row>
    <row r="13" spans="1:8" ht="14.4" customHeight="1" x14ac:dyDescent="0.3">
      <c r="A13" s="371" t="s">
        <v>457</v>
      </c>
      <c r="B13" s="372" t="s">
        <v>6</v>
      </c>
      <c r="C13" s="373" t="s">
        <v>459</v>
      </c>
      <c r="D13" s="373">
        <v>2449584.8714849064</v>
      </c>
      <c r="E13" s="373">
        <v>2507624.02</v>
      </c>
      <c r="F13" s="374">
        <v>1.0236934629988594</v>
      </c>
      <c r="G13" s="373">
        <v>58039.148515093606</v>
      </c>
      <c r="H13" s="373" t="s">
        <v>466</v>
      </c>
    </row>
    <row r="15" spans="1:8" ht="14.4" customHeight="1" x14ac:dyDescent="0.3">
      <c r="A15" s="371" t="s">
        <v>457</v>
      </c>
      <c r="B15" s="372" t="s">
        <v>458</v>
      </c>
      <c r="C15" s="373" t="s">
        <v>459</v>
      </c>
      <c r="D15" s="373" t="s">
        <v>458</v>
      </c>
      <c r="E15" s="373" t="s">
        <v>458</v>
      </c>
      <c r="F15" s="374" t="s">
        <v>458</v>
      </c>
      <c r="G15" s="373" t="s">
        <v>458</v>
      </c>
      <c r="H15" s="373" t="s">
        <v>132</v>
      </c>
    </row>
    <row r="16" spans="1:8" ht="14.4" customHeight="1" x14ac:dyDescent="0.3">
      <c r="A16" s="371" t="s">
        <v>467</v>
      </c>
      <c r="B16" s="372" t="s">
        <v>2959</v>
      </c>
      <c r="C16" s="373" t="s">
        <v>2960</v>
      </c>
      <c r="D16" s="373">
        <v>1836.99581944241</v>
      </c>
      <c r="E16" s="373">
        <v>1695.98</v>
      </c>
      <c r="F16" s="374">
        <v>0.92323563399005826</v>
      </c>
      <c r="G16" s="373">
        <v>-141.01581944241002</v>
      </c>
      <c r="H16" s="373" t="s">
        <v>2</v>
      </c>
    </row>
    <row r="17" spans="1:8" ht="14.4" customHeight="1" x14ac:dyDescent="0.3">
      <c r="A17" s="371" t="s">
        <v>467</v>
      </c>
      <c r="B17" s="372" t="s">
        <v>2961</v>
      </c>
      <c r="C17" s="373" t="s">
        <v>2962</v>
      </c>
      <c r="D17" s="373">
        <v>162337.617862349</v>
      </c>
      <c r="E17" s="373">
        <v>60331.549999999988</v>
      </c>
      <c r="F17" s="374">
        <v>0.37164244981811267</v>
      </c>
      <c r="G17" s="373">
        <v>-102006.06786234901</v>
      </c>
      <c r="H17" s="373" t="s">
        <v>2</v>
      </c>
    </row>
    <row r="18" spans="1:8" ht="14.4" customHeight="1" x14ac:dyDescent="0.3">
      <c r="A18" s="371" t="s">
        <v>467</v>
      </c>
      <c r="B18" s="372" t="s">
        <v>2963</v>
      </c>
      <c r="C18" s="373" t="s">
        <v>2964</v>
      </c>
      <c r="D18" s="373">
        <v>403080.53610058298</v>
      </c>
      <c r="E18" s="373">
        <v>437660.9200000001</v>
      </c>
      <c r="F18" s="374">
        <v>1.08579025976781</v>
      </c>
      <c r="G18" s="373">
        <v>34580.383899417124</v>
      </c>
      <c r="H18" s="373" t="s">
        <v>2</v>
      </c>
    </row>
    <row r="19" spans="1:8" ht="14.4" customHeight="1" x14ac:dyDescent="0.3">
      <c r="A19" s="371" t="s">
        <v>467</v>
      </c>
      <c r="B19" s="372" t="s">
        <v>2967</v>
      </c>
      <c r="C19" s="373" t="s">
        <v>2968</v>
      </c>
      <c r="D19" s="373">
        <v>25650.273465375696</v>
      </c>
      <c r="E19" s="373">
        <v>25242.6</v>
      </c>
      <c r="F19" s="374">
        <v>0.98410646709377192</v>
      </c>
      <c r="G19" s="373">
        <v>-407.67346537569756</v>
      </c>
      <c r="H19" s="373" t="s">
        <v>2</v>
      </c>
    </row>
    <row r="20" spans="1:8" ht="14.4" customHeight="1" x14ac:dyDescent="0.3">
      <c r="A20" s="371" t="s">
        <v>467</v>
      </c>
      <c r="B20" s="372" t="s">
        <v>2969</v>
      </c>
      <c r="C20" s="373" t="s">
        <v>2970</v>
      </c>
      <c r="D20" s="373">
        <v>29450.660735599598</v>
      </c>
      <c r="E20" s="373">
        <v>29829.599999999999</v>
      </c>
      <c r="F20" s="374">
        <v>1.0128669189395245</v>
      </c>
      <c r="G20" s="373">
        <v>378.93926440040013</v>
      </c>
      <c r="H20" s="373" t="s">
        <v>2</v>
      </c>
    </row>
    <row r="21" spans="1:8" ht="14.4" customHeight="1" x14ac:dyDescent="0.3">
      <c r="A21" s="371" t="s">
        <v>467</v>
      </c>
      <c r="B21" s="372" t="s">
        <v>2971</v>
      </c>
      <c r="C21" s="373" t="s">
        <v>2972</v>
      </c>
      <c r="D21" s="373">
        <v>9785.8727286328995</v>
      </c>
      <c r="E21" s="373">
        <v>10144.549999999999</v>
      </c>
      <c r="F21" s="374">
        <v>1.0366525583679043</v>
      </c>
      <c r="G21" s="373">
        <v>358.67727136709982</v>
      </c>
      <c r="H21" s="373" t="s">
        <v>2</v>
      </c>
    </row>
    <row r="22" spans="1:8" ht="14.4" customHeight="1" x14ac:dyDescent="0.3">
      <c r="A22" s="371" t="s">
        <v>467</v>
      </c>
      <c r="B22" s="372" t="s">
        <v>2973</v>
      </c>
      <c r="C22" s="373" t="s">
        <v>2974</v>
      </c>
      <c r="D22" s="373">
        <v>51535.996408296698</v>
      </c>
      <c r="E22" s="373">
        <v>55853.7</v>
      </c>
      <c r="F22" s="374">
        <v>1.0837803456344584</v>
      </c>
      <c r="G22" s="373">
        <v>4317.703591703299</v>
      </c>
      <c r="H22" s="373" t="s">
        <v>2</v>
      </c>
    </row>
    <row r="23" spans="1:8" ht="14.4" customHeight="1" x14ac:dyDescent="0.3">
      <c r="A23" s="371" t="s">
        <v>467</v>
      </c>
      <c r="B23" s="372" t="s">
        <v>6</v>
      </c>
      <c r="C23" s="373" t="s">
        <v>468</v>
      </c>
      <c r="D23" s="373">
        <v>683677.95312027924</v>
      </c>
      <c r="E23" s="373">
        <v>620758.9</v>
      </c>
      <c r="F23" s="374">
        <v>0.90796974974383893</v>
      </c>
      <c r="G23" s="373">
        <v>-62919.053120279219</v>
      </c>
      <c r="H23" s="373" t="s">
        <v>469</v>
      </c>
    </row>
    <row r="24" spans="1:8" ht="14.4" customHeight="1" x14ac:dyDescent="0.3">
      <c r="A24" s="371" t="s">
        <v>458</v>
      </c>
      <c r="B24" s="372" t="s">
        <v>458</v>
      </c>
      <c r="C24" s="373" t="s">
        <v>458</v>
      </c>
      <c r="D24" s="373" t="s">
        <v>458</v>
      </c>
      <c r="E24" s="373" t="s">
        <v>458</v>
      </c>
      <c r="F24" s="374" t="s">
        <v>458</v>
      </c>
      <c r="G24" s="373" t="s">
        <v>458</v>
      </c>
      <c r="H24" s="373" t="s">
        <v>470</v>
      </c>
    </row>
    <row r="25" spans="1:8" ht="14.4" customHeight="1" x14ac:dyDescent="0.3">
      <c r="A25" s="371" t="s">
        <v>471</v>
      </c>
      <c r="B25" s="372" t="s">
        <v>2959</v>
      </c>
      <c r="C25" s="373" t="s">
        <v>2960</v>
      </c>
      <c r="D25" s="373">
        <v>918.49790972120502</v>
      </c>
      <c r="E25" s="373">
        <v>377.52</v>
      </c>
      <c r="F25" s="374">
        <v>0.41101889944919962</v>
      </c>
      <c r="G25" s="373">
        <v>-540.97790972120504</v>
      </c>
      <c r="H25" s="373" t="s">
        <v>2</v>
      </c>
    </row>
    <row r="26" spans="1:8" ht="14.4" customHeight="1" x14ac:dyDescent="0.3">
      <c r="A26" s="371" t="s">
        <v>471</v>
      </c>
      <c r="B26" s="372" t="s">
        <v>2961</v>
      </c>
      <c r="C26" s="373" t="s">
        <v>2962</v>
      </c>
      <c r="D26" s="373">
        <v>11506.212545079101</v>
      </c>
      <c r="E26" s="373">
        <v>9284.99</v>
      </c>
      <c r="F26" s="374">
        <v>0.80695450076410602</v>
      </c>
      <c r="G26" s="373">
        <v>-2221.2225450791011</v>
      </c>
      <c r="H26" s="373" t="s">
        <v>2</v>
      </c>
    </row>
    <row r="27" spans="1:8" ht="14.4" customHeight="1" x14ac:dyDescent="0.3">
      <c r="A27" s="371" t="s">
        <v>471</v>
      </c>
      <c r="B27" s="372" t="s">
        <v>2963</v>
      </c>
      <c r="C27" s="373" t="s">
        <v>2964</v>
      </c>
      <c r="D27" s="373">
        <v>74999.912466194699</v>
      </c>
      <c r="E27" s="373">
        <v>73734.99000000002</v>
      </c>
      <c r="F27" s="374">
        <v>0.9831343474332076</v>
      </c>
      <c r="G27" s="373">
        <v>-1264.9224661946791</v>
      </c>
      <c r="H27" s="373" t="s">
        <v>2</v>
      </c>
    </row>
    <row r="28" spans="1:8" ht="14.4" customHeight="1" x14ac:dyDescent="0.3">
      <c r="A28" s="371" t="s">
        <v>471</v>
      </c>
      <c r="B28" s="372" t="s">
        <v>2967</v>
      </c>
      <c r="C28" s="373" t="s">
        <v>2968</v>
      </c>
      <c r="D28" s="373">
        <v>741.72006900799204</v>
      </c>
      <c r="E28" s="373">
        <v>817</v>
      </c>
      <c r="F28" s="374">
        <v>1.1014937226825892</v>
      </c>
      <c r="G28" s="373">
        <v>75.279930992007962</v>
      </c>
      <c r="H28" s="373" t="s">
        <v>2</v>
      </c>
    </row>
    <row r="29" spans="1:8" ht="14.4" customHeight="1" x14ac:dyDescent="0.3">
      <c r="A29" s="371" t="s">
        <v>471</v>
      </c>
      <c r="B29" s="372" t="s">
        <v>2969</v>
      </c>
      <c r="C29" s="373" t="s">
        <v>2970</v>
      </c>
      <c r="D29" s="373">
        <v>562.58452457676401</v>
      </c>
      <c r="E29" s="373">
        <v>1214.26</v>
      </c>
      <c r="F29" s="374">
        <v>2.1583601164882658</v>
      </c>
      <c r="G29" s="373">
        <v>651.67547542323598</v>
      </c>
      <c r="H29" s="373" t="s">
        <v>2</v>
      </c>
    </row>
    <row r="30" spans="1:8" ht="14.4" customHeight="1" x14ac:dyDescent="0.3">
      <c r="A30" s="371" t="s">
        <v>471</v>
      </c>
      <c r="B30" s="372" t="s">
        <v>2971</v>
      </c>
      <c r="C30" s="373" t="s">
        <v>2972</v>
      </c>
      <c r="D30" s="373">
        <v>950.09885242480595</v>
      </c>
      <c r="E30" s="373">
        <v>2038</v>
      </c>
      <c r="F30" s="374">
        <v>2.1450399553674804</v>
      </c>
      <c r="G30" s="373">
        <v>1087.901147575194</v>
      </c>
      <c r="H30" s="373" t="s">
        <v>2</v>
      </c>
    </row>
    <row r="31" spans="1:8" ht="14.4" customHeight="1" x14ac:dyDescent="0.3">
      <c r="A31" s="371" t="s">
        <v>471</v>
      </c>
      <c r="B31" s="372" t="s">
        <v>2973</v>
      </c>
      <c r="C31" s="373" t="s">
        <v>2974</v>
      </c>
      <c r="D31" s="373">
        <v>12351.628320408397</v>
      </c>
      <c r="E31" s="373">
        <v>12049.6</v>
      </c>
      <c r="F31" s="374">
        <v>0.97554748956383663</v>
      </c>
      <c r="G31" s="373">
        <v>-302.02832040839712</v>
      </c>
      <c r="H31" s="373" t="s">
        <v>2</v>
      </c>
    </row>
    <row r="32" spans="1:8" ht="14.4" customHeight="1" x14ac:dyDescent="0.3">
      <c r="A32" s="371" t="s">
        <v>471</v>
      </c>
      <c r="B32" s="372" t="s">
        <v>6</v>
      </c>
      <c r="C32" s="373" t="s">
        <v>472</v>
      </c>
      <c r="D32" s="373">
        <v>102030.65468741297</v>
      </c>
      <c r="E32" s="373">
        <v>99516.360000000015</v>
      </c>
      <c r="F32" s="374">
        <v>0.97535745805889518</v>
      </c>
      <c r="G32" s="373">
        <v>-2514.2946874129557</v>
      </c>
      <c r="H32" s="373" t="s">
        <v>469</v>
      </c>
    </row>
    <row r="33" spans="1:8" ht="14.4" customHeight="1" x14ac:dyDescent="0.3">
      <c r="A33" s="371" t="s">
        <v>458</v>
      </c>
      <c r="B33" s="372" t="s">
        <v>458</v>
      </c>
      <c r="C33" s="373" t="s">
        <v>458</v>
      </c>
      <c r="D33" s="373" t="s">
        <v>458</v>
      </c>
      <c r="E33" s="373" t="s">
        <v>458</v>
      </c>
      <c r="F33" s="374" t="s">
        <v>458</v>
      </c>
      <c r="G33" s="373" t="s">
        <v>458</v>
      </c>
      <c r="H33" s="373" t="s">
        <v>470</v>
      </c>
    </row>
    <row r="34" spans="1:8" ht="14.4" customHeight="1" x14ac:dyDescent="0.3">
      <c r="A34" s="371" t="s">
        <v>473</v>
      </c>
      <c r="B34" s="372" t="s">
        <v>2959</v>
      </c>
      <c r="C34" s="373" t="s">
        <v>2960</v>
      </c>
      <c r="D34" s="373">
        <v>0</v>
      </c>
      <c r="E34" s="373">
        <v>188.76</v>
      </c>
      <c r="F34" s="374" t="s">
        <v>458</v>
      </c>
      <c r="G34" s="373">
        <v>188.76</v>
      </c>
      <c r="H34" s="373" t="s">
        <v>2</v>
      </c>
    </row>
    <row r="35" spans="1:8" ht="14.4" customHeight="1" x14ac:dyDescent="0.3">
      <c r="A35" s="371" t="s">
        <v>473</v>
      </c>
      <c r="B35" s="372" t="s">
        <v>2961</v>
      </c>
      <c r="C35" s="373" t="s">
        <v>2962</v>
      </c>
      <c r="D35" s="373">
        <v>275694.12959830399</v>
      </c>
      <c r="E35" s="373">
        <v>367073.99000000005</v>
      </c>
      <c r="F35" s="374">
        <v>1.3314537764545067</v>
      </c>
      <c r="G35" s="373">
        <v>91379.86040169606</v>
      </c>
      <c r="H35" s="373" t="s">
        <v>2</v>
      </c>
    </row>
    <row r="36" spans="1:8" ht="14.4" customHeight="1" x14ac:dyDescent="0.3">
      <c r="A36" s="371" t="s">
        <v>473</v>
      </c>
      <c r="B36" s="372" t="s">
        <v>2963</v>
      </c>
      <c r="C36" s="373" t="s">
        <v>2964</v>
      </c>
      <c r="D36" s="373">
        <v>103549.87680089301</v>
      </c>
      <c r="E36" s="373">
        <v>115938.74</v>
      </c>
      <c r="F36" s="374">
        <v>1.1196415059278966</v>
      </c>
      <c r="G36" s="373">
        <v>12388.863199107</v>
      </c>
      <c r="H36" s="373" t="s">
        <v>2</v>
      </c>
    </row>
    <row r="37" spans="1:8" ht="14.4" customHeight="1" x14ac:dyDescent="0.3">
      <c r="A37" s="371" t="s">
        <v>473</v>
      </c>
      <c r="B37" s="372" t="s">
        <v>2967</v>
      </c>
      <c r="C37" s="373" t="s">
        <v>2968</v>
      </c>
      <c r="D37" s="373">
        <v>10112.657636731299</v>
      </c>
      <c r="E37" s="373">
        <v>12199.5</v>
      </c>
      <c r="F37" s="374">
        <v>1.2063594396480755</v>
      </c>
      <c r="G37" s="373">
        <v>2086.8423632687009</v>
      </c>
      <c r="H37" s="373" t="s">
        <v>2</v>
      </c>
    </row>
    <row r="38" spans="1:8" ht="14.4" customHeight="1" x14ac:dyDescent="0.3">
      <c r="A38" s="371" t="s">
        <v>473</v>
      </c>
      <c r="B38" s="372" t="s">
        <v>2969</v>
      </c>
      <c r="C38" s="373" t="s">
        <v>2970</v>
      </c>
      <c r="D38" s="373">
        <v>80001.841191872503</v>
      </c>
      <c r="E38" s="373">
        <v>83950.49</v>
      </c>
      <c r="F38" s="374">
        <v>1.0493569741558479</v>
      </c>
      <c r="G38" s="373">
        <v>3948.648808127502</v>
      </c>
      <c r="H38" s="373" t="s">
        <v>2</v>
      </c>
    </row>
    <row r="39" spans="1:8" ht="14.4" customHeight="1" x14ac:dyDescent="0.3">
      <c r="A39" s="371" t="s">
        <v>473</v>
      </c>
      <c r="B39" s="372" t="s">
        <v>2971</v>
      </c>
      <c r="C39" s="373" t="s">
        <v>2972</v>
      </c>
      <c r="D39" s="373">
        <v>4750.7222949699199</v>
      </c>
      <c r="E39" s="373">
        <v>6208.1</v>
      </c>
      <c r="F39" s="374">
        <v>1.3067697109075722</v>
      </c>
      <c r="G39" s="373">
        <v>1457.3777050300805</v>
      </c>
      <c r="H39" s="373" t="s">
        <v>2</v>
      </c>
    </row>
    <row r="40" spans="1:8" ht="14.4" customHeight="1" x14ac:dyDescent="0.3">
      <c r="A40" s="371" t="s">
        <v>473</v>
      </c>
      <c r="B40" s="372" t="s">
        <v>2973</v>
      </c>
      <c r="C40" s="373" t="s">
        <v>2974</v>
      </c>
      <c r="D40" s="373">
        <v>35701.428611577598</v>
      </c>
      <c r="E40" s="373">
        <v>34851.58</v>
      </c>
      <c r="F40" s="374">
        <v>0.97619566934355118</v>
      </c>
      <c r="G40" s="373">
        <v>-849.84861157759588</v>
      </c>
      <c r="H40" s="373" t="s">
        <v>2</v>
      </c>
    </row>
    <row r="41" spans="1:8" ht="14.4" customHeight="1" x14ac:dyDescent="0.3">
      <c r="A41" s="371" t="s">
        <v>473</v>
      </c>
      <c r="B41" s="372" t="s">
        <v>6</v>
      </c>
      <c r="C41" s="373" t="s">
        <v>474</v>
      </c>
      <c r="D41" s="373">
        <v>509810.65613434819</v>
      </c>
      <c r="E41" s="373">
        <v>620411.16</v>
      </c>
      <c r="F41" s="374">
        <v>1.2169442763403238</v>
      </c>
      <c r="G41" s="373">
        <v>110600.50386565184</v>
      </c>
      <c r="H41" s="373" t="s">
        <v>469</v>
      </c>
    </row>
    <row r="42" spans="1:8" ht="14.4" customHeight="1" x14ac:dyDescent="0.3">
      <c r="A42" s="371" t="s">
        <v>458</v>
      </c>
      <c r="B42" s="372" t="s">
        <v>458</v>
      </c>
      <c r="C42" s="373" t="s">
        <v>458</v>
      </c>
      <c r="D42" s="373" t="s">
        <v>458</v>
      </c>
      <c r="E42" s="373" t="s">
        <v>458</v>
      </c>
      <c r="F42" s="374" t="s">
        <v>458</v>
      </c>
      <c r="G42" s="373" t="s">
        <v>458</v>
      </c>
      <c r="H42" s="373" t="s">
        <v>470</v>
      </c>
    </row>
    <row r="43" spans="1:8" ht="14.4" customHeight="1" x14ac:dyDescent="0.3">
      <c r="A43" s="371" t="s">
        <v>2975</v>
      </c>
      <c r="B43" s="372" t="s">
        <v>2963</v>
      </c>
      <c r="C43" s="373" t="s">
        <v>2964</v>
      </c>
      <c r="D43" s="373">
        <v>-129.199676778022</v>
      </c>
      <c r="E43" s="373">
        <v>285</v>
      </c>
      <c r="F43" s="374">
        <v>-2.2058878714507824</v>
      </c>
      <c r="G43" s="373">
        <v>414.19967677802197</v>
      </c>
      <c r="H43" s="373" t="s">
        <v>2</v>
      </c>
    </row>
    <row r="44" spans="1:8" ht="14.4" customHeight="1" x14ac:dyDescent="0.3">
      <c r="A44" s="371" t="s">
        <v>2975</v>
      </c>
      <c r="B44" s="372" t="s">
        <v>2969</v>
      </c>
      <c r="C44" s="373" t="s">
        <v>2970</v>
      </c>
      <c r="D44" s="373">
        <v>4333.5152666655804</v>
      </c>
      <c r="E44" s="373">
        <v>1242</v>
      </c>
      <c r="F44" s="374">
        <v>0.28660335168396806</v>
      </c>
      <c r="G44" s="373">
        <v>-3091.5152666655804</v>
      </c>
      <c r="H44" s="373" t="s">
        <v>2</v>
      </c>
    </row>
    <row r="45" spans="1:8" ht="14.4" customHeight="1" x14ac:dyDescent="0.3">
      <c r="A45" s="371" t="s">
        <v>2975</v>
      </c>
      <c r="B45" s="372" t="s">
        <v>2973</v>
      </c>
      <c r="C45" s="373" t="s">
        <v>2974</v>
      </c>
      <c r="D45" s="373">
        <v>443.35831211420401</v>
      </c>
      <c r="E45" s="373">
        <v>312</v>
      </c>
      <c r="F45" s="374">
        <v>0.7037197487336887</v>
      </c>
      <c r="G45" s="373">
        <v>-131.35831211420401</v>
      </c>
      <c r="H45" s="373" t="s">
        <v>2</v>
      </c>
    </row>
    <row r="46" spans="1:8" ht="14.4" customHeight="1" x14ac:dyDescent="0.3">
      <c r="A46" s="371" t="s">
        <v>2975</v>
      </c>
      <c r="B46" s="372" t="s">
        <v>6</v>
      </c>
      <c r="C46" s="373" t="s">
        <v>2976</v>
      </c>
      <c r="D46" s="373">
        <v>4812.6257802463524</v>
      </c>
      <c r="E46" s="373">
        <v>1839</v>
      </c>
      <c r="F46" s="374">
        <v>0.38211988298534688</v>
      </c>
      <c r="G46" s="373">
        <v>-2973.6257802463524</v>
      </c>
      <c r="H46" s="373" t="s">
        <v>469</v>
      </c>
    </row>
    <row r="47" spans="1:8" ht="14.4" customHeight="1" x14ac:dyDescent="0.3">
      <c r="A47" s="371" t="s">
        <v>458</v>
      </c>
      <c r="B47" s="372" t="s">
        <v>458</v>
      </c>
      <c r="C47" s="373" t="s">
        <v>458</v>
      </c>
      <c r="D47" s="373" t="s">
        <v>458</v>
      </c>
      <c r="E47" s="373" t="s">
        <v>458</v>
      </c>
      <c r="F47" s="374" t="s">
        <v>458</v>
      </c>
      <c r="G47" s="373" t="s">
        <v>458</v>
      </c>
      <c r="H47" s="373" t="s">
        <v>470</v>
      </c>
    </row>
    <row r="48" spans="1:8" ht="14.4" customHeight="1" x14ac:dyDescent="0.3">
      <c r="A48" s="371" t="s">
        <v>475</v>
      </c>
      <c r="B48" s="372" t="s">
        <v>2959</v>
      </c>
      <c r="C48" s="373" t="s">
        <v>2960</v>
      </c>
      <c r="D48" s="373">
        <v>172845.097464069</v>
      </c>
      <c r="E48" s="373">
        <v>155681.01999999999</v>
      </c>
      <c r="F48" s="374">
        <v>0.90069676423632972</v>
      </c>
      <c r="G48" s="373">
        <v>-17164.077464069007</v>
      </c>
      <c r="H48" s="373" t="s">
        <v>2</v>
      </c>
    </row>
    <row r="49" spans="1:8" ht="14.4" customHeight="1" x14ac:dyDescent="0.3">
      <c r="A49" s="371" t="s">
        <v>475</v>
      </c>
      <c r="B49" s="372" t="s">
        <v>2961</v>
      </c>
      <c r="C49" s="373" t="s">
        <v>2962</v>
      </c>
      <c r="D49" s="373">
        <v>83344.716094179705</v>
      </c>
      <c r="E49" s="373">
        <v>82580.599999999977</v>
      </c>
      <c r="F49" s="374">
        <v>0.99083185917489625</v>
      </c>
      <c r="G49" s="373">
        <v>-764.11609417972795</v>
      </c>
      <c r="H49" s="373" t="s">
        <v>2</v>
      </c>
    </row>
    <row r="50" spans="1:8" ht="14.4" customHeight="1" x14ac:dyDescent="0.3">
      <c r="A50" s="371" t="s">
        <v>475</v>
      </c>
      <c r="B50" s="372" t="s">
        <v>2963</v>
      </c>
      <c r="C50" s="373" t="s">
        <v>2964</v>
      </c>
      <c r="D50" s="373">
        <v>574388.37885437405</v>
      </c>
      <c r="E50" s="373">
        <v>584680.93999999971</v>
      </c>
      <c r="F50" s="374">
        <v>1.0179191667598748</v>
      </c>
      <c r="G50" s="373">
        <v>10292.561145625659</v>
      </c>
      <c r="H50" s="373" t="s">
        <v>2</v>
      </c>
    </row>
    <row r="51" spans="1:8" ht="14.4" customHeight="1" x14ac:dyDescent="0.3">
      <c r="A51" s="371" t="s">
        <v>475</v>
      </c>
      <c r="B51" s="372" t="s">
        <v>2965</v>
      </c>
      <c r="C51" s="373" t="s">
        <v>2966</v>
      </c>
      <c r="D51" s="373">
        <v>136132.440998754</v>
      </c>
      <c r="E51" s="373">
        <v>146362.16</v>
      </c>
      <c r="F51" s="374">
        <v>1.0751453432127882</v>
      </c>
      <c r="G51" s="373">
        <v>10229.719001246005</v>
      </c>
      <c r="H51" s="373" t="s">
        <v>2</v>
      </c>
    </row>
    <row r="52" spans="1:8" ht="14.4" customHeight="1" x14ac:dyDescent="0.3">
      <c r="A52" s="371" t="s">
        <v>475</v>
      </c>
      <c r="B52" s="372" t="s">
        <v>2967</v>
      </c>
      <c r="C52" s="373" t="s">
        <v>2968</v>
      </c>
      <c r="D52" s="373">
        <v>118438.296036731</v>
      </c>
      <c r="E52" s="373">
        <v>132144.19000000003</v>
      </c>
      <c r="F52" s="374">
        <v>1.1157218097685098</v>
      </c>
      <c r="G52" s="373">
        <v>13705.893963269031</v>
      </c>
      <c r="H52" s="373" t="s">
        <v>2</v>
      </c>
    </row>
    <row r="53" spans="1:8" ht="14.4" customHeight="1" x14ac:dyDescent="0.3">
      <c r="A53" s="371" t="s">
        <v>475</v>
      </c>
      <c r="B53" s="372" t="s">
        <v>2969</v>
      </c>
      <c r="C53" s="373" t="s">
        <v>2970</v>
      </c>
      <c r="D53" s="373">
        <v>6000</v>
      </c>
      <c r="E53" s="373">
        <v>4939.04</v>
      </c>
      <c r="F53" s="374">
        <v>0.82317333333333331</v>
      </c>
      <c r="G53" s="373">
        <v>-1060.96</v>
      </c>
      <c r="H53" s="373" t="s">
        <v>2</v>
      </c>
    </row>
    <row r="54" spans="1:8" ht="14.4" customHeight="1" x14ac:dyDescent="0.3">
      <c r="A54" s="371" t="s">
        <v>475</v>
      </c>
      <c r="B54" s="372" t="s">
        <v>2971</v>
      </c>
      <c r="C54" s="373" t="s">
        <v>2972</v>
      </c>
      <c r="D54" s="373">
        <v>11524.1778762132</v>
      </c>
      <c r="E54" s="373">
        <v>11588.050000000001</v>
      </c>
      <c r="F54" s="374">
        <v>1.0055424451507851</v>
      </c>
      <c r="G54" s="373">
        <v>63.872123786801239</v>
      </c>
      <c r="H54" s="373" t="s">
        <v>2</v>
      </c>
    </row>
    <row r="55" spans="1:8" ht="14.4" customHeight="1" x14ac:dyDescent="0.3">
      <c r="A55" s="371" t="s">
        <v>475</v>
      </c>
      <c r="B55" s="372" t="s">
        <v>2973</v>
      </c>
      <c r="C55" s="373" t="s">
        <v>2974</v>
      </c>
      <c r="D55" s="373">
        <v>46579.874438299004</v>
      </c>
      <c r="E55" s="373">
        <v>47122.6</v>
      </c>
      <c r="F55" s="374">
        <v>1.0116515033208151</v>
      </c>
      <c r="G55" s="373">
        <v>542.72556170099415</v>
      </c>
      <c r="H55" s="373" t="s">
        <v>2</v>
      </c>
    </row>
    <row r="56" spans="1:8" ht="14.4" customHeight="1" x14ac:dyDescent="0.3">
      <c r="A56" s="371" t="s">
        <v>475</v>
      </c>
      <c r="B56" s="372" t="s">
        <v>6</v>
      </c>
      <c r="C56" s="373" t="s">
        <v>476</v>
      </c>
      <c r="D56" s="373">
        <v>1149252.9817626199</v>
      </c>
      <c r="E56" s="373">
        <v>1165098.5999999999</v>
      </c>
      <c r="F56" s="374">
        <v>1.013787754731841</v>
      </c>
      <c r="G56" s="373">
        <v>15845.618237379938</v>
      </c>
      <c r="H56" s="373" t="s">
        <v>469</v>
      </c>
    </row>
    <row r="57" spans="1:8" ht="14.4" customHeight="1" x14ac:dyDescent="0.3">
      <c r="A57" s="371" t="s">
        <v>458</v>
      </c>
      <c r="B57" s="372" t="s">
        <v>458</v>
      </c>
      <c r="C57" s="373" t="s">
        <v>458</v>
      </c>
      <c r="D57" s="373" t="s">
        <v>458</v>
      </c>
      <c r="E57" s="373" t="s">
        <v>458</v>
      </c>
      <c r="F57" s="374" t="s">
        <v>458</v>
      </c>
      <c r="G57" s="373" t="s">
        <v>458</v>
      </c>
      <c r="H57" s="373" t="s">
        <v>470</v>
      </c>
    </row>
    <row r="58" spans="1:8" ht="14.4" customHeight="1" x14ac:dyDescent="0.3">
      <c r="A58" s="371" t="s">
        <v>457</v>
      </c>
      <c r="B58" s="372" t="s">
        <v>6</v>
      </c>
      <c r="C58" s="373" t="s">
        <v>459</v>
      </c>
      <c r="D58" s="373">
        <v>2449584.8714849064</v>
      </c>
      <c r="E58" s="373">
        <v>2507624.0199999996</v>
      </c>
      <c r="F58" s="374">
        <v>1.0236934629988592</v>
      </c>
      <c r="G58" s="373">
        <v>58039.14851509314</v>
      </c>
      <c r="H58" s="373" t="s">
        <v>466</v>
      </c>
    </row>
  </sheetData>
  <autoFilter ref="A3:G3"/>
  <mergeCells count="1">
    <mergeCell ref="A1:G1"/>
  </mergeCells>
  <conditionalFormatting sqref="F14 F59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58">
    <cfRule type="cellIs" dxfId="8" priority="1" operator="greaterThan">
      <formula>0</formula>
    </cfRule>
  </conditionalFormatting>
  <conditionalFormatting sqref="F15:F58">
    <cfRule type="cellIs" dxfId="7" priority="3" operator="greaterThan">
      <formula>1</formula>
    </cfRule>
  </conditionalFormatting>
  <conditionalFormatting sqref="B15:B58">
    <cfRule type="expression" dxfId="6" priority="7">
      <formula>AND(LEFT(H15,6)&lt;&gt;"mezera",H15&lt;&gt;"")</formula>
    </cfRule>
  </conditionalFormatting>
  <conditionalFormatting sqref="A15:A58">
    <cfRule type="expression" dxfId="5" priority="4">
      <formula>AND(H15&lt;&gt;"",H15&lt;&gt;"mezeraKL")</formula>
    </cfRule>
  </conditionalFormatting>
  <conditionalFormatting sqref="B15:G58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58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302" t="s">
        <v>214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83"/>
      <c r="B3" s="83"/>
      <c r="C3" s="298"/>
      <c r="D3" s="299"/>
      <c r="E3" s="299"/>
      <c r="F3" s="299"/>
      <c r="G3" s="299"/>
      <c r="H3" s="183" t="s">
        <v>198</v>
      </c>
      <c r="I3" s="180">
        <f>IF(J3&lt;&gt;0,K3/J3,0)</f>
        <v>4.3349324164302665</v>
      </c>
      <c r="J3" s="180">
        <f>SUBTOTAL(9,J5:J1048576)</f>
        <v>578469</v>
      </c>
      <c r="K3" s="181">
        <f>SUBTOTAL(9,K5:K1048576)</f>
        <v>2507624.02</v>
      </c>
    </row>
    <row r="4" spans="1:11" s="84" customFormat="1" ht="14.4" customHeight="1" thickBot="1" x14ac:dyDescent="0.35">
      <c r="A4" s="375" t="s">
        <v>7</v>
      </c>
      <c r="B4" s="376" t="s">
        <v>8</v>
      </c>
      <c r="C4" s="376" t="s">
        <v>0</v>
      </c>
      <c r="D4" s="376" t="s">
        <v>9</v>
      </c>
      <c r="E4" s="376" t="s">
        <v>10</v>
      </c>
      <c r="F4" s="376" t="s">
        <v>2</v>
      </c>
      <c r="G4" s="376" t="s">
        <v>134</v>
      </c>
      <c r="H4" s="377" t="s">
        <v>14</v>
      </c>
      <c r="I4" s="378" t="s">
        <v>218</v>
      </c>
      <c r="J4" s="378" t="s">
        <v>16</v>
      </c>
      <c r="K4" s="379" t="s">
        <v>234</v>
      </c>
    </row>
    <row r="5" spans="1:11" ht="14.4" customHeight="1" x14ac:dyDescent="0.3">
      <c r="A5" s="380" t="s">
        <v>457</v>
      </c>
      <c r="B5" s="381" t="s">
        <v>459</v>
      </c>
      <c r="C5" s="382" t="s">
        <v>467</v>
      </c>
      <c r="D5" s="383" t="s">
        <v>468</v>
      </c>
      <c r="E5" s="382" t="s">
        <v>2961</v>
      </c>
      <c r="F5" s="383" t="s">
        <v>2962</v>
      </c>
      <c r="G5" s="382" t="s">
        <v>2977</v>
      </c>
      <c r="H5" s="382" t="s">
        <v>2978</v>
      </c>
      <c r="I5" s="384">
        <v>99.17</v>
      </c>
      <c r="J5" s="384">
        <v>1</v>
      </c>
      <c r="K5" s="385">
        <v>99.17</v>
      </c>
    </row>
    <row r="6" spans="1:11" ht="14.4" customHeight="1" x14ac:dyDescent="0.3">
      <c r="A6" s="386" t="s">
        <v>457</v>
      </c>
      <c r="B6" s="387" t="s">
        <v>459</v>
      </c>
      <c r="C6" s="388" t="s">
        <v>467</v>
      </c>
      <c r="D6" s="389" t="s">
        <v>468</v>
      </c>
      <c r="E6" s="388" t="s">
        <v>2961</v>
      </c>
      <c r="F6" s="389" t="s">
        <v>2962</v>
      </c>
      <c r="G6" s="388" t="s">
        <v>2979</v>
      </c>
      <c r="H6" s="388" t="s">
        <v>2980</v>
      </c>
      <c r="I6" s="390">
        <v>156.30000000000001</v>
      </c>
      <c r="J6" s="390">
        <v>1</v>
      </c>
      <c r="K6" s="391">
        <v>156.30000000000001</v>
      </c>
    </row>
    <row r="7" spans="1:11" ht="14.4" customHeight="1" x14ac:dyDescent="0.3">
      <c r="A7" s="386" t="s">
        <v>457</v>
      </c>
      <c r="B7" s="387" t="s">
        <v>459</v>
      </c>
      <c r="C7" s="388" t="s">
        <v>467</v>
      </c>
      <c r="D7" s="389" t="s">
        <v>468</v>
      </c>
      <c r="E7" s="388" t="s">
        <v>2961</v>
      </c>
      <c r="F7" s="389" t="s">
        <v>2962</v>
      </c>
      <c r="G7" s="388" t="s">
        <v>2981</v>
      </c>
      <c r="H7" s="388" t="s">
        <v>2982</v>
      </c>
      <c r="I7" s="390">
        <v>167.14</v>
      </c>
      <c r="J7" s="390">
        <v>1</v>
      </c>
      <c r="K7" s="391">
        <v>167.14</v>
      </c>
    </row>
    <row r="8" spans="1:11" ht="14.4" customHeight="1" x14ac:dyDescent="0.3">
      <c r="A8" s="386" t="s">
        <v>457</v>
      </c>
      <c r="B8" s="387" t="s">
        <v>459</v>
      </c>
      <c r="C8" s="388" t="s">
        <v>467</v>
      </c>
      <c r="D8" s="389" t="s">
        <v>468</v>
      </c>
      <c r="E8" s="388" t="s">
        <v>2961</v>
      </c>
      <c r="F8" s="389" t="s">
        <v>2962</v>
      </c>
      <c r="G8" s="388" t="s">
        <v>2983</v>
      </c>
      <c r="H8" s="388" t="s">
        <v>2984</v>
      </c>
      <c r="I8" s="390">
        <v>4.3499999999999996</v>
      </c>
      <c r="J8" s="390">
        <v>24</v>
      </c>
      <c r="K8" s="391">
        <v>104.4</v>
      </c>
    </row>
    <row r="9" spans="1:11" ht="14.4" customHeight="1" x14ac:dyDescent="0.3">
      <c r="A9" s="386" t="s">
        <v>457</v>
      </c>
      <c r="B9" s="387" t="s">
        <v>459</v>
      </c>
      <c r="C9" s="388" t="s">
        <v>467</v>
      </c>
      <c r="D9" s="389" t="s">
        <v>468</v>
      </c>
      <c r="E9" s="388" t="s">
        <v>2961</v>
      </c>
      <c r="F9" s="389" t="s">
        <v>2962</v>
      </c>
      <c r="G9" s="388" t="s">
        <v>2985</v>
      </c>
      <c r="H9" s="388" t="s">
        <v>2986</v>
      </c>
      <c r="I9" s="390">
        <v>2.3866666666666667</v>
      </c>
      <c r="J9" s="390">
        <v>300</v>
      </c>
      <c r="K9" s="391">
        <v>716</v>
      </c>
    </row>
    <row r="10" spans="1:11" ht="14.4" customHeight="1" x14ac:dyDescent="0.3">
      <c r="A10" s="386" t="s">
        <v>457</v>
      </c>
      <c r="B10" s="387" t="s">
        <v>459</v>
      </c>
      <c r="C10" s="388" t="s">
        <v>467</v>
      </c>
      <c r="D10" s="389" t="s">
        <v>468</v>
      </c>
      <c r="E10" s="388" t="s">
        <v>2961</v>
      </c>
      <c r="F10" s="389" t="s">
        <v>2962</v>
      </c>
      <c r="G10" s="388" t="s">
        <v>2987</v>
      </c>
      <c r="H10" s="388" t="s">
        <v>2988</v>
      </c>
      <c r="I10" s="390">
        <v>3.0933333333333337</v>
      </c>
      <c r="J10" s="390">
        <v>400</v>
      </c>
      <c r="K10" s="391">
        <v>1236</v>
      </c>
    </row>
    <row r="11" spans="1:11" ht="14.4" customHeight="1" x14ac:dyDescent="0.3">
      <c r="A11" s="386" t="s">
        <v>457</v>
      </c>
      <c r="B11" s="387" t="s">
        <v>459</v>
      </c>
      <c r="C11" s="388" t="s">
        <v>467</v>
      </c>
      <c r="D11" s="389" t="s">
        <v>468</v>
      </c>
      <c r="E11" s="388" t="s">
        <v>2961</v>
      </c>
      <c r="F11" s="389" t="s">
        <v>2962</v>
      </c>
      <c r="G11" s="388" t="s">
        <v>2989</v>
      </c>
      <c r="H11" s="388" t="s">
        <v>2990</v>
      </c>
      <c r="I11" s="390">
        <v>3.7866666666666666</v>
      </c>
      <c r="J11" s="390">
        <v>300</v>
      </c>
      <c r="K11" s="391">
        <v>1136</v>
      </c>
    </row>
    <row r="12" spans="1:11" ht="14.4" customHeight="1" x14ac:dyDescent="0.3">
      <c r="A12" s="386" t="s">
        <v>457</v>
      </c>
      <c r="B12" s="387" t="s">
        <v>459</v>
      </c>
      <c r="C12" s="388" t="s">
        <v>467</v>
      </c>
      <c r="D12" s="389" t="s">
        <v>468</v>
      </c>
      <c r="E12" s="388" t="s">
        <v>2961</v>
      </c>
      <c r="F12" s="389" t="s">
        <v>2962</v>
      </c>
      <c r="G12" s="388" t="s">
        <v>2991</v>
      </c>
      <c r="H12" s="388" t="s">
        <v>2992</v>
      </c>
      <c r="I12" s="390">
        <v>14.21</v>
      </c>
      <c r="J12" s="390">
        <v>40</v>
      </c>
      <c r="K12" s="391">
        <v>568.4</v>
      </c>
    </row>
    <row r="13" spans="1:11" ht="14.4" customHeight="1" x14ac:dyDescent="0.3">
      <c r="A13" s="386" t="s">
        <v>457</v>
      </c>
      <c r="B13" s="387" t="s">
        <v>459</v>
      </c>
      <c r="C13" s="388" t="s">
        <v>467</v>
      </c>
      <c r="D13" s="389" t="s">
        <v>468</v>
      </c>
      <c r="E13" s="388" t="s">
        <v>2961</v>
      </c>
      <c r="F13" s="389" t="s">
        <v>2962</v>
      </c>
      <c r="G13" s="388" t="s">
        <v>2993</v>
      </c>
      <c r="H13" s="388" t="s">
        <v>2994</v>
      </c>
      <c r="I13" s="390">
        <v>210.88</v>
      </c>
      <c r="J13" s="390">
        <v>1</v>
      </c>
      <c r="K13" s="391">
        <v>210.88</v>
      </c>
    </row>
    <row r="14" spans="1:11" ht="14.4" customHeight="1" x14ac:dyDescent="0.3">
      <c r="A14" s="386" t="s">
        <v>457</v>
      </c>
      <c r="B14" s="387" t="s">
        <v>459</v>
      </c>
      <c r="C14" s="388" t="s">
        <v>467</v>
      </c>
      <c r="D14" s="389" t="s">
        <v>468</v>
      </c>
      <c r="E14" s="388" t="s">
        <v>2961</v>
      </c>
      <c r="F14" s="389" t="s">
        <v>2962</v>
      </c>
      <c r="G14" s="388" t="s">
        <v>2995</v>
      </c>
      <c r="H14" s="388" t="s">
        <v>2996</v>
      </c>
      <c r="I14" s="390">
        <v>85.2</v>
      </c>
      <c r="J14" s="390">
        <v>1</v>
      </c>
      <c r="K14" s="391">
        <v>85.2</v>
      </c>
    </row>
    <row r="15" spans="1:11" ht="14.4" customHeight="1" x14ac:dyDescent="0.3">
      <c r="A15" s="386" t="s">
        <v>457</v>
      </c>
      <c r="B15" s="387" t="s">
        <v>459</v>
      </c>
      <c r="C15" s="388" t="s">
        <v>467</v>
      </c>
      <c r="D15" s="389" t="s">
        <v>468</v>
      </c>
      <c r="E15" s="388" t="s">
        <v>2961</v>
      </c>
      <c r="F15" s="389" t="s">
        <v>2962</v>
      </c>
      <c r="G15" s="388" t="s">
        <v>2997</v>
      </c>
      <c r="H15" s="388" t="s">
        <v>2998</v>
      </c>
      <c r="I15" s="390">
        <v>124.6</v>
      </c>
      <c r="J15" s="390">
        <v>1</v>
      </c>
      <c r="K15" s="391">
        <v>124.6</v>
      </c>
    </row>
    <row r="16" spans="1:11" ht="14.4" customHeight="1" x14ac:dyDescent="0.3">
      <c r="A16" s="386" t="s">
        <v>457</v>
      </c>
      <c r="B16" s="387" t="s">
        <v>459</v>
      </c>
      <c r="C16" s="388" t="s">
        <v>467</v>
      </c>
      <c r="D16" s="389" t="s">
        <v>468</v>
      </c>
      <c r="E16" s="388" t="s">
        <v>2961</v>
      </c>
      <c r="F16" s="389" t="s">
        <v>2962</v>
      </c>
      <c r="G16" s="388" t="s">
        <v>2999</v>
      </c>
      <c r="H16" s="388" t="s">
        <v>3000</v>
      </c>
      <c r="I16" s="390">
        <v>7.59</v>
      </c>
      <c r="J16" s="390">
        <v>72</v>
      </c>
      <c r="K16" s="391">
        <v>546.48</v>
      </c>
    </row>
    <row r="17" spans="1:11" ht="14.4" customHeight="1" x14ac:dyDescent="0.3">
      <c r="A17" s="386" t="s">
        <v>457</v>
      </c>
      <c r="B17" s="387" t="s">
        <v>459</v>
      </c>
      <c r="C17" s="388" t="s">
        <v>467</v>
      </c>
      <c r="D17" s="389" t="s">
        <v>468</v>
      </c>
      <c r="E17" s="388" t="s">
        <v>2961</v>
      </c>
      <c r="F17" s="389" t="s">
        <v>2962</v>
      </c>
      <c r="G17" s="388" t="s">
        <v>3001</v>
      </c>
      <c r="H17" s="388" t="s">
        <v>3002</v>
      </c>
      <c r="I17" s="390">
        <v>27.361666666666668</v>
      </c>
      <c r="J17" s="390">
        <v>228</v>
      </c>
      <c r="K17" s="391">
        <v>6238.2</v>
      </c>
    </row>
    <row r="18" spans="1:11" ht="14.4" customHeight="1" x14ac:dyDescent="0.3">
      <c r="A18" s="386" t="s">
        <v>457</v>
      </c>
      <c r="B18" s="387" t="s">
        <v>459</v>
      </c>
      <c r="C18" s="388" t="s">
        <v>467</v>
      </c>
      <c r="D18" s="389" t="s">
        <v>468</v>
      </c>
      <c r="E18" s="388" t="s">
        <v>2961</v>
      </c>
      <c r="F18" s="389" t="s">
        <v>2962</v>
      </c>
      <c r="G18" s="388" t="s">
        <v>3003</v>
      </c>
      <c r="H18" s="388" t="s">
        <v>3004</v>
      </c>
      <c r="I18" s="390">
        <v>39.700000000000003</v>
      </c>
      <c r="J18" s="390">
        <v>5</v>
      </c>
      <c r="K18" s="391">
        <v>198.5</v>
      </c>
    </row>
    <row r="19" spans="1:11" ht="14.4" customHeight="1" x14ac:dyDescent="0.3">
      <c r="A19" s="386" t="s">
        <v>457</v>
      </c>
      <c r="B19" s="387" t="s">
        <v>459</v>
      </c>
      <c r="C19" s="388" t="s">
        <v>467</v>
      </c>
      <c r="D19" s="389" t="s">
        <v>468</v>
      </c>
      <c r="E19" s="388" t="s">
        <v>2961</v>
      </c>
      <c r="F19" s="389" t="s">
        <v>2962</v>
      </c>
      <c r="G19" s="388" t="s">
        <v>3005</v>
      </c>
      <c r="H19" s="388" t="s">
        <v>3006</v>
      </c>
      <c r="I19" s="390">
        <v>22.2</v>
      </c>
      <c r="J19" s="390">
        <v>100</v>
      </c>
      <c r="K19" s="391">
        <v>2220</v>
      </c>
    </row>
    <row r="20" spans="1:11" ht="14.4" customHeight="1" x14ac:dyDescent="0.3">
      <c r="A20" s="386" t="s">
        <v>457</v>
      </c>
      <c r="B20" s="387" t="s">
        <v>459</v>
      </c>
      <c r="C20" s="388" t="s">
        <v>467</v>
      </c>
      <c r="D20" s="389" t="s">
        <v>468</v>
      </c>
      <c r="E20" s="388" t="s">
        <v>2961</v>
      </c>
      <c r="F20" s="389" t="s">
        <v>2962</v>
      </c>
      <c r="G20" s="388" t="s">
        <v>3007</v>
      </c>
      <c r="H20" s="388" t="s">
        <v>3008</v>
      </c>
      <c r="I20" s="390">
        <v>30.17</v>
      </c>
      <c r="J20" s="390">
        <v>50</v>
      </c>
      <c r="K20" s="391">
        <v>1508.5</v>
      </c>
    </row>
    <row r="21" spans="1:11" ht="14.4" customHeight="1" x14ac:dyDescent="0.3">
      <c r="A21" s="386" t="s">
        <v>457</v>
      </c>
      <c r="B21" s="387" t="s">
        <v>459</v>
      </c>
      <c r="C21" s="388" t="s">
        <v>467</v>
      </c>
      <c r="D21" s="389" t="s">
        <v>468</v>
      </c>
      <c r="E21" s="388" t="s">
        <v>2961</v>
      </c>
      <c r="F21" s="389" t="s">
        <v>2962</v>
      </c>
      <c r="G21" s="388" t="s">
        <v>3009</v>
      </c>
      <c r="H21" s="388" t="s">
        <v>3010</v>
      </c>
      <c r="I21" s="390">
        <v>1.1599999999999999</v>
      </c>
      <c r="J21" s="390">
        <v>700</v>
      </c>
      <c r="K21" s="391">
        <v>812</v>
      </c>
    </row>
    <row r="22" spans="1:11" ht="14.4" customHeight="1" x14ac:dyDescent="0.3">
      <c r="A22" s="386" t="s">
        <v>457</v>
      </c>
      <c r="B22" s="387" t="s">
        <v>459</v>
      </c>
      <c r="C22" s="388" t="s">
        <v>467</v>
      </c>
      <c r="D22" s="389" t="s">
        <v>468</v>
      </c>
      <c r="E22" s="388" t="s">
        <v>2961</v>
      </c>
      <c r="F22" s="389" t="s">
        <v>2962</v>
      </c>
      <c r="G22" s="388" t="s">
        <v>3011</v>
      </c>
      <c r="H22" s="388" t="s">
        <v>3012</v>
      </c>
      <c r="I22" s="390">
        <v>12.42</v>
      </c>
      <c r="J22" s="390">
        <v>70</v>
      </c>
      <c r="K22" s="391">
        <v>869.4</v>
      </c>
    </row>
    <row r="23" spans="1:11" ht="14.4" customHeight="1" x14ac:dyDescent="0.3">
      <c r="A23" s="386" t="s">
        <v>457</v>
      </c>
      <c r="B23" s="387" t="s">
        <v>459</v>
      </c>
      <c r="C23" s="388" t="s">
        <v>467</v>
      </c>
      <c r="D23" s="389" t="s">
        <v>468</v>
      </c>
      <c r="E23" s="388" t="s">
        <v>2961</v>
      </c>
      <c r="F23" s="389" t="s">
        <v>2962</v>
      </c>
      <c r="G23" s="388" t="s">
        <v>3013</v>
      </c>
      <c r="H23" s="388" t="s">
        <v>3014</v>
      </c>
      <c r="I23" s="390">
        <v>1.504285714285714</v>
      </c>
      <c r="J23" s="390">
        <v>4000</v>
      </c>
      <c r="K23" s="391">
        <v>5969</v>
      </c>
    </row>
    <row r="24" spans="1:11" ht="14.4" customHeight="1" x14ac:dyDescent="0.3">
      <c r="A24" s="386" t="s">
        <v>457</v>
      </c>
      <c r="B24" s="387" t="s">
        <v>459</v>
      </c>
      <c r="C24" s="388" t="s">
        <v>467</v>
      </c>
      <c r="D24" s="389" t="s">
        <v>468</v>
      </c>
      <c r="E24" s="388" t="s">
        <v>2961</v>
      </c>
      <c r="F24" s="389" t="s">
        <v>2962</v>
      </c>
      <c r="G24" s="388" t="s">
        <v>3015</v>
      </c>
      <c r="H24" s="388" t="s">
        <v>3016</v>
      </c>
      <c r="I24" s="390">
        <v>0.6</v>
      </c>
      <c r="J24" s="390">
        <v>5000</v>
      </c>
      <c r="K24" s="391">
        <v>3000</v>
      </c>
    </row>
    <row r="25" spans="1:11" ht="14.4" customHeight="1" x14ac:dyDescent="0.3">
      <c r="A25" s="386" t="s">
        <v>457</v>
      </c>
      <c r="B25" s="387" t="s">
        <v>459</v>
      </c>
      <c r="C25" s="388" t="s">
        <v>467</v>
      </c>
      <c r="D25" s="389" t="s">
        <v>468</v>
      </c>
      <c r="E25" s="388" t="s">
        <v>2961</v>
      </c>
      <c r="F25" s="389" t="s">
        <v>2962</v>
      </c>
      <c r="G25" s="388" t="s">
        <v>3017</v>
      </c>
      <c r="H25" s="388" t="s">
        <v>3018</v>
      </c>
      <c r="I25" s="390">
        <v>4.2549999999999999</v>
      </c>
      <c r="J25" s="390">
        <v>200</v>
      </c>
      <c r="K25" s="391">
        <v>851</v>
      </c>
    </row>
    <row r="26" spans="1:11" ht="14.4" customHeight="1" x14ac:dyDescent="0.3">
      <c r="A26" s="386" t="s">
        <v>457</v>
      </c>
      <c r="B26" s="387" t="s">
        <v>459</v>
      </c>
      <c r="C26" s="388" t="s">
        <v>467</v>
      </c>
      <c r="D26" s="389" t="s">
        <v>468</v>
      </c>
      <c r="E26" s="388" t="s">
        <v>2961</v>
      </c>
      <c r="F26" s="389" t="s">
        <v>2962</v>
      </c>
      <c r="G26" s="388" t="s">
        <v>3019</v>
      </c>
      <c r="H26" s="388" t="s">
        <v>3020</v>
      </c>
      <c r="I26" s="390">
        <v>8.6050000000000004</v>
      </c>
      <c r="J26" s="390">
        <v>264</v>
      </c>
      <c r="K26" s="391">
        <v>2273.5199999999995</v>
      </c>
    </row>
    <row r="27" spans="1:11" ht="14.4" customHeight="1" x14ac:dyDescent="0.3">
      <c r="A27" s="386" t="s">
        <v>457</v>
      </c>
      <c r="B27" s="387" t="s">
        <v>459</v>
      </c>
      <c r="C27" s="388" t="s">
        <v>467</v>
      </c>
      <c r="D27" s="389" t="s">
        <v>468</v>
      </c>
      <c r="E27" s="388" t="s">
        <v>2961</v>
      </c>
      <c r="F27" s="389" t="s">
        <v>2962</v>
      </c>
      <c r="G27" s="388" t="s">
        <v>3021</v>
      </c>
      <c r="H27" s="388" t="s">
        <v>3022</v>
      </c>
      <c r="I27" s="390">
        <v>26.887999999999998</v>
      </c>
      <c r="J27" s="390">
        <v>68</v>
      </c>
      <c r="K27" s="391">
        <v>1823.96</v>
      </c>
    </row>
    <row r="28" spans="1:11" ht="14.4" customHeight="1" x14ac:dyDescent="0.3">
      <c r="A28" s="386" t="s">
        <v>457</v>
      </c>
      <c r="B28" s="387" t="s">
        <v>459</v>
      </c>
      <c r="C28" s="388" t="s">
        <v>467</v>
      </c>
      <c r="D28" s="389" t="s">
        <v>468</v>
      </c>
      <c r="E28" s="388" t="s">
        <v>2961</v>
      </c>
      <c r="F28" s="389" t="s">
        <v>2962</v>
      </c>
      <c r="G28" s="388" t="s">
        <v>3023</v>
      </c>
      <c r="H28" s="388" t="s">
        <v>3024</v>
      </c>
      <c r="I28" s="390">
        <v>12.54</v>
      </c>
      <c r="J28" s="390">
        <v>70</v>
      </c>
      <c r="K28" s="391">
        <v>883.6400000000001</v>
      </c>
    </row>
    <row r="29" spans="1:11" ht="14.4" customHeight="1" x14ac:dyDescent="0.3">
      <c r="A29" s="386" t="s">
        <v>457</v>
      </c>
      <c r="B29" s="387" t="s">
        <v>459</v>
      </c>
      <c r="C29" s="388" t="s">
        <v>467</v>
      </c>
      <c r="D29" s="389" t="s">
        <v>468</v>
      </c>
      <c r="E29" s="388" t="s">
        <v>2961</v>
      </c>
      <c r="F29" s="389" t="s">
        <v>2962</v>
      </c>
      <c r="G29" s="388" t="s">
        <v>3025</v>
      </c>
      <c r="H29" s="388" t="s">
        <v>3026</v>
      </c>
      <c r="I29" s="390">
        <v>7.57</v>
      </c>
      <c r="J29" s="390">
        <v>30</v>
      </c>
      <c r="K29" s="391">
        <v>227.01</v>
      </c>
    </row>
    <row r="30" spans="1:11" ht="14.4" customHeight="1" x14ac:dyDescent="0.3">
      <c r="A30" s="386" t="s">
        <v>457</v>
      </c>
      <c r="B30" s="387" t="s">
        <v>459</v>
      </c>
      <c r="C30" s="388" t="s">
        <v>467</v>
      </c>
      <c r="D30" s="389" t="s">
        <v>468</v>
      </c>
      <c r="E30" s="388" t="s">
        <v>2961</v>
      </c>
      <c r="F30" s="389" t="s">
        <v>2962</v>
      </c>
      <c r="G30" s="388" t="s">
        <v>3027</v>
      </c>
      <c r="H30" s="388" t="s">
        <v>3028</v>
      </c>
      <c r="I30" s="390">
        <v>18.315000000000001</v>
      </c>
      <c r="J30" s="390">
        <v>60</v>
      </c>
      <c r="K30" s="391">
        <v>1098.76</v>
      </c>
    </row>
    <row r="31" spans="1:11" ht="14.4" customHeight="1" x14ac:dyDescent="0.3">
      <c r="A31" s="386" t="s">
        <v>457</v>
      </c>
      <c r="B31" s="387" t="s">
        <v>459</v>
      </c>
      <c r="C31" s="388" t="s">
        <v>467</v>
      </c>
      <c r="D31" s="389" t="s">
        <v>468</v>
      </c>
      <c r="E31" s="388" t="s">
        <v>2961</v>
      </c>
      <c r="F31" s="389" t="s">
        <v>2962</v>
      </c>
      <c r="G31" s="388" t="s">
        <v>3029</v>
      </c>
      <c r="H31" s="388" t="s">
        <v>3030</v>
      </c>
      <c r="I31" s="390">
        <v>1.23</v>
      </c>
      <c r="J31" s="390">
        <v>3000</v>
      </c>
      <c r="K31" s="391">
        <v>3690</v>
      </c>
    </row>
    <row r="32" spans="1:11" ht="14.4" customHeight="1" x14ac:dyDescent="0.3">
      <c r="A32" s="386" t="s">
        <v>457</v>
      </c>
      <c r="B32" s="387" t="s">
        <v>459</v>
      </c>
      <c r="C32" s="388" t="s">
        <v>467</v>
      </c>
      <c r="D32" s="389" t="s">
        <v>468</v>
      </c>
      <c r="E32" s="388" t="s">
        <v>2961</v>
      </c>
      <c r="F32" s="389" t="s">
        <v>2962</v>
      </c>
      <c r="G32" s="388" t="s">
        <v>3031</v>
      </c>
      <c r="H32" s="388" t="s">
        <v>3032</v>
      </c>
      <c r="I32" s="390">
        <v>0.36</v>
      </c>
      <c r="J32" s="390">
        <v>1000</v>
      </c>
      <c r="K32" s="391">
        <v>360</v>
      </c>
    </row>
    <row r="33" spans="1:11" ht="14.4" customHeight="1" x14ac:dyDescent="0.3">
      <c r="A33" s="386" t="s">
        <v>457</v>
      </c>
      <c r="B33" s="387" t="s">
        <v>459</v>
      </c>
      <c r="C33" s="388" t="s">
        <v>467</v>
      </c>
      <c r="D33" s="389" t="s">
        <v>468</v>
      </c>
      <c r="E33" s="388" t="s">
        <v>2961</v>
      </c>
      <c r="F33" s="389" t="s">
        <v>2962</v>
      </c>
      <c r="G33" s="388" t="s">
        <v>3033</v>
      </c>
      <c r="H33" s="388" t="s">
        <v>3034</v>
      </c>
      <c r="I33" s="390">
        <v>19.829999999999998</v>
      </c>
      <c r="J33" s="390">
        <v>6</v>
      </c>
      <c r="K33" s="391">
        <v>118.98</v>
      </c>
    </row>
    <row r="34" spans="1:11" ht="14.4" customHeight="1" x14ac:dyDescent="0.3">
      <c r="A34" s="386" t="s">
        <v>457</v>
      </c>
      <c r="B34" s="387" t="s">
        <v>459</v>
      </c>
      <c r="C34" s="388" t="s">
        <v>467</v>
      </c>
      <c r="D34" s="389" t="s">
        <v>468</v>
      </c>
      <c r="E34" s="388" t="s">
        <v>2961</v>
      </c>
      <c r="F34" s="389" t="s">
        <v>2962</v>
      </c>
      <c r="G34" s="388" t="s">
        <v>3035</v>
      </c>
      <c r="H34" s="388" t="s">
        <v>3036</v>
      </c>
      <c r="I34" s="390">
        <v>98.39</v>
      </c>
      <c r="J34" s="390">
        <v>1</v>
      </c>
      <c r="K34" s="391">
        <v>98.39</v>
      </c>
    </row>
    <row r="35" spans="1:11" ht="14.4" customHeight="1" x14ac:dyDescent="0.3">
      <c r="A35" s="386" t="s">
        <v>457</v>
      </c>
      <c r="B35" s="387" t="s">
        <v>459</v>
      </c>
      <c r="C35" s="388" t="s">
        <v>467</v>
      </c>
      <c r="D35" s="389" t="s">
        <v>468</v>
      </c>
      <c r="E35" s="388" t="s">
        <v>2961</v>
      </c>
      <c r="F35" s="389" t="s">
        <v>2962</v>
      </c>
      <c r="G35" s="388" t="s">
        <v>3037</v>
      </c>
      <c r="H35" s="388" t="s">
        <v>3038</v>
      </c>
      <c r="I35" s="390">
        <v>0.56000000000000005</v>
      </c>
      <c r="J35" s="390">
        <v>2000</v>
      </c>
      <c r="K35" s="391">
        <v>1120</v>
      </c>
    </row>
    <row r="36" spans="1:11" ht="14.4" customHeight="1" x14ac:dyDescent="0.3">
      <c r="A36" s="386" t="s">
        <v>457</v>
      </c>
      <c r="B36" s="387" t="s">
        <v>459</v>
      </c>
      <c r="C36" s="388" t="s">
        <v>467</v>
      </c>
      <c r="D36" s="389" t="s">
        <v>468</v>
      </c>
      <c r="E36" s="388" t="s">
        <v>2961</v>
      </c>
      <c r="F36" s="389" t="s">
        <v>2962</v>
      </c>
      <c r="G36" s="388" t="s">
        <v>3039</v>
      </c>
      <c r="H36" s="388" t="s">
        <v>3040</v>
      </c>
      <c r="I36" s="390">
        <v>1.52</v>
      </c>
      <c r="J36" s="390">
        <v>200</v>
      </c>
      <c r="K36" s="391">
        <v>304</v>
      </c>
    </row>
    <row r="37" spans="1:11" ht="14.4" customHeight="1" x14ac:dyDescent="0.3">
      <c r="A37" s="386" t="s">
        <v>457</v>
      </c>
      <c r="B37" s="387" t="s">
        <v>459</v>
      </c>
      <c r="C37" s="388" t="s">
        <v>467</v>
      </c>
      <c r="D37" s="389" t="s">
        <v>468</v>
      </c>
      <c r="E37" s="388" t="s">
        <v>2961</v>
      </c>
      <c r="F37" s="389" t="s">
        <v>2962</v>
      </c>
      <c r="G37" s="388" t="s">
        <v>3041</v>
      </c>
      <c r="H37" s="388" t="s">
        <v>3042</v>
      </c>
      <c r="I37" s="390">
        <v>2.0649999999999999</v>
      </c>
      <c r="J37" s="390">
        <v>250</v>
      </c>
      <c r="K37" s="391">
        <v>516.5</v>
      </c>
    </row>
    <row r="38" spans="1:11" ht="14.4" customHeight="1" x14ac:dyDescent="0.3">
      <c r="A38" s="386" t="s">
        <v>457</v>
      </c>
      <c r="B38" s="387" t="s">
        <v>459</v>
      </c>
      <c r="C38" s="388" t="s">
        <v>467</v>
      </c>
      <c r="D38" s="389" t="s">
        <v>468</v>
      </c>
      <c r="E38" s="388" t="s">
        <v>2961</v>
      </c>
      <c r="F38" s="389" t="s">
        <v>2962</v>
      </c>
      <c r="G38" s="388" t="s">
        <v>3043</v>
      </c>
      <c r="H38" s="388" t="s">
        <v>3044</v>
      </c>
      <c r="I38" s="390">
        <v>202.26</v>
      </c>
      <c r="J38" s="390">
        <v>12</v>
      </c>
      <c r="K38" s="391">
        <v>2427.14</v>
      </c>
    </row>
    <row r="39" spans="1:11" ht="14.4" customHeight="1" x14ac:dyDescent="0.3">
      <c r="A39" s="386" t="s">
        <v>457</v>
      </c>
      <c r="B39" s="387" t="s">
        <v>459</v>
      </c>
      <c r="C39" s="388" t="s">
        <v>467</v>
      </c>
      <c r="D39" s="389" t="s">
        <v>468</v>
      </c>
      <c r="E39" s="388" t="s">
        <v>2961</v>
      </c>
      <c r="F39" s="389" t="s">
        <v>2962</v>
      </c>
      <c r="G39" s="388" t="s">
        <v>3045</v>
      </c>
      <c r="H39" s="388" t="s">
        <v>3046</v>
      </c>
      <c r="I39" s="390">
        <v>63.68</v>
      </c>
      <c r="J39" s="390">
        <v>20</v>
      </c>
      <c r="K39" s="391">
        <v>1273.5999999999999</v>
      </c>
    </row>
    <row r="40" spans="1:11" ht="14.4" customHeight="1" x14ac:dyDescent="0.3">
      <c r="A40" s="386" t="s">
        <v>457</v>
      </c>
      <c r="B40" s="387" t="s">
        <v>459</v>
      </c>
      <c r="C40" s="388" t="s">
        <v>467</v>
      </c>
      <c r="D40" s="389" t="s">
        <v>468</v>
      </c>
      <c r="E40" s="388" t="s">
        <v>2961</v>
      </c>
      <c r="F40" s="389" t="s">
        <v>2962</v>
      </c>
      <c r="G40" s="388" t="s">
        <v>3047</v>
      </c>
      <c r="H40" s="388" t="s">
        <v>3048</v>
      </c>
      <c r="I40" s="390">
        <v>32.130000000000003</v>
      </c>
      <c r="J40" s="390">
        <v>500</v>
      </c>
      <c r="K40" s="391">
        <v>16011</v>
      </c>
    </row>
    <row r="41" spans="1:11" ht="14.4" customHeight="1" x14ac:dyDescent="0.3">
      <c r="A41" s="386" t="s">
        <v>457</v>
      </c>
      <c r="B41" s="387" t="s">
        <v>459</v>
      </c>
      <c r="C41" s="388" t="s">
        <v>467</v>
      </c>
      <c r="D41" s="389" t="s">
        <v>468</v>
      </c>
      <c r="E41" s="388" t="s">
        <v>2961</v>
      </c>
      <c r="F41" s="389" t="s">
        <v>2962</v>
      </c>
      <c r="G41" s="388" t="s">
        <v>3049</v>
      </c>
      <c r="H41" s="388" t="s">
        <v>3050</v>
      </c>
      <c r="I41" s="390">
        <v>140.63</v>
      </c>
      <c r="J41" s="390">
        <v>1</v>
      </c>
      <c r="K41" s="391">
        <v>140.63</v>
      </c>
    </row>
    <row r="42" spans="1:11" ht="14.4" customHeight="1" x14ac:dyDescent="0.3">
      <c r="A42" s="386" t="s">
        <v>457</v>
      </c>
      <c r="B42" s="387" t="s">
        <v>459</v>
      </c>
      <c r="C42" s="388" t="s">
        <v>467</v>
      </c>
      <c r="D42" s="389" t="s">
        <v>468</v>
      </c>
      <c r="E42" s="388" t="s">
        <v>2961</v>
      </c>
      <c r="F42" s="389" t="s">
        <v>2962</v>
      </c>
      <c r="G42" s="388" t="s">
        <v>3051</v>
      </c>
      <c r="H42" s="388" t="s">
        <v>3052</v>
      </c>
      <c r="I42" s="390">
        <v>243.83</v>
      </c>
      <c r="J42" s="390">
        <v>1</v>
      </c>
      <c r="K42" s="391">
        <v>243.83</v>
      </c>
    </row>
    <row r="43" spans="1:11" ht="14.4" customHeight="1" x14ac:dyDescent="0.3">
      <c r="A43" s="386" t="s">
        <v>457</v>
      </c>
      <c r="B43" s="387" t="s">
        <v>459</v>
      </c>
      <c r="C43" s="388" t="s">
        <v>467</v>
      </c>
      <c r="D43" s="389" t="s">
        <v>468</v>
      </c>
      <c r="E43" s="388" t="s">
        <v>2961</v>
      </c>
      <c r="F43" s="389" t="s">
        <v>2962</v>
      </c>
      <c r="G43" s="388" t="s">
        <v>3053</v>
      </c>
      <c r="H43" s="388" t="s">
        <v>3054</v>
      </c>
      <c r="I43" s="390">
        <v>2.68</v>
      </c>
      <c r="J43" s="390">
        <v>50</v>
      </c>
      <c r="K43" s="391">
        <v>134</v>
      </c>
    </row>
    <row r="44" spans="1:11" ht="14.4" customHeight="1" x14ac:dyDescent="0.3">
      <c r="A44" s="386" t="s">
        <v>457</v>
      </c>
      <c r="B44" s="387" t="s">
        <v>459</v>
      </c>
      <c r="C44" s="388" t="s">
        <v>467</v>
      </c>
      <c r="D44" s="389" t="s">
        <v>468</v>
      </c>
      <c r="E44" s="388" t="s">
        <v>2961</v>
      </c>
      <c r="F44" s="389" t="s">
        <v>2962</v>
      </c>
      <c r="G44" s="388" t="s">
        <v>3055</v>
      </c>
      <c r="H44" s="388" t="s">
        <v>3056</v>
      </c>
      <c r="I44" s="390">
        <v>2.7949999999999999</v>
      </c>
      <c r="J44" s="390">
        <v>100</v>
      </c>
      <c r="K44" s="391">
        <v>279.68</v>
      </c>
    </row>
    <row r="45" spans="1:11" ht="14.4" customHeight="1" x14ac:dyDescent="0.3">
      <c r="A45" s="386" t="s">
        <v>457</v>
      </c>
      <c r="B45" s="387" t="s">
        <v>459</v>
      </c>
      <c r="C45" s="388" t="s">
        <v>467</v>
      </c>
      <c r="D45" s="389" t="s">
        <v>468</v>
      </c>
      <c r="E45" s="388" t="s">
        <v>2961</v>
      </c>
      <c r="F45" s="389" t="s">
        <v>2962</v>
      </c>
      <c r="G45" s="388" t="s">
        <v>3057</v>
      </c>
      <c r="H45" s="388" t="s">
        <v>3058</v>
      </c>
      <c r="I45" s="390">
        <v>1.22</v>
      </c>
      <c r="J45" s="390">
        <v>400</v>
      </c>
      <c r="K45" s="391">
        <v>489.74</v>
      </c>
    </row>
    <row r="46" spans="1:11" ht="14.4" customHeight="1" x14ac:dyDescent="0.3">
      <c r="A46" s="386" t="s">
        <v>457</v>
      </c>
      <c r="B46" s="387" t="s">
        <v>459</v>
      </c>
      <c r="C46" s="388" t="s">
        <v>467</v>
      </c>
      <c r="D46" s="389" t="s">
        <v>468</v>
      </c>
      <c r="E46" s="388" t="s">
        <v>2963</v>
      </c>
      <c r="F46" s="389" t="s">
        <v>2964</v>
      </c>
      <c r="G46" s="388" t="s">
        <v>3059</v>
      </c>
      <c r="H46" s="388" t="s">
        <v>3060</v>
      </c>
      <c r="I46" s="390">
        <v>46.81</v>
      </c>
      <c r="J46" s="390">
        <v>20</v>
      </c>
      <c r="K46" s="391">
        <v>936.1</v>
      </c>
    </row>
    <row r="47" spans="1:11" ht="14.4" customHeight="1" x14ac:dyDescent="0.3">
      <c r="A47" s="386" t="s">
        <v>457</v>
      </c>
      <c r="B47" s="387" t="s">
        <v>459</v>
      </c>
      <c r="C47" s="388" t="s">
        <v>467</v>
      </c>
      <c r="D47" s="389" t="s">
        <v>468</v>
      </c>
      <c r="E47" s="388" t="s">
        <v>2963</v>
      </c>
      <c r="F47" s="389" t="s">
        <v>2964</v>
      </c>
      <c r="G47" s="388" t="s">
        <v>3061</v>
      </c>
      <c r="H47" s="388" t="s">
        <v>3062</v>
      </c>
      <c r="I47" s="390">
        <v>64.13</v>
      </c>
      <c r="J47" s="390">
        <v>12</v>
      </c>
      <c r="K47" s="391">
        <v>769.56</v>
      </c>
    </row>
    <row r="48" spans="1:11" ht="14.4" customHeight="1" x14ac:dyDescent="0.3">
      <c r="A48" s="386" t="s">
        <v>457</v>
      </c>
      <c r="B48" s="387" t="s">
        <v>459</v>
      </c>
      <c r="C48" s="388" t="s">
        <v>467</v>
      </c>
      <c r="D48" s="389" t="s">
        <v>468</v>
      </c>
      <c r="E48" s="388" t="s">
        <v>2963</v>
      </c>
      <c r="F48" s="389" t="s">
        <v>2964</v>
      </c>
      <c r="G48" s="388" t="s">
        <v>3063</v>
      </c>
      <c r="H48" s="388" t="s">
        <v>3064</v>
      </c>
      <c r="I48" s="390">
        <v>18.39</v>
      </c>
      <c r="J48" s="390">
        <v>24</v>
      </c>
      <c r="K48" s="391">
        <v>441.41</v>
      </c>
    </row>
    <row r="49" spans="1:11" ht="14.4" customHeight="1" x14ac:dyDescent="0.3">
      <c r="A49" s="386" t="s">
        <v>457</v>
      </c>
      <c r="B49" s="387" t="s">
        <v>459</v>
      </c>
      <c r="C49" s="388" t="s">
        <v>467</v>
      </c>
      <c r="D49" s="389" t="s">
        <v>468</v>
      </c>
      <c r="E49" s="388" t="s">
        <v>2963</v>
      </c>
      <c r="F49" s="389" t="s">
        <v>2964</v>
      </c>
      <c r="G49" s="388" t="s">
        <v>3065</v>
      </c>
      <c r="H49" s="388" t="s">
        <v>3066</v>
      </c>
      <c r="I49" s="390">
        <v>0.21</v>
      </c>
      <c r="J49" s="390">
        <v>1300</v>
      </c>
      <c r="K49" s="391">
        <v>273</v>
      </c>
    </row>
    <row r="50" spans="1:11" ht="14.4" customHeight="1" x14ac:dyDescent="0.3">
      <c r="A50" s="386" t="s">
        <v>457</v>
      </c>
      <c r="B50" s="387" t="s">
        <v>459</v>
      </c>
      <c r="C50" s="388" t="s">
        <v>467</v>
      </c>
      <c r="D50" s="389" t="s">
        <v>468</v>
      </c>
      <c r="E50" s="388" t="s">
        <v>2963</v>
      </c>
      <c r="F50" s="389" t="s">
        <v>2964</v>
      </c>
      <c r="G50" s="388" t="s">
        <v>3067</v>
      </c>
      <c r="H50" s="388" t="s">
        <v>3068</v>
      </c>
      <c r="I50" s="390">
        <v>11.122857142857145</v>
      </c>
      <c r="J50" s="390">
        <v>1350</v>
      </c>
      <c r="K50" s="391">
        <v>15019</v>
      </c>
    </row>
    <row r="51" spans="1:11" ht="14.4" customHeight="1" x14ac:dyDescent="0.3">
      <c r="A51" s="386" t="s">
        <v>457</v>
      </c>
      <c r="B51" s="387" t="s">
        <v>459</v>
      </c>
      <c r="C51" s="388" t="s">
        <v>467</v>
      </c>
      <c r="D51" s="389" t="s">
        <v>468</v>
      </c>
      <c r="E51" s="388" t="s">
        <v>2963</v>
      </c>
      <c r="F51" s="389" t="s">
        <v>2964</v>
      </c>
      <c r="G51" s="388" t="s">
        <v>3069</v>
      </c>
      <c r="H51" s="388" t="s">
        <v>3070</v>
      </c>
      <c r="I51" s="390">
        <v>0.92846153846153834</v>
      </c>
      <c r="J51" s="390">
        <v>9800</v>
      </c>
      <c r="K51" s="391">
        <v>9087</v>
      </c>
    </row>
    <row r="52" spans="1:11" ht="14.4" customHeight="1" x14ac:dyDescent="0.3">
      <c r="A52" s="386" t="s">
        <v>457</v>
      </c>
      <c r="B52" s="387" t="s">
        <v>459</v>
      </c>
      <c r="C52" s="388" t="s">
        <v>467</v>
      </c>
      <c r="D52" s="389" t="s">
        <v>468</v>
      </c>
      <c r="E52" s="388" t="s">
        <v>2963</v>
      </c>
      <c r="F52" s="389" t="s">
        <v>2964</v>
      </c>
      <c r="G52" s="388" t="s">
        <v>3071</v>
      </c>
      <c r="H52" s="388" t="s">
        <v>3072</v>
      </c>
      <c r="I52" s="390">
        <v>1.4255555555555555</v>
      </c>
      <c r="J52" s="390">
        <v>1800</v>
      </c>
      <c r="K52" s="391">
        <v>2567</v>
      </c>
    </row>
    <row r="53" spans="1:11" ht="14.4" customHeight="1" x14ac:dyDescent="0.3">
      <c r="A53" s="386" t="s">
        <v>457</v>
      </c>
      <c r="B53" s="387" t="s">
        <v>459</v>
      </c>
      <c r="C53" s="388" t="s">
        <v>467</v>
      </c>
      <c r="D53" s="389" t="s">
        <v>468</v>
      </c>
      <c r="E53" s="388" t="s">
        <v>2963</v>
      </c>
      <c r="F53" s="389" t="s">
        <v>2964</v>
      </c>
      <c r="G53" s="388" t="s">
        <v>3073</v>
      </c>
      <c r="H53" s="388" t="s">
        <v>3074</v>
      </c>
      <c r="I53" s="390">
        <v>0.41599999999999993</v>
      </c>
      <c r="J53" s="390">
        <v>5100</v>
      </c>
      <c r="K53" s="391">
        <v>2116</v>
      </c>
    </row>
    <row r="54" spans="1:11" ht="14.4" customHeight="1" x14ac:dyDescent="0.3">
      <c r="A54" s="386" t="s">
        <v>457</v>
      </c>
      <c r="B54" s="387" t="s">
        <v>459</v>
      </c>
      <c r="C54" s="388" t="s">
        <v>467</v>
      </c>
      <c r="D54" s="389" t="s">
        <v>468</v>
      </c>
      <c r="E54" s="388" t="s">
        <v>2963</v>
      </c>
      <c r="F54" s="389" t="s">
        <v>2964</v>
      </c>
      <c r="G54" s="388" t="s">
        <v>3075</v>
      </c>
      <c r="H54" s="388" t="s">
        <v>3076</v>
      </c>
      <c r="I54" s="390">
        <v>0.57500000000000007</v>
      </c>
      <c r="J54" s="390">
        <v>8900</v>
      </c>
      <c r="K54" s="391">
        <v>5107</v>
      </c>
    </row>
    <row r="55" spans="1:11" ht="14.4" customHeight="1" x14ac:dyDescent="0.3">
      <c r="A55" s="386" t="s">
        <v>457</v>
      </c>
      <c r="B55" s="387" t="s">
        <v>459</v>
      </c>
      <c r="C55" s="388" t="s">
        <v>467</v>
      </c>
      <c r="D55" s="389" t="s">
        <v>468</v>
      </c>
      <c r="E55" s="388" t="s">
        <v>2963</v>
      </c>
      <c r="F55" s="389" t="s">
        <v>2964</v>
      </c>
      <c r="G55" s="388" t="s">
        <v>3077</v>
      </c>
      <c r="H55" s="388" t="s">
        <v>3078</v>
      </c>
      <c r="I55" s="390">
        <v>3.1</v>
      </c>
      <c r="J55" s="390">
        <v>100</v>
      </c>
      <c r="K55" s="391">
        <v>310</v>
      </c>
    </row>
    <row r="56" spans="1:11" ht="14.4" customHeight="1" x14ac:dyDescent="0.3">
      <c r="A56" s="386" t="s">
        <v>457</v>
      </c>
      <c r="B56" s="387" t="s">
        <v>459</v>
      </c>
      <c r="C56" s="388" t="s">
        <v>467</v>
      </c>
      <c r="D56" s="389" t="s">
        <v>468</v>
      </c>
      <c r="E56" s="388" t="s">
        <v>2963</v>
      </c>
      <c r="F56" s="389" t="s">
        <v>2964</v>
      </c>
      <c r="G56" s="388" t="s">
        <v>3079</v>
      </c>
      <c r="H56" s="388" t="s">
        <v>3080</v>
      </c>
      <c r="I56" s="390">
        <v>1.865</v>
      </c>
      <c r="J56" s="390">
        <v>300</v>
      </c>
      <c r="K56" s="391">
        <v>562</v>
      </c>
    </row>
    <row r="57" spans="1:11" ht="14.4" customHeight="1" x14ac:dyDescent="0.3">
      <c r="A57" s="386" t="s">
        <v>457</v>
      </c>
      <c r="B57" s="387" t="s">
        <v>459</v>
      </c>
      <c r="C57" s="388" t="s">
        <v>467</v>
      </c>
      <c r="D57" s="389" t="s">
        <v>468</v>
      </c>
      <c r="E57" s="388" t="s">
        <v>2963</v>
      </c>
      <c r="F57" s="389" t="s">
        <v>2964</v>
      </c>
      <c r="G57" s="388" t="s">
        <v>3081</v>
      </c>
      <c r="H57" s="388" t="s">
        <v>3082</v>
      </c>
      <c r="I57" s="390">
        <v>5.88</v>
      </c>
      <c r="J57" s="390">
        <v>20</v>
      </c>
      <c r="K57" s="391">
        <v>117.6</v>
      </c>
    </row>
    <row r="58" spans="1:11" ht="14.4" customHeight="1" x14ac:dyDescent="0.3">
      <c r="A58" s="386" t="s">
        <v>457</v>
      </c>
      <c r="B58" s="387" t="s">
        <v>459</v>
      </c>
      <c r="C58" s="388" t="s">
        <v>467</v>
      </c>
      <c r="D58" s="389" t="s">
        <v>468</v>
      </c>
      <c r="E58" s="388" t="s">
        <v>2963</v>
      </c>
      <c r="F58" s="389" t="s">
        <v>2964</v>
      </c>
      <c r="G58" s="388" t="s">
        <v>3083</v>
      </c>
      <c r="H58" s="388" t="s">
        <v>3084</v>
      </c>
      <c r="I58" s="390">
        <v>6.29</v>
      </c>
      <c r="J58" s="390">
        <v>20</v>
      </c>
      <c r="K58" s="391">
        <v>125.8</v>
      </c>
    </row>
    <row r="59" spans="1:11" ht="14.4" customHeight="1" x14ac:dyDescent="0.3">
      <c r="A59" s="386" t="s">
        <v>457</v>
      </c>
      <c r="B59" s="387" t="s">
        <v>459</v>
      </c>
      <c r="C59" s="388" t="s">
        <v>467</v>
      </c>
      <c r="D59" s="389" t="s">
        <v>468</v>
      </c>
      <c r="E59" s="388" t="s">
        <v>2963</v>
      </c>
      <c r="F59" s="389" t="s">
        <v>2964</v>
      </c>
      <c r="G59" s="388" t="s">
        <v>3085</v>
      </c>
      <c r="H59" s="388" t="s">
        <v>3086</v>
      </c>
      <c r="I59" s="390">
        <v>6.8266666666666671</v>
      </c>
      <c r="J59" s="390">
        <v>110</v>
      </c>
      <c r="K59" s="391">
        <v>733.4</v>
      </c>
    </row>
    <row r="60" spans="1:11" ht="14.4" customHeight="1" x14ac:dyDescent="0.3">
      <c r="A60" s="386" t="s">
        <v>457</v>
      </c>
      <c r="B60" s="387" t="s">
        <v>459</v>
      </c>
      <c r="C60" s="388" t="s">
        <v>467</v>
      </c>
      <c r="D60" s="389" t="s">
        <v>468</v>
      </c>
      <c r="E60" s="388" t="s">
        <v>2963</v>
      </c>
      <c r="F60" s="389" t="s">
        <v>2964</v>
      </c>
      <c r="G60" s="388" t="s">
        <v>3087</v>
      </c>
      <c r="H60" s="388" t="s">
        <v>3088</v>
      </c>
      <c r="I60" s="390">
        <v>2.19</v>
      </c>
      <c r="J60" s="390">
        <v>200</v>
      </c>
      <c r="K60" s="391">
        <v>438.9</v>
      </c>
    </row>
    <row r="61" spans="1:11" ht="14.4" customHeight="1" x14ac:dyDescent="0.3">
      <c r="A61" s="386" t="s">
        <v>457</v>
      </c>
      <c r="B61" s="387" t="s">
        <v>459</v>
      </c>
      <c r="C61" s="388" t="s">
        <v>467</v>
      </c>
      <c r="D61" s="389" t="s">
        <v>468</v>
      </c>
      <c r="E61" s="388" t="s">
        <v>2963</v>
      </c>
      <c r="F61" s="389" t="s">
        <v>2964</v>
      </c>
      <c r="G61" s="388" t="s">
        <v>3089</v>
      </c>
      <c r="H61" s="388" t="s">
        <v>3090</v>
      </c>
      <c r="I61" s="390">
        <v>66.944999999999993</v>
      </c>
      <c r="J61" s="390">
        <v>7</v>
      </c>
      <c r="K61" s="391">
        <v>468.62</v>
      </c>
    </row>
    <row r="62" spans="1:11" ht="14.4" customHeight="1" x14ac:dyDescent="0.3">
      <c r="A62" s="386" t="s">
        <v>457</v>
      </c>
      <c r="B62" s="387" t="s">
        <v>459</v>
      </c>
      <c r="C62" s="388" t="s">
        <v>467</v>
      </c>
      <c r="D62" s="389" t="s">
        <v>468</v>
      </c>
      <c r="E62" s="388" t="s">
        <v>2963</v>
      </c>
      <c r="F62" s="389" t="s">
        <v>2964</v>
      </c>
      <c r="G62" s="388" t="s">
        <v>3091</v>
      </c>
      <c r="H62" s="388" t="s">
        <v>3092</v>
      </c>
      <c r="I62" s="390">
        <v>5.5637499999999998</v>
      </c>
      <c r="J62" s="390">
        <v>750</v>
      </c>
      <c r="K62" s="391">
        <v>4172.5</v>
      </c>
    </row>
    <row r="63" spans="1:11" ht="14.4" customHeight="1" x14ac:dyDescent="0.3">
      <c r="A63" s="386" t="s">
        <v>457</v>
      </c>
      <c r="B63" s="387" t="s">
        <v>459</v>
      </c>
      <c r="C63" s="388" t="s">
        <v>467</v>
      </c>
      <c r="D63" s="389" t="s">
        <v>468</v>
      </c>
      <c r="E63" s="388" t="s">
        <v>2963</v>
      </c>
      <c r="F63" s="389" t="s">
        <v>2964</v>
      </c>
      <c r="G63" s="388" t="s">
        <v>3093</v>
      </c>
      <c r="H63" s="388" t="s">
        <v>3094</v>
      </c>
      <c r="I63" s="390">
        <v>4.4775</v>
      </c>
      <c r="J63" s="390">
        <v>400</v>
      </c>
      <c r="K63" s="391">
        <v>1791</v>
      </c>
    </row>
    <row r="64" spans="1:11" ht="14.4" customHeight="1" x14ac:dyDescent="0.3">
      <c r="A64" s="386" t="s">
        <v>457</v>
      </c>
      <c r="B64" s="387" t="s">
        <v>459</v>
      </c>
      <c r="C64" s="388" t="s">
        <v>467</v>
      </c>
      <c r="D64" s="389" t="s">
        <v>468</v>
      </c>
      <c r="E64" s="388" t="s">
        <v>2963</v>
      </c>
      <c r="F64" s="389" t="s">
        <v>2964</v>
      </c>
      <c r="G64" s="388" t="s">
        <v>3095</v>
      </c>
      <c r="H64" s="388" t="s">
        <v>3096</v>
      </c>
      <c r="I64" s="390">
        <v>218.5</v>
      </c>
      <c r="J64" s="390">
        <v>10</v>
      </c>
      <c r="K64" s="391">
        <v>2185</v>
      </c>
    </row>
    <row r="65" spans="1:11" ht="14.4" customHeight="1" x14ac:dyDescent="0.3">
      <c r="A65" s="386" t="s">
        <v>457</v>
      </c>
      <c r="B65" s="387" t="s">
        <v>459</v>
      </c>
      <c r="C65" s="388" t="s">
        <v>467</v>
      </c>
      <c r="D65" s="389" t="s">
        <v>468</v>
      </c>
      <c r="E65" s="388" t="s">
        <v>2963</v>
      </c>
      <c r="F65" s="389" t="s">
        <v>2964</v>
      </c>
      <c r="G65" s="388" t="s">
        <v>3097</v>
      </c>
      <c r="H65" s="388" t="s">
        <v>3098</v>
      </c>
      <c r="I65" s="390">
        <v>2.37</v>
      </c>
      <c r="J65" s="390">
        <v>100</v>
      </c>
      <c r="K65" s="391">
        <v>237</v>
      </c>
    </row>
    <row r="66" spans="1:11" ht="14.4" customHeight="1" x14ac:dyDescent="0.3">
      <c r="A66" s="386" t="s">
        <v>457</v>
      </c>
      <c r="B66" s="387" t="s">
        <v>459</v>
      </c>
      <c r="C66" s="388" t="s">
        <v>467</v>
      </c>
      <c r="D66" s="389" t="s">
        <v>468</v>
      </c>
      <c r="E66" s="388" t="s">
        <v>2963</v>
      </c>
      <c r="F66" s="389" t="s">
        <v>2964</v>
      </c>
      <c r="G66" s="388" t="s">
        <v>3099</v>
      </c>
      <c r="H66" s="388" t="s">
        <v>3100</v>
      </c>
      <c r="I66" s="390">
        <v>1.7723529411764709</v>
      </c>
      <c r="J66" s="390">
        <v>12150</v>
      </c>
      <c r="K66" s="391">
        <v>21521</v>
      </c>
    </row>
    <row r="67" spans="1:11" ht="14.4" customHeight="1" x14ac:dyDescent="0.3">
      <c r="A67" s="386" t="s">
        <v>457</v>
      </c>
      <c r="B67" s="387" t="s">
        <v>459</v>
      </c>
      <c r="C67" s="388" t="s">
        <v>467</v>
      </c>
      <c r="D67" s="389" t="s">
        <v>468</v>
      </c>
      <c r="E67" s="388" t="s">
        <v>2963</v>
      </c>
      <c r="F67" s="389" t="s">
        <v>2964</v>
      </c>
      <c r="G67" s="388" t="s">
        <v>3101</v>
      </c>
      <c r="H67" s="388" t="s">
        <v>3102</v>
      </c>
      <c r="I67" s="390">
        <v>1.7725</v>
      </c>
      <c r="J67" s="390">
        <v>400</v>
      </c>
      <c r="K67" s="391">
        <v>708</v>
      </c>
    </row>
    <row r="68" spans="1:11" ht="14.4" customHeight="1" x14ac:dyDescent="0.3">
      <c r="A68" s="386" t="s">
        <v>457</v>
      </c>
      <c r="B68" s="387" t="s">
        <v>459</v>
      </c>
      <c r="C68" s="388" t="s">
        <v>467</v>
      </c>
      <c r="D68" s="389" t="s">
        <v>468</v>
      </c>
      <c r="E68" s="388" t="s">
        <v>2963</v>
      </c>
      <c r="F68" s="389" t="s">
        <v>2964</v>
      </c>
      <c r="G68" s="388" t="s">
        <v>3103</v>
      </c>
      <c r="H68" s="388" t="s">
        <v>3104</v>
      </c>
      <c r="I68" s="390">
        <v>2.75</v>
      </c>
      <c r="J68" s="390">
        <v>150</v>
      </c>
      <c r="K68" s="391">
        <v>412.5</v>
      </c>
    </row>
    <row r="69" spans="1:11" ht="14.4" customHeight="1" x14ac:dyDescent="0.3">
      <c r="A69" s="386" t="s">
        <v>457</v>
      </c>
      <c r="B69" s="387" t="s">
        <v>459</v>
      </c>
      <c r="C69" s="388" t="s">
        <v>467</v>
      </c>
      <c r="D69" s="389" t="s">
        <v>468</v>
      </c>
      <c r="E69" s="388" t="s">
        <v>2963</v>
      </c>
      <c r="F69" s="389" t="s">
        <v>2964</v>
      </c>
      <c r="G69" s="388" t="s">
        <v>3105</v>
      </c>
      <c r="H69" s="388" t="s">
        <v>3106</v>
      </c>
      <c r="I69" s="390">
        <v>1.7375</v>
      </c>
      <c r="J69" s="390">
        <v>500</v>
      </c>
      <c r="K69" s="391">
        <v>861</v>
      </c>
    </row>
    <row r="70" spans="1:11" ht="14.4" customHeight="1" x14ac:dyDescent="0.3">
      <c r="A70" s="386" t="s">
        <v>457</v>
      </c>
      <c r="B70" s="387" t="s">
        <v>459</v>
      </c>
      <c r="C70" s="388" t="s">
        <v>467</v>
      </c>
      <c r="D70" s="389" t="s">
        <v>468</v>
      </c>
      <c r="E70" s="388" t="s">
        <v>2963</v>
      </c>
      <c r="F70" s="389" t="s">
        <v>2964</v>
      </c>
      <c r="G70" s="388" t="s">
        <v>3107</v>
      </c>
      <c r="H70" s="388" t="s">
        <v>3108</v>
      </c>
      <c r="I70" s="390">
        <v>4.7927272727272729</v>
      </c>
      <c r="J70" s="390">
        <v>12900</v>
      </c>
      <c r="K70" s="391">
        <v>61878</v>
      </c>
    </row>
    <row r="71" spans="1:11" ht="14.4" customHeight="1" x14ac:dyDescent="0.3">
      <c r="A71" s="386" t="s">
        <v>457</v>
      </c>
      <c r="B71" s="387" t="s">
        <v>459</v>
      </c>
      <c r="C71" s="388" t="s">
        <v>467</v>
      </c>
      <c r="D71" s="389" t="s">
        <v>468</v>
      </c>
      <c r="E71" s="388" t="s">
        <v>2963</v>
      </c>
      <c r="F71" s="389" t="s">
        <v>2964</v>
      </c>
      <c r="G71" s="388" t="s">
        <v>3109</v>
      </c>
      <c r="H71" s="388" t="s">
        <v>3110</v>
      </c>
      <c r="I71" s="390">
        <v>1.9872222222222224</v>
      </c>
      <c r="J71" s="390">
        <v>11100</v>
      </c>
      <c r="K71" s="391">
        <v>22050</v>
      </c>
    </row>
    <row r="72" spans="1:11" ht="14.4" customHeight="1" x14ac:dyDescent="0.3">
      <c r="A72" s="386" t="s">
        <v>457</v>
      </c>
      <c r="B72" s="387" t="s">
        <v>459</v>
      </c>
      <c r="C72" s="388" t="s">
        <v>467</v>
      </c>
      <c r="D72" s="389" t="s">
        <v>468</v>
      </c>
      <c r="E72" s="388" t="s">
        <v>2963</v>
      </c>
      <c r="F72" s="389" t="s">
        <v>2964</v>
      </c>
      <c r="G72" s="388" t="s">
        <v>3111</v>
      </c>
      <c r="H72" s="388" t="s">
        <v>3112</v>
      </c>
      <c r="I72" s="390">
        <v>2.3933333333333335</v>
      </c>
      <c r="J72" s="390">
        <v>12350</v>
      </c>
      <c r="K72" s="391">
        <v>29525.5</v>
      </c>
    </row>
    <row r="73" spans="1:11" ht="14.4" customHeight="1" x14ac:dyDescent="0.3">
      <c r="A73" s="386" t="s">
        <v>457</v>
      </c>
      <c r="B73" s="387" t="s">
        <v>459</v>
      </c>
      <c r="C73" s="388" t="s">
        <v>467</v>
      </c>
      <c r="D73" s="389" t="s">
        <v>468</v>
      </c>
      <c r="E73" s="388" t="s">
        <v>2963</v>
      </c>
      <c r="F73" s="389" t="s">
        <v>2964</v>
      </c>
      <c r="G73" s="388" t="s">
        <v>3113</v>
      </c>
      <c r="H73" s="388" t="s">
        <v>3114</v>
      </c>
      <c r="I73" s="390">
        <v>4.2299999999999995</v>
      </c>
      <c r="J73" s="390">
        <v>150</v>
      </c>
      <c r="K73" s="391">
        <v>634.5</v>
      </c>
    </row>
    <row r="74" spans="1:11" ht="14.4" customHeight="1" x14ac:dyDescent="0.3">
      <c r="A74" s="386" t="s">
        <v>457</v>
      </c>
      <c r="B74" s="387" t="s">
        <v>459</v>
      </c>
      <c r="C74" s="388" t="s">
        <v>467</v>
      </c>
      <c r="D74" s="389" t="s">
        <v>468</v>
      </c>
      <c r="E74" s="388" t="s">
        <v>2963</v>
      </c>
      <c r="F74" s="389" t="s">
        <v>2964</v>
      </c>
      <c r="G74" s="388" t="s">
        <v>3115</v>
      </c>
      <c r="H74" s="388" t="s">
        <v>3116</v>
      </c>
      <c r="I74" s="390">
        <v>34.22</v>
      </c>
      <c r="J74" s="390">
        <v>24</v>
      </c>
      <c r="K74" s="391">
        <v>821.28</v>
      </c>
    </row>
    <row r="75" spans="1:11" ht="14.4" customHeight="1" x14ac:dyDescent="0.3">
      <c r="A75" s="386" t="s">
        <v>457</v>
      </c>
      <c r="B75" s="387" t="s">
        <v>459</v>
      </c>
      <c r="C75" s="388" t="s">
        <v>467</v>
      </c>
      <c r="D75" s="389" t="s">
        <v>468</v>
      </c>
      <c r="E75" s="388" t="s">
        <v>2963</v>
      </c>
      <c r="F75" s="389" t="s">
        <v>2964</v>
      </c>
      <c r="G75" s="388" t="s">
        <v>3117</v>
      </c>
      <c r="H75" s="388" t="s">
        <v>3118</v>
      </c>
      <c r="I75" s="390">
        <v>2.86</v>
      </c>
      <c r="J75" s="390">
        <v>200</v>
      </c>
      <c r="K75" s="391">
        <v>572</v>
      </c>
    </row>
    <row r="76" spans="1:11" ht="14.4" customHeight="1" x14ac:dyDescent="0.3">
      <c r="A76" s="386" t="s">
        <v>457</v>
      </c>
      <c r="B76" s="387" t="s">
        <v>459</v>
      </c>
      <c r="C76" s="388" t="s">
        <v>467</v>
      </c>
      <c r="D76" s="389" t="s">
        <v>468</v>
      </c>
      <c r="E76" s="388" t="s">
        <v>2963</v>
      </c>
      <c r="F76" s="389" t="s">
        <v>2964</v>
      </c>
      <c r="G76" s="388" t="s">
        <v>3119</v>
      </c>
      <c r="H76" s="388" t="s">
        <v>3120</v>
      </c>
      <c r="I76" s="390">
        <v>29.89714285714286</v>
      </c>
      <c r="J76" s="390">
        <v>330</v>
      </c>
      <c r="K76" s="391">
        <v>9866.2000000000007</v>
      </c>
    </row>
    <row r="77" spans="1:11" ht="14.4" customHeight="1" x14ac:dyDescent="0.3">
      <c r="A77" s="386" t="s">
        <v>457</v>
      </c>
      <c r="B77" s="387" t="s">
        <v>459</v>
      </c>
      <c r="C77" s="388" t="s">
        <v>467</v>
      </c>
      <c r="D77" s="389" t="s">
        <v>468</v>
      </c>
      <c r="E77" s="388" t="s">
        <v>2963</v>
      </c>
      <c r="F77" s="389" t="s">
        <v>2964</v>
      </c>
      <c r="G77" s="388" t="s">
        <v>3121</v>
      </c>
      <c r="H77" s="388" t="s">
        <v>3122</v>
      </c>
      <c r="I77" s="390">
        <v>0.67</v>
      </c>
      <c r="J77" s="390">
        <v>2000</v>
      </c>
      <c r="K77" s="391">
        <v>1340</v>
      </c>
    </row>
    <row r="78" spans="1:11" ht="14.4" customHeight="1" x14ac:dyDescent="0.3">
      <c r="A78" s="386" t="s">
        <v>457</v>
      </c>
      <c r="B78" s="387" t="s">
        <v>459</v>
      </c>
      <c r="C78" s="388" t="s">
        <v>467</v>
      </c>
      <c r="D78" s="389" t="s">
        <v>468</v>
      </c>
      <c r="E78" s="388" t="s">
        <v>2963</v>
      </c>
      <c r="F78" s="389" t="s">
        <v>2964</v>
      </c>
      <c r="G78" s="388" t="s">
        <v>3123</v>
      </c>
      <c r="H78" s="388" t="s">
        <v>3124</v>
      </c>
      <c r="I78" s="390">
        <v>1.548</v>
      </c>
      <c r="J78" s="390">
        <v>1700</v>
      </c>
      <c r="K78" s="391">
        <v>2636</v>
      </c>
    </row>
    <row r="79" spans="1:11" ht="14.4" customHeight="1" x14ac:dyDescent="0.3">
      <c r="A79" s="386" t="s">
        <v>457</v>
      </c>
      <c r="B79" s="387" t="s">
        <v>459</v>
      </c>
      <c r="C79" s="388" t="s">
        <v>467</v>
      </c>
      <c r="D79" s="389" t="s">
        <v>468</v>
      </c>
      <c r="E79" s="388" t="s">
        <v>2963</v>
      </c>
      <c r="F79" s="389" t="s">
        <v>2964</v>
      </c>
      <c r="G79" s="388" t="s">
        <v>3125</v>
      </c>
      <c r="H79" s="388" t="s">
        <v>3126</v>
      </c>
      <c r="I79" s="390">
        <v>29.04</v>
      </c>
      <c r="J79" s="390">
        <v>12</v>
      </c>
      <c r="K79" s="391">
        <v>348.48</v>
      </c>
    </row>
    <row r="80" spans="1:11" ht="14.4" customHeight="1" x14ac:dyDescent="0.3">
      <c r="A80" s="386" t="s">
        <v>457</v>
      </c>
      <c r="B80" s="387" t="s">
        <v>459</v>
      </c>
      <c r="C80" s="388" t="s">
        <v>467</v>
      </c>
      <c r="D80" s="389" t="s">
        <v>468</v>
      </c>
      <c r="E80" s="388" t="s">
        <v>2963</v>
      </c>
      <c r="F80" s="389" t="s">
        <v>2964</v>
      </c>
      <c r="G80" s="388" t="s">
        <v>3127</v>
      </c>
      <c r="H80" s="388" t="s">
        <v>3128</v>
      </c>
      <c r="I80" s="390">
        <v>29.04</v>
      </c>
      <c r="J80" s="390">
        <v>96</v>
      </c>
      <c r="K80" s="391">
        <v>2787.9500000000003</v>
      </c>
    </row>
    <row r="81" spans="1:11" ht="14.4" customHeight="1" x14ac:dyDescent="0.3">
      <c r="A81" s="386" t="s">
        <v>457</v>
      </c>
      <c r="B81" s="387" t="s">
        <v>459</v>
      </c>
      <c r="C81" s="388" t="s">
        <v>467</v>
      </c>
      <c r="D81" s="389" t="s">
        <v>468</v>
      </c>
      <c r="E81" s="388" t="s">
        <v>2963</v>
      </c>
      <c r="F81" s="389" t="s">
        <v>2964</v>
      </c>
      <c r="G81" s="388" t="s">
        <v>3129</v>
      </c>
      <c r="H81" s="388" t="s">
        <v>3130</v>
      </c>
      <c r="I81" s="390">
        <v>2.9</v>
      </c>
      <c r="J81" s="390">
        <v>300</v>
      </c>
      <c r="K81" s="391">
        <v>870</v>
      </c>
    </row>
    <row r="82" spans="1:11" ht="14.4" customHeight="1" x14ac:dyDescent="0.3">
      <c r="A82" s="386" t="s">
        <v>457</v>
      </c>
      <c r="B82" s="387" t="s">
        <v>459</v>
      </c>
      <c r="C82" s="388" t="s">
        <v>467</v>
      </c>
      <c r="D82" s="389" t="s">
        <v>468</v>
      </c>
      <c r="E82" s="388" t="s">
        <v>2963</v>
      </c>
      <c r="F82" s="389" t="s">
        <v>2964</v>
      </c>
      <c r="G82" s="388" t="s">
        <v>3131</v>
      </c>
      <c r="H82" s="388" t="s">
        <v>3132</v>
      </c>
      <c r="I82" s="390">
        <v>2.9</v>
      </c>
      <c r="J82" s="390">
        <v>200</v>
      </c>
      <c r="K82" s="391">
        <v>580</v>
      </c>
    </row>
    <row r="83" spans="1:11" ht="14.4" customHeight="1" x14ac:dyDescent="0.3">
      <c r="A83" s="386" t="s">
        <v>457</v>
      </c>
      <c r="B83" s="387" t="s">
        <v>459</v>
      </c>
      <c r="C83" s="388" t="s">
        <v>467</v>
      </c>
      <c r="D83" s="389" t="s">
        <v>468</v>
      </c>
      <c r="E83" s="388" t="s">
        <v>2963</v>
      </c>
      <c r="F83" s="389" t="s">
        <v>2964</v>
      </c>
      <c r="G83" s="388" t="s">
        <v>3133</v>
      </c>
      <c r="H83" s="388" t="s">
        <v>3134</v>
      </c>
      <c r="I83" s="390">
        <v>5.0475000000000003</v>
      </c>
      <c r="J83" s="390">
        <v>7060</v>
      </c>
      <c r="K83" s="391">
        <v>35595.599999999999</v>
      </c>
    </row>
    <row r="84" spans="1:11" ht="14.4" customHeight="1" x14ac:dyDescent="0.3">
      <c r="A84" s="386" t="s">
        <v>457</v>
      </c>
      <c r="B84" s="387" t="s">
        <v>459</v>
      </c>
      <c r="C84" s="388" t="s">
        <v>467</v>
      </c>
      <c r="D84" s="389" t="s">
        <v>468</v>
      </c>
      <c r="E84" s="388" t="s">
        <v>2963</v>
      </c>
      <c r="F84" s="389" t="s">
        <v>2964</v>
      </c>
      <c r="G84" s="388" t="s">
        <v>3135</v>
      </c>
      <c r="H84" s="388" t="s">
        <v>3136</v>
      </c>
      <c r="I84" s="390">
        <v>182.63</v>
      </c>
      <c r="J84" s="390">
        <v>2</v>
      </c>
      <c r="K84" s="391">
        <v>365.26</v>
      </c>
    </row>
    <row r="85" spans="1:11" ht="14.4" customHeight="1" x14ac:dyDescent="0.3">
      <c r="A85" s="386" t="s">
        <v>457</v>
      </c>
      <c r="B85" s="387" t="s">
        <v>459</v>
      </c>
      <c r="C85" s="388" t="s">
        <v>467</v>
      </c>
      <c r="D85" s="389" t="s">
        <v>468</v>
      </c>
      <c r="E85" s="388" t="s">
        <v>2963</v>
      </c>
      <c r="F85" s="389" t="s">
        <v>2964</v>
      </c>
      <c r="G85" s="388" t="s">
        <v>3137</v>
      </c>
      <c r="H85" s="388" t="s">
        <v>3138</v>
      </c>
      <c r="I85" s="390">
        <v>116.28</v>
      </c>
      <c r="J85" s="390">
        <v>3</v>
      </c>
      <c r="K85" s="391">
        <v>348.84</v>
      </c>
    </row>
    <row r="86" spans="1:11" ht="14.4" customHeight="1" x14ac:dyDescent="0.3">
      <c r="A86" s="386" t="s">
        <v>457</v>
      </c>
      <c r="B86" s="387" t="s">
        <v>459</v>
      </c>
      <c r="C86" s="388" t="s">
        <v>467</v>
      </c>
      <c r="D86" s="389" t="s">
        <v>468</v>
      </c>
      <c r="E86" s="388" t="s">
        <v>2963</v>
      </c>
      <c r="F86" s="389" t="s">
        <v>2964</v>
      </c>
      <c r="G86" s="388" t="s">
        <v>3139</v>
      </c>
      <c r="H86" s="388" t="s">
        <v>3140</v>
      </c>
      <c r="I86" s="390">
        <v>17.892499999999998</v>
      </c>
      <c r="J86" s="390">
        <v>1950</v>
      </c>
      <c r="K86" s="391">
        <v>34838</v>
      </c>
    </row>
    <row r="87" spans="1:11" ht="14.4" customHeight="1" x14ac:dyDescent="0.3">
      <c r="A87" s="386" t="s">
        <v>457</v>
      </c>
      <c r="B87" s="387" t="s">
        <v>459</v>
      </c>
      <c r="C87" s="388" t="s">
        <v>467</v>
      </c>
      <c r="D87" s="389" t="s">
        <v>468</v>
      </c>
      <c r="E87" s="388" t="s">
        <v>2963</v>
      </c>
      <c r="F87" s="389" t="s">
        <v>2964</v>
      </c>
      <c r="G87" s="388" t="s">
        <v>3141</v>
      </c>
      <c r="H87" s="388" t="s">
        <v>3142</v>
      </c>
      <c r="I87" s="390">
        <v>17.90166666666666</v>
      </c>
      <c r="J87" s="390">
        <v>5600</v>
      </c>
      <c r="K87" s="391">
        <v>99996.5</v>
      </c>
    </row>
    <row r="88" spans="1:11" ht="14.4" customHeight="1" x14ac:dyDescent="0.3">
      <c r="A88" s="386" t="s">
        <v>457</v>
      </c>
      <c r="B88" s="387" t="s">
        <v>459</v>
      </c>
      <c r="C88" s="388" t="s">
        <v>467</v>
      </c>
      <c r="D88" s="389" t="s">
        <v>468</v>
      </c>
      <c r="E88" s="388" t="s">
        <v>2963</v>
      </c>
      <c r="F88" s="389" t="s">
        <v>2964</v>
      </c>
      <c r="G88" s="388" t="s">
        <v>3143</v>
      </c>
      <c r="H88" s="388" t="s">
        <v>3144</v>
      </c>
      <c r="I88" s="390">
        <v>14.97</v>
      </c>
      <c r="J88" s="390">
        <v>30</v>
      </c>
      <c r="K88" s="391">
        <v>449.1</v>
      </c>
    </row>
    <row r="89" spans="1:11" ht="14.4" customHeight="1" x14ac:dyDescent="0.3">
      <c r="A89" s="386" t="s">
        <v>457</v>
      </c>
      <c r="B89" s="387" t="s">
        <v>459</v>
      </c>
      <c r="C89" s="388" t="s">
        <v>467</v>
      </c>
      <c r="D89" s="389" t="s">
        <v>468</v>
      </c>
      <c r="E89" s="388" t="s">
        <v>2963</v>
      </c>
      <c r="F89" s="389" t="s">
        <v>2964</v>
      </c>
      <c r="G89" s="388" t="s">
        <v>3145</v>
      </c>
      <c r="H89" s="388" t="s">
        <v>3146</v>
      </c>
      <c r="I89" s="390">
        <v>25.53</v>
      </c>
      <c r="J89" s="390">
        <v>105</v>
      </c>
      <c r="K89" s="391">
        <v>2680.65</v>
      </c>
    </row>
    <row r="90" spans="1:11" ht="14.4" customHeight="1" x14ac:dyDescent="0.3">
      <c r="A90" s="386" t="s">
        <v>457</v>
      </c>
      <c r="B90" s="387" t="s">
        <v>459</v>
      </c>
      <c r="C90" s="388" t="s">
        <v>467</v>
      </c>
      <c r="D90" s="389" t="s">
        <v>468</v>
      </c>
      <c r="E90" s="388" t="s">
        <v>2963</v>
      </c>
      <c r="F90" s="389" t="s">
        <v>2964</v>
      </c>
      <c r="G90" s="388" t="s">
        <v>3147</v>
      </c>
      <c r="H90" s="388" t="s">
        <v>3148</v>
      </c>
      <c r="I90" s="390">
        <v>8.9528571428571446</v>
      </c>
      <c r="J90" s="390">
        <v>700</v>
      </c>
      <c r="K90" s="391">
        <v>6266.9</v>
      </c>
    </row>
    <row r="91" spans="1:11" ht="14.4" customHeight="1" x14ac:dyDescent="0.3">
      <c r="A91" s="386" t="s">
        <v>457</v>
      </c>
      <c r="B91" s="387" t="s">
        <v>459</v>
      </c>
      <c r="C91" s="388" t="s">
        <v>467</v>
      </c>
      <c r="D91" s="389" t="s">
        <v>468</v>
      </c>
      <c r="E91" s="388" t="s">
        <v>2963</v>
      </c>
      <c r="F91" s="389" t="s">
        <v>2964</v>
      </c>
      <c r="G91" s="388" t="s">
        <v>3149</v>
      </c>
      <c r="H91" s="388" t="s">
        <v>3150</v>
      </c>
      <c r="I91" s="390">
        <v>2.8287499999999999</v>
      </c>
      <c r="J91" s="390">
        <v>5400</v>
      </c>
      <c r="K91" s="391">
        <v>15249</v>
      </c>
    </row>
    <row r="92" spans="1:11" ht="14.4" customHeight="1" x14ac:dyDescent="0.3">
      <c r="A92" s="386" t="s">
        <v>457</v>
      </c>
      <c r="B92" s="387" t="s">
        <v>459</v>
      </c>
      <c r="C92" s="388" t="s">
        <v>467</v>
      </c>
      <c r="D92" s="389" t="s">
        <v>468</v>
      </c>
      <c r="E92" s="388" t="s">
        <v>2963</v>
      </c>
      <c r="F92" s="389" t="s">
        <v>2964</v>
      </c>
      <c r="G92" s="388" t="s">
        <v>3151</v>
      </c>
      <c r="H92" s="388" t="s">
        <v>3152</v>
      </c>
      <c r="I92" s="390">
        <v>13.158333333333333</v>
      </c>
      <c r="J92" s="390">
        <v>150</v>
      </c>
      <c r="K92" s="391">
        <v>1974.1999999999998</v>
      </c>
    </row>
    <row r="93" spans="1:11" ht="14.4" customHeight="1" x14ac:dyDescent="0.3">
      <c r="A93" s="386" t="s">
        <v>457</v>
      </c>
      <c r="B93" s="387" t="s">
        <v>459</v>
      </c>
      <c r="C93" s="388" t="s">
        <v>467</v>
      </c>
      <c r="D93" s="389" t="s">
        <v>468</v>
      </c>
      <c r="E93" s="388" t="s">
        <v>2963</v>
      </c>
      <c r="F93" s="389" t="s">
        <v>2964</v>
      </c>
      <c r="G93" s="388" t="s">
        <v>3153</v>
      </c>
      <c r="H93" s="388" t="s">
        <v>3154</v>
      </c>
      <c r="I93" s="390">
        <v>13.193333333333333</v>
      </c>
      <c r="J93" s="390">
        <v>70</v>
      </c>
      <c r="K93" s="391">
        <v>923.6</v>
      </c>
    </row>
    <row r="94" spans="1:11" ht="14.4" customHeight="1" x14ac:dyDescent="0.3">
      <c r="A94" s="386" t="s">
        <v>457</v>
      </c>
      <c r="B94" s="387" t="s">
        <v>459</v>
      </c>
      <c r="C94" s="388" t="s">
        <v>467</v>
      </c>
      <c r="D94" s="389" t="s">
        <v>468</v>
      </c>
      <c r="E94" s="388" t="s">
        <v>2963</v>
      </c>
      <c r="F94" s="389" t="s">
        <v>2964</v>
      </c>
      <c r="G94" s="388" t="s">
        <v>3155</v>
      </c>
      <c r="H94" s="388" t="s">
        <v>3156</v>
      </c>
      <c r="I94" s="390">
        <v>13.19</v>
      </c>
      <c r="J94" s="390">
        <v>80</v>
      </c>
      <c r="K94" s="391">
        <v>1055.0999999999999</v>
      </c>
    </row>
    <row r="95" spans="1:11" ht="14.4" customHeight="1" x14ac:dyDescent="0.3">
      <c r="A95" s="386" t="s">
        <v>457</v>
      </c>
      <c r="B95" s="387" t="s">
        <v>459</v>
      </c>
      <c r="C95" s="388" t="s">
        <v>467</v>
      </c>
      <c r="D95" s="389" t="s">
        <v>468</v>
      </c>
      <c r="E95" s="388" t="s">
        <v>2963</v>
      </c>
      <c r="F95" s="389" t="s">
        <v>2964</v>
      </c>
      <c r="G95" s="388" t="s">
        <v>3157</v>
      </c>
      <c r="H95" s="388" t="s">
        <v>3158</v>
      </c>
      <c r="I95" s="390">
        <v>13.2</v>
      </c>
      <c r="J95" s="390">
        <v>30</v>
      </c>
      <c r="K95" s="391">
        <v>396</v>
      </c>
    </row>
    <row r="96" spans="1:11" ht="14.4" customHeight="1" x14ac:dyDescent="0.3">
      <c r="A96" s="386" t="s">
        <v>457</v>
      </c>
      <c r="B96" s="387" t="s">
        <v>459</v>
      </c>
      <c r="C96" s="388" t="s">
        <v>467</v>
      </c>
      <c r="D96" s="389" t="s">
        <v>468</v>
      </c>
      <c r="E96" s="388" t="s">
        <v>2963</v>
      </c>
      <c r="F96" s="389" t="s">
        <v>2964</v>
      </c>
      <c r="G96" s="388" t="s">
        <v>3159</v>
      </c>
      <c r="H96" s="388" t="s">
        <v>3160</v>
      </c>
      <c r="I96" s="390">
        <v>1.55</v>
      </c>
      <c r="J96" s="390">
        <v>150</v>
      </c>
      <c r="K96" s="391">
        <v>232.5</v>
      </c>
    </row>
    <row r="97" spans="1:11" ht="14.4" customHeight="1" x14ac:dyDescent="0.3">
      <c r="A97" s="386" t="s">
        <v>457</v>
      </c>
      <c r="B97" s="387" t="s">
        <v>459</v>
      </c>
      <c r="C97" s="388" t="s">
        <v>467</v>
      </c>
      <c r="D97" s="389" t="s">
        <v>468</v>
      </c>
      <c r="E97" s="388" t="s">
        <v>2963</v>
      </c>
      <c r="F97" s="389" t="s">
        <v>2964</v>
      </c>
      <c r="G97" s="388" t="s">
        <v>3161</v>
      </c>
      <c r="H97" s="388" t="s">
        <v>3162</v>
      </c>
      <c r="I97" s="390">
        <v>21.232499999999998</v>
      </c>
      <c r="J97" s="390">
        <v>95</v>
      </c>
      <c r="K97" s="391">
        <v>2017.1499999999999</v>
      </c>
    </row>
    <row r="98" spans="1:11" ht="14.4" customHeight="1" x14ac:dyDescent="0.3">
      <c r="A98" s="386" t="s">
        <v>457</v>
      </c>
      <c r="B98" s="387" t="s">
        <v>459</v>
      </c>
      <c r="C98" s="388" t="s">
        <v>467</v>
      </c>
      <c r="D98" s="389" t="s">
        <v>468</v>
      </c>
      <c r="E98" s="388" t="s">
        <v>2963</v>
      </c>
      <c r="F98" s="389" t="s">
        <v>2964</v>
      </c>
      <c r="G98" s="388" t="s">
        <v>3163</v>
      </c>
      <c r="H98" s="388" t="s">
        <v>3164</v>
      </c>
      <c r="I98" s="390">
        <v>21.116153846153843</v>
      </c>
      <c r="J98" s="390">
        <v>850</v>
      </c>
      <c r="K98" s="391">
        <v>17894.5</v>
      </c>
    </row>
    <row r="99" spans="1:11" ht="14.4" customHeight="1" x14ac:dyDescent="0.3">
      <c r="A99" s="386" t="s">
        <v>457</v>
      </c>
      <c r="B99" s="387" t="s">
        <v>459</v>
      </c>
      <c r="C99" s="388" t="s">
        <v>467</v>
      </c>
      <c r="D99" s="389" t="s">
        <v>468</v>
      </c>
      <c r="E99" s="388" t="s">
        <v>2963</v>
      </c>
      <c r="F99" s="389" t="s">
        <v>2964</v>
      </c>
      <c r="G99" s="388" t="s">
        <v>3165</v>
      </c>
      <c r="H99" s="388" t="s">
        <v>3166</v>
      </c>
      <c r="I99" s="390">
        <v>11.39</v>
      </c>
      <c r="J99" s="390">
        <v>300</v>
      </c>
      <c r="K99" s="391">
        <v>3412.5</v>
      </c>
    </row>
    <row r="100" spans="1:11" ht="14.4" customHeight="1" x14ac:dyDescent="0.3">
      <c r="A100" s="386" t="s">
        <v>457</v>
      </c>
      <c r="B100" s="387" t="s">
        <v>459</v>
      </c>
      <c r="C100" s="388" t="s">
        <v>467</v>
      </c>
      <c r="D100" s="389" t="s">
        <v>468</v>
      </c>
      <c r="E100" s="388" t="s">
        <v>2963</v>
      </c>
      <c r="F100" s="389" t="s">
        <v>2964</v>
      </c>
      <c r="G100" s="388" t="s">
        <v>3167</v>
      </c>
      <c r="H100" s="388" t="s">
        <v>3168</v>
      </c>
      <c r="I100" s="390">
        <v>0.47</v>
      </c>
      <c r="J100" s="390">
        <v>1000</v>
      </c>
      <c r="K100" s="391">
        <v>470</v>
      </c>
    </row>
    <row r="101" spans="1:11" ht="14.4" customHeight="1" x14ac:dyDescent="0.3">
      <c r="A101" s="386" t="s">
        <v>457</v>
      </c>
      <c r="B101" s="387" t="s">
        <v>459</v>
      </c>
      <c r="C101" s="388" t="s">
        <v>467</v>
      </c>
      <c r="D101" s="389" t="s">
        <v>468</v>
      </c>
      <c r="E101" s="388" t="s">
        <v>2963</v>
      </c>
      <c r="F101" s="389" t="s">
        <v>2964</v>
      </c>
      <c r="G101" s="388" t="s">
        <v>3169</v>
      </c>
      <c r="H101" s="388" t="s">
        <v>3170</v>
      </c>
      <c r="I101" s="390">
        <v>0.46799999999999997</v>
      </c>
      <c r="J101" s="390">
        <v>3200</v>
      </c>
      <c r="K101" s="391">
        <v>1498</v>
      </c>
    </row>
    <row r="102" spans="1:11" ht="14.4" customHeight="1" x14ac:dyDescent="0.3">
      <c r="A102" s="386" t="s">
        <v>457</v>
      </c>
      <c r="B102" s="387" t="s">
        <v>459</v>
      </c>
      <c r="C102" s="388" t="s">
        <v>467</v>
      </c>
      <c r="D102" s="389" t="s">
        <v>468</v>
      </c>
      <c r="E102" s="388" t="s">
        <v>2963</v>
      </c>
      <c r="F102" s="389" t="s">
        <v>2964</v>
      </c>
      <c r="G102" s="388" t="s">
        <v>3171</v>
      </c>
      <c r="H102" s="388" t="s">
        <v>3172</v>
      </c>
      <c r="I102" s="390">
        <v>181.5</v>
      </c>
      <c r="J102" s="390">
        <v>1</v>
      </c>
      <c r="K102" s="391">
        <v>181.5</v>
      </c>
    </row>
    <row r="103" spans="1:11" ht="14.4" customHeight="1" x14ac:dyDescent="0.3">
      <c r="A103" s="386" t="s">
        <v>457</v>
      </c>
      <c r="B103" s="387" t="s">
        <v>459</v>
      </c>
      <c r="C103" s="388" t="s">
        <v>467</v>
      </c>
      <c r="D103" s="389" t="s">
        <v>468</v>
      </c>
      <c r="E103" s="388" t="s">
        <v>2963</v>
      </c>
      <c r="F103" s="389" t="s">
        <v>2964</v>
      </c>
      <c r="G103" s="388" t="s">
        <v>3173</v>
      </c>
      <c r="H103" s="388" t="s">
        <v>3174</v>
      </c>
      <c r="I103" s="390">
        <v>649.77</v>
      </c>
      <c r="J103" s="390">
        <v>2</v>
      </c>
      <c r="K103" s="391">
        <v>1299.54</v>
      </c>
    </row>
    <row r="104" spans="1:11" ht="14.4" customHeight="1" x14ac:dyDescent="0.3">
      <c r="A104" s="386" t="s">
        <v>457</v>
      </c>
      <c r="B104" s="387" t="s">
        <v>459</v>
      </c>
      <c r="C104" s="388" t="s">
        <v>467</v>
      </c>
      <c r="D104" s="389" t="s">
        <v>468</v>
      </c>
      <c r="E104" s="388" t="s">
        <v>2963</v>
      </c>
      <c r="F104" s="389" t="s">
        <v>2964</v>
      </c>
      <c r="G104" s="388" t="s">
        <v>3175</v>
      </c>
      <c r="H104" s="388" t="s">
        <v>3176</v>
      </c>
      <c r="I104" s="390">
        <v>33.35</v>
      </c>
      <c r="J104" s="390">
        <v>12</v>
      </c>
      <c r="K104" s="391">
        <v>400.2</v>
      </c>
    </row>
    <row r="105" spans="1:11" ht="14.4" customHeight="1" x14ac:dyDescent="0.3">
      <c r="A105" s="386" t="s">
        <v>457</v>
      </c>
      <c r="B105" s="387" t="s">
        <v>459</v>
      </c>
      <c r="C105" s="388" t="s">
        <v>467</v>
      </c>
      <c r="D105" s="389" t="s">
        <v>468</v>
      </c>
      <c r="E105" s="388" t="s">
        <v>2963</v>
      </c>
      <c r="F105" s="389" t="s">
        <v>2964</v>
      </c>
      <c r="G105" s="388" t="s">
        <v>3177</v>
      </c>
      <c r="H105" s="388" t="s">
        <v>3178</v>
      </c>
      <c r="I105" s="390">
        <v>181.5</v>
      </c>
      <c r="J105" s="390">
        <v>11</v>
      </c>
      <c r="K105" s="391">
        <v>1996.5</v>
      </c>
    </row>
    <row r="106" spans="1:11" ht="14.4" customHeight="1" x14ac:dyDescent="0.3">
      <c r="A106" s="386" t="s">
        <v>457</v>
      </c>
      <c r="B106" s="387" t="s">
        <v>459</v>
      </c>
      <c r="C106" s="388" t="s">
        <v>467</v>
      </c>
      <c r="D106" s="389" t="s">
        <v>468</v>
      </c>
      <c r="E106" s="388" t="s">
        <v>2963</v>
      </c>
      <c r="F106" s="389" t="s">
        <v>2964</v>
      </c>
      <c r="G106" s="388" t="s">
        <v>3179</v>
      </c>
      <c r="H106" s="388" t="s">
        <v>3180</v>
      </c>
      <c r="I106" s="390">
        <v>29.04</v>
      </c>
      <c r="J106" s="390">
        <v>12</v>
      </c>
      <c r="K106" s="391">
        <v>348.48</v>
      </c>
    </row>
    <row r="107" spans="1:11" ht="14.4" customHeight="1" x14ac:dyDescent="0.3">
      <c r="A107" s="386" t="s">
        <v>457</v>
      </c>
      <c r="B107" s="387" t="s">
        <v>459</v>
      </c>
      <c r="C107" s="388" t="s">
        <v>467</v>
      </c>
      <c r="D107" s="389" t="s">
        <v>468</v>
      </c>
      <c r="E107" s="388" t="s">
        <v>2963</v>
      </c>
      <c r="F107" s="389" t="s">
        <v>2964</v>
      </c>
      <c r="G107" s="388" t="s">
        <v>3181</v>
      </c>
      <c r="H107" s="388" t="s">
        <v>3182</v>
      </c>
      <c r="I107" s="390">
        <v>8.57</v>
      </c>
      <c r="J107" s="390">
        <v>50</v>
      </c>
      <c r="K107" s="391">
        <v>428.5</v>
      </c>
    </row>
    <row r="108" spans="1:11" ht="14.4" customHeight="1" x14ac:dyDescent="0.3">
      <c r="A108" s="386" t="s">
        <v>457</v>
      </c>
      <c r="B108" s="387" t="s">
        <v>459</v>
      </c>
      <c r="C108" s="388" t="s">
        <v>467</v>
      </c>
      <c r="D108" s="389" t="s">
        <v>468</v>
      </c>
      <c r="E108" s="388" t="s">
        <v>2963</v>
      </c>
      <c r="F108" s="389" t="s">
        <v>2964</v>
      </c>
      <c r="G108" s="388" t="s">
        <v>3183</v>
      </c>
      <c r="H108" s="388" t="s">
        <v>3184</v>
      </c>
      <c r="I108" s="390">
        <v>9.1999999999999993</v>
      </c>
      <c r="J108" s="390">
        <v>250</v>
      </c>
      <c r="K108" s="391">
        <v>2300</v>
      </c>
    </row>
    <row r="109" spans="1:11" ht="14.4" customHeight="1" x14ac:dyDescent="0.3">
      <c r="A109" s="386" t="s">
        <v>457</v>
      </c>
      <c r="B109" s="387" t="s">
        <v>459</v>
      </c>
      <c r="C109" s="388" t="s">
        <v>467</v>
      </c>
      <c r="D109" s="389" t="s">
        <v>468</v>
      </c>
      <c r="E109" s="388" t="s">
        <v>2963</v>
      </c>
      <c r="F109" s="389" t="s">
        <v>2964</v>
      </c>
      <c r="G109" s="388" t="s">
        <v>3185</v>
      </c>
      <c r="H109" s="388" t="s">
        <v>3186</v>
      </c>
      <c r="I109" s="390">
        <v>172.5</v>
      </c>
      <c r="J109" s="390">
        <v>1</v>
      </c>
      <c r="K109" s="391">
        <v>172.5</v>
      </c>
    </row>
    <row r="110" spans="1:11" ht="14.4" customHeight="1" x14ac:dyDescent="0.3">
      <c r="A110" s="386" t="s">
        <v>457</v>
      </c>
      <c r="B110" s="387" t="s">
        <v>459</v>
      </c>
      <c r="C110" s="388" t="s">
        <v>467</v>
      </c>
      <c r="D110" s="389" t="s">
        <v>468</v>
      </c>
      <c r="E110" s="388" t="s">
        <v>2967</v>
      </c>
      <c r="F110" s="389" t="s">
        <v>2968</v>
      </c>
      <c r="G110" s="388" t="s">
        <v>3187</v>
      </c>
      <c r="H110" s="388" t="s">
        <v>3188</v>
      </c>
      <c r="I110" s="390">
        <v>8.1247058823529414</v>
      </c>
      <c r="J110" s="390">
        <v>3110</v>
      </c>
      <c r="K110" s="391">
        <v>25242.6</v>
      </c>
    </row>
    <row r="111" spans="1:11" ht="14.4" customHeight="1" x14ac:dyDescent="0.3">
      <c r="A111" s="386" t="s">
        <v>457</v>
      </c>
      <c r="B111" s="387" t="s">
        <v>459</v>
      </c>
      <c r="C111" s="388" t="s">
        <v>467</v>
      </c>
      <c r="D111" s="389" t="s">
        <v>468</v>
      </c>
      <c r="E111" s="388" t="s">
        <v>2969</v>
      </c>
      <c r="F111" s="389" t="s">
        <v>2970</v>
      </c>
      <c r="G111" s="388" t="s">
        <v>3189</v>
      </c>
      <c r="H111" s="388" t="s">
        <v>3190</v>
      </c>
      <c r="I111" s="390">
        <v>36.549999999999997</v>
      </c>
      <c r="J111" s="390">
        <v>72</v>
      </c>
      <c r="K111" s="391">
        <v>2631.3500000000004</v>
      </c>
    </row>
    <row r="112" spans="1:11" ht="14.4" customHeight="1" x14ac:dyDescent="0.3">
      <c r="A112" s="386" t="s">
        <v>457</v>
      </c>
      <c r="B112" s="387" t="s">
        <v>459</v>
      </c>
      <c r="C112" s="388" t="s">
        <v>467</v>
      </c>
      <c r="D112" s="389" t="s">
        <v>468</v>
      </c>
      <c r="E112" s="388" t="s">
        <v>2969</v>
      </c>
      <c r="F112" s="389" t="s">
        <v>2970</v>
      </c>
      <c r="G112" s="388" t="s">
        <v>3191</v>
      </c>
      <c r="H112" s="388" t="s">
        <v>3192</v>
      </c>
      <c r="I112" s="390">
        <v>33.729999999999997</v>
      </c>
      <c r="J112" s="390">
        <v>108</v>
      </c>
      <c r="K112" s="391">
        <v>3642.7799999999997</v>
      </c>
    </row>
    <row r="113" spans="1:11" ht="14.4" customHeight="1" x14ac:dyDescent="0.3">
      <c r="A113" s="386" t="s">
        <v>457</v>
      </c>
      <c r="B113" s="387" t="s">
        <v>459</v>
      </c>
      <c r="C113" s="388" t="s">
        <v>467</v>
      </c>
      <c r="D113" s="389" t="s">
        <v>468</v>
      </c>
      <c r="E113" s="388" t="s">
        <v>2969</v>
      </c>
      <c r="F113" s="389" t="s">
        <v>2970</v>
      </c>
      <c r="G113" s="388" t="s">
        <v>3193</v>
      </c>
      <c r="H113" s="388" t="s">
        <v>3194</v>
      </c>
      <c r="I113" s="390">
        <v>50.114999999999995</v>
      </c>
      <c r="J113" s="390">
        <v>72</v>
      </c>
      <c r="K113" s="391">
        <v>3608.17</v>
      </c>
    </row>
    <row r="114" spans="1:11" ht="14.4" customHeight="1" x14ac:dyDescent="0.3">
      <c r="A114" s="386" t="s">
        <v>457</v>
      </c>
      <c r="B114" s="387" t="s">
        <v>459</v>
      </c>
      <c r="C114" s="388" t="s">
        <v>467</v>
      </c>
      <c r="D114" s="389" t="s">
        <v>468</v>
      </c>
      <c r="E114" s="388" t="s">
        <v>2969</v>
      </c>
      <c r="F114" s="389" t="s">
        <v>2970</v>
      </c>
      <c r="G114" s="388" t="s">
        <v>3195</v>
      </c>
      <c r="H114" s="388" t="s">
        <v>3196</v>
      </c>
      <c r="I114" s="390">
        <v>38.200000000000003</v>
      </c>
      <c r="J114" s="390">
        <v>72</v>
      </c>
      <c r="K114" s="391">
        <v>2750.62</v>
      </c>
    </row>
    <row r="115" spans="1:11" ht="14.4" customHeight="1" x14ac:dyDescent="0.3">
      <c r="A115" s="386" t="s">
        <v>457</v>
      </c>
      <c r="B115" s="387" t="s">
        <v>459</v>
      </c>
      <c r="C115" s="388" t="s">
        <v>467</v>
      </c>
      <c r="D115" s="389" t="s">
        <v>468</v>
      </c>
      <c r="E115" s="388" t="s">
        <v>2969</v>
      </c>
      <c r="F115" s="389" t="s">
        <v>2970</v>
      </c>
      <c r="G115" s="388" t="s">
        <v>3197</v>
      </c>
      <c r="H115" s="388" t="s">
        <v>3198</v>
      </c>
      <c r="I115" s="390">
        <v>34.119999999999997</v>
      </c>
      <c r="J115" s="390">
        <v>504</v>
      </c>
      <c r="K115" s="391">
        <v>17196.679999999997</v>
      </c>
    </row>
    <row r="116" spans="1:11" ht="14.4" customHeight="1" x14ac:dyDescent="0.3">
      <c r="A116" s="386" t="s">
        <v>457</v>
      </c>
      <c r="B116" s="387" t="s">
        <v>459</v>
      </c>
      <c r="C116" s="388" t="s">
        <v>467</v>
      </c>
      <c r="D116" s="389" t="s">
        <v>468</v>
      </c>
      <c r="E116" s="388" t="s">
        <v>2971</v>
      </c>
      <c r="F116" s="389" t="s">
        <v>2972</v>
      </c>
      <c r="G116" s="388" t="s">
        <v>3199</v>
      </c>
      <c r="H116" s="388" t="s">
        <v>3200</v>
      </c>
      <c r="I116" s="390">
        <v>0.3</v>
      </c>
      <c r="J116" s="390">
        <v>2100</v>
      </c>
      <c r="K116" s="391">
        <v>632</v>
      </c>
    </row>
    <row r="117" spans="1:11" ht="14.4" customHeight="1" x14ac:dyDescent="0.3">
      <c r="A117" s="386" t="s">
        <v>457</v>
      </c>
      <c r="B117" s="387" t="s">
        <v>459</v>
      </c>
      <c r="C117" s="388" t="s">
        <v>467</v>
      </c>
      <c r="D117" s="389" t="s">
        <v>468</v>
      </c>
      <c r="E117" s="388" t="s">
        <v>2971</v>
      </c>
      <c r="F117" s="389" t="s">
        <v>2972</v>
      </c>
      <c r="G117" s="388" t="s">
        <v>3201</v>
      </c>
      <c r="H117" s="388" t="s">
        <v>3202</v>
      </c>
      <c r="I117" s="390">
        <v>0.29666666666666663</v>
      </c>
      <c r="J117" s="390">
        <v>7400</v>
      </c>
      <c r="K117" s="391">
        <v>2191</v>
      </c>
    </row>
    <row r="118" spans="1:11" ht="14.4" customHeight="1" x14ac:dyDescent="0.3">
      <c r="A118" s="386" t="s">
        <v>457</v>
      </c>
      <c r="B118" s="387" t="s">
        <v>459</v>
      </c>
      <c r="C118" s="388" t="s">
        <v>467</v>
      </c>
      <c r="D118" s="389" t="s">
        <v>468</v>
      </c>
      <c r="E118" s="388" t="s">
        <v>2971</v>
      </c>
      <c r="F118" s="389" t="s">
        <v>2972</v>
      </c>
      <c r="G118" s="388" t="s">
        <v>3203</v>
      </c>
      <c r="H118" s="388" t="s">
        <v>3204</v>
      </c>
      <c r="I118" s="390">
        <v>0.30111111111111111</v>
      </c>
      <c r="J118" s="390">
        <v>7400</v>
      </c>
      <c r="K118" s="391">
        <v>2223</v>
      </c>
    </row>
    <row r="119" spans="1:11" ht="14.4" customHeight="1" x14ac:dyDescent="0.3">
      <c r="A119" s="386" t="s">
        <v>457</v>
      </c>
      <c r="B119" s="387" t="s">
        <v>459</v>
      </c>
      <c r="C119" s="388" t="s">
        <v>467</v>
      </c>
      <c r="D119" s="389" t="s">
        <v>468</v>
      </c>
      <c r="E119" s="388" t="s">
        <v>2971</v>
      </c>
      <c r="F119" s="389" t="s">
        <v>2972</v>
      </c>
      <c r="G119" s="388" t="s">
        <v>3205</v>
      </c>
      <c r="H119" s="388" t="s">
        <v>3206</v>
      </c>
      <c r="I119" s="390">
        <v>0.29333333333333333</v>
      </c>
      <c r="J119" s="390">
        <v>700</v>
      </c>
      <c r="K119" s="391">
        <v>204</v>
      </c>
    </row>
    <row r="120" spans="1:11" ht="14.4" customHeight="1" x14ac:dyDescent="0.3">
      <c r="A120" s="386" t="s">
        <v>457</v>
      </c>
      <c r="B120" s="387" t="s">
        <v>459</v>
      </c>
      <c r="C120" s="388" t="s">
        <v>467</v>
      </c>
      <c r="D120" s="389" t="s">
        <v>468</v>
      </c>
      <c r="E120" s="388" t="s">
        <v>2971</v>
      </c>
      <c r="F120" s="389" t="s">
        <v>2972</v>
      </c>
      <c r="G120" s="388" t="s">
        <v>3207</v>
      </c>
      <c r="H120" s="388" t="s">
        <v>3208</v>
      </c>
      <c r="I120" s="390">
        <v>0.48</v>
      </c>
      <c r="J120" s="390">
        <v>400</v>
      </c>
      <c r="K120" s="391">
        <v>192</v>
      </c>
    </row>
    <row r="121" spans="1:11" ht="14.4" customHeight="1" x14ac:dyDescent="0.3">
      <c r="A121" s="386" t="s">
        <v>457</v>
      </c>
      <c r="B121" s="387" t="s">
        <v>459</v>
      </c>
      <c r="C121" s="388" t="s">
        <v>467</v>
      </c>
      <c r="D121" s="389" t="s">
        <v>468</v>
      </c>
      <c r="E121" s="388" t="s">
        <v>2971</v>
      </c>
      <c r="F121" s="389" t="s">
        <v>2972</v>
      </c>
      <c r="G121" s="388" t="s">
        <v>3209</v>
      </c>
      <c r="H121" s="388" t="s">
        <v>3210</v>
      </c>
      <c r="I121" s="390">
        <v>0.3</v>
      </c>
      <c r="J121" s="390">
        <v>4900</v>
      </c>
      <c r="K121" s="391">
        <v>1470</v>
      </c>
    </row>
    <row r="122" spans="1:11" ht="14.4" customHeight="1" x14ac:dyDescent="0.3">
      <c r="A122" s="386" t="s">
        <v>457</v>
      </c>
      <c r="B122" s="387" t="s">
        <v>459</v>
      </c>
      <c r="C122" s="388" t="s">
        <v>467</v>
      </c>
      <c r="D122" s="389" t="s">
        <v>468</v>
      </c>
      <c r="E122" s="388" t="s">
        <v>2971</v>
      </c>
      <c r="F122" s="389" t="s">
        <v>2972</v>
      </c>
      <c r="G122" s="388" t="s">
        <v>3211</v>
      </c>
      <c r="H122" s="388" t="s">
        <v>3212</v>
      </c>
      <c r="I122" s="390">
        <v>48.37</v>
      </c>
      <c r="J122" s="390">
        <v>20</v>
      </c>
      <c r="K122" s="391">
        <v>967.4</v>
      </c>
    </row>
    <row r="123" spans="1:11" ht="14.4" customHeight="1" x14ac:dyDescent="0.3">
      <c r="A123" s="386" t="s">
        <v>457</v>
      </c>
      <c r="B123" s="387" t="s">
        <v>459</v>
      </c>
      <c r="C123" s="388" t="s">
        <v>467</v>
      </c>
      <c r="D123" s="389" t="s">
        <v>468</v>
      </c>
      <c r="E123" s="388" t="s">
        <v>2971</v>
      </c>
      <c r="F123" s="389" t="s">
        <v>2972</v>
      </c>
      <c r="G123" s="388" t="s">
        <v>3213</v>
      </c>
      <c r="H123" s="388" t="s">
        <v>3214</v>
      </c>
      <c r="I123" s="390">
        <v>113.26</v>
      </c>
      <c r="J123" s="390">
        <v>20</v>
      </c>
      <c r="K123" s="391">
        <v>2265.15</v>
      </c>
    </row>
    <row r="124" spans="1:11" ht="14.4" customHeight="1" x14ac:dyDescent="0.3">
      <c r="A124" s="386" t="s">
        <v>457</v>
      </c>
      <c r="B124" s="387" t="s">
        <v>459</v>
      </c>
      <c r="C124" s="388" t="s">
        <v>467</v>
      </c>
      <c r="D124" s="389" t="s">
        <v>468</v>
      </c>
      <c r="E124" s="388" t="s">
        <v>2973</v>
      </c>
      <c r="F124" s="389" t="s">
        <v>2974</v>
      </c>
      <c r="G124" s="388" t="s">
        <v>3215</v>
      </c>
      <c r="H124" s="388" t="s">
        <v>3216</v>
      </c>
      <c r="I124" s="390">
        <v>0.79166666666666663</v>
      </c>
      <c r="J124" s="390">
        <v>10100</v>
      </c>
      <c r="K124" s="391">
        <v>7939</v>
      </c>
    </row>
    <row r="125" spans="1:11" ht="14.4" customHeight="1" x14ac:dyDescent="0.3">
      <c r="A125" s="386" t="s">
        <v>457</v>
      </c>
      <c r="B125" s="387" t="s">
        <v>459</v>
      </c>
      <c r="C125" s="388" t="s">
        <v>467</v>
      </c>
      <c r="D125" s="389" t="s">
        <v>468</v>
      </c>
      <c r="E125" s="388" t="s">
        <v>2973</v>
      </c>
      <c r="F125" s="389" t="s">
        <v>2974</v>
      </c>
      <c r="G125" s="388" t="s">
        <v>3217</v>
      </c>
      <c r="H125" s="388" t="s">
        <v>3218</v>
      </c>
      <c r="I125" s="390">
        <v>0.65</v>
      </c>
      <c r="J125" s="390">
        <v>1800</v>
      </c>
      <c r="K125" s="391">
        <v>1170</v>
      </c>
    </row>
    <row r="126" spans="1:11" ht="14.4" customHeight="1" x14ac:dyDescent="0.3">
      <c r="A126" s="386" t="s">
        <v>457</v>
      </c>
      <c r="B126" s="387" t="s">
        <v>459</v>
      </c>
      <c r="C126" s="388" t="s">
        <v>467</v>
      </c>
      <c r="D126" s="389" t="s">
        <v>468</v>
      </c>
      <c r="E126" s="388" t="s">
        <v>2973</v>
      </c>
      <c r="F126" s="389" t="s">
        <v>2974</v>
      </c>
      <c r="G126" s="388" t="s">
        <v>3219</v>
      </c>
      <c r="H126" s="388" t="s">
        <v>3220</v>
      </c>
      <c r="I126" s="390">
        <v>7.5</v>
      </c>
      <c r="J126" s="390">
        <v>200</v>
      </c>
      <c r="K126" s="391">
        <v>1500</v>
      </c>
    </row>
    <row r="127" spans="1:11" ht="14.4" customHeight="1" x14ac:dyDescent="0.3">
      <c r="A127" s="386" t="s">
        <v>457</v>
      </c>
      <c r="B127" s="387" t="s">
        <v>459</v>
      </c>
      <c r="C127" s="388" t="s">
        <v>467</v>
      </c>
      <c r="D127" s="389" t="s">
        <v>468</v>
      </c>
      <c r="E127" s="388" t="s">
        <v>2973</v>
      </c>
      <c r="F127" s="389" t="s">
        <v>2974</v>
      </c>
      <c r="G127" s="388" t="s">
        <v>3221</v>
      </c>
      <c r="H127" s="388" t="s">
        <v>3222</v>
      </c>
      <c r="I127" s="390">
        <v>7.4899999999999993</v>
      </c>
      <c r="J127" s="390">
        <v>200</v>
      </c>
      <c r="K127" s="391">
        <v>1496.5</v>
      </c>
    </row>
    <row r="128" spans="1:11" ht="14.4" customHeight="1" x14ac:dyDescent="0.3">
      <c r="A128" s="386" t="s">
        <v>457</v>
      </c>
      <c r="B128" s="387" t="s">
        <v>459</v>
      </c>
      <c r="C128" s="388" t="s">
        <v>467</v>
      </c>
      <c r="D128" s="389" t="s">
        <v>468</v>
      </c>
      <c r="E128" s="388" t="s">
        <v>2973</v>
      </c>
      <c r="F128" s="389" t="s">
        <v>2974</v>
      </c>
      <c r="G128" s="388" t="s">
        <v>3223</v>
      </c>
      <c r="H128" s="388" t="s">
        <v>3224</v>
      </c>
      <c r="I128" s="390">
        <v>7.503333333333333</v>
      </c>
      <c r="J128" s="390">
        <v>250</v>
      </c>
      <c r="K128" s="391">
        <v>1876</v>
      </c>
    </row>
    <row r="129" spans="1:11" ht="14.4" customHeight="1" x14ac:dyDescent="0.3">
      <c r="A129" s="386" t="s">
        <v>457</v>
      </c>
      <c r="B129" s="387" t="s">
        <v>459</v>
      </c>
      <c r="C129" s="388" t="s">
        <v>467</v>
      </c>
      <c r="D129" s="389" t="s">
        <v>468</v>
      </c>
      <c r="E129" s="388" t="s">
        <v>2973</v>
      </c>
      <c r="F129" s="389" t="s">
        <v>2974</v>
      </c>
      <c r="G129" s="388" t="s">
        <v>3225</v>
      </c>
      <c r="H129" s="388" t="s">
        <v>3226</v>
      </c>
      <c r="I129" s="390">
        <v>11.01</v>
      </c>
      <c r="J129" s="390">
        <v>40</v>
      </c>
      <c r="K129" s="391">
        <v>440.4</v>
      </c>
    </row>
    <row r="130" spans="1:11" ht="14.4" customHeight="1" x14ac:dyDescent="0.3">
      <c r="A130" s="386" t="s">
        <v>457</v>
      </c>
      <c r="B130" s="387" t="s">
        <v>459</v>
      </c>
      <c r="C130" s="388" t="s">
        <v>467</v>
      </c>
      <c r="D130" s="389" t="s">
        <v>468</v>
      </c>
      <c r="E130" s="388" t="s">
        <v>2973</v>
      </c>
      <c r="F130" s="389" t="s">
        <v>2974</v>
      </c>
      <c r="G130" s="388" t="s">
        <v>3227</v>
      </c>
      <c r="H130" s="388" t="s">
        <v>3228</v>
      </c>
      <c r="I130" s="390">
        <v>10.99</v>
      </c>
      <c r="J130" s="390">
        <v>120</v>
      </c>
      <c r="K130" s="391">
        <v>1318.8</v>
      </c>
    </row>
    <row r="131" spans="1:11" ht="14.4" customHeight="1" x14ac:dyDescent="0.3">
      <c r="A131" s="386" t="s">
        <v>457</v>
      </c>
      <c r="B131" s="387" t="s">
        <v>459</v>
      </c>
      <c r="C131" s="388" t="s">
        <v>467</v>
      </c>
      <c r="D131" s="389" t="s">
        <v>468</v>
      </c>
      <c r="E131" s="388" t="s">
        <v>2973</v>
      </c>
      <c r="F131" s="389" t="s">
        <v>2974</v>
      </c>
      <c r="G131" s="388" t="s">
        <v>3229</v>
      </c>
      <c r="H131" s="388" t="s">
        <v>3230</v>
      </c>
      <c r="I131" s="390">
        <v>0.80500000000000016</v>
      </c>
      <c r="J131" s="390">
        <v>38000</v>
      </c>
      <c r="K131" s="391">
        <v>30381</v>
      </c>
    </row>
    <row r="132" spans="1:11" ht="14.4" customHeight="1" x14ac:dyDescent="0.3">
      <c r="A132" s="386" t="s">
        <v>457</v>
      </c>
      <c r="B132" s="387" t="s">
        <v>459</v>
      </c>
      <c r="C132" s="388" t="s">
        <v>467</v>
      </c>
      <c r="D132" s="389" t="s">
        <v>468</v>
      </c>
      <c r="E132" s="388" t="s">
        <v>2973</v>
      </c>
      <c r="F132" s="389" t="s">
        <v>2974</v>
      </c>
      <c r="G132" s="388" t="s">
        <v>3231</v>
      </c>
      <c r="H132" s="388" t="s">
        <v>3232</v>
      </c>
      <c r="I132" s="390">
        <v>7.5</v>
      </c>
      <c r="J132" s="390">
        <v>100</v>
      </c>
      <c r="K132" s="391">
        <v>750</v>
      </c>
    </row>
    <row r="133" spans="1:11" ht="14.4" customHeight="1" x14ac:dyDescent="0.3">
      <c r="A133" s="386" t="s">
        <v>457</v>
      </c>
      <c r="B133" s="387" t="s">
        <v>459</v>
      </c>
      <c r="C133" s="388" t="s">
        <v>467</v>
      </c>
      <c r="D133" s="389" t="s">
        <v>468</v>
      </c>
      <c r="E133" s="388" t="s">
        <v>2973</v>
      </c>
      <c r="F133" s="389" t="s">
        <v>2974</v>
      </c>
      <c r="G133" s="388" t="s">
        <v>3233</v>
      </c>
      <c r="H133" s="388" t="s">
        <v>3234</v>
      </c>
      <c r="I133" s="390">
        <v>0.77333333333333343</v>
      </c>
      <c r="J133" s="390">
        <v>8600</v>
      </c>
      <c r="K133" s="391">
        <v>6652</v>
      </c>
    </row>
    <row r="134" spans="1:11" ht="14.4" customHeight="1" x14ac:dyDescent="0.3">
      <c r="A134" s="386" t="s">
        <v>457</v>
      </c>
      <c r="B134" s="387" t="s">
        <v>459</v>
      </c>
      <c r="C134" s="388" t="s">
        <v>467</v>
      </c>
      <c r="D134" s="389" t="s">
        <v>468</v>
      </c>
      <c r="E134" s="388" t="s">
        <v>2973</v>
      </c>
      <c r="F134" s="389" t="s">
        <v>2974</v>
      </c>
      <c r="G134" s="388" t="s">
        <v>3235</v>
      </c>
      <c r="H134" s="388" t="s">
        <v>3236</v>
      </c>
      <c r="I134" s="390">
        <v>0.77500000000000002</v>
      </c>
      <c r="J134" s="390">
        <v>3000</v>
      </c>
      <c r="K134" s="391">
        <v>2330</v>
      </c>
    </row>
    <row r="135" spans="1:11" ht="14.4" customHeight="1" x14ac:dyDescent="0.3">
      <c r="A135" s="386" t="s">
        <v>457</v>
      </c>
      <c r="B135" s="387" t="s">
        <v>459</v>
      </c>
      <c r="C135" s="388" t="s">
        <v>467</v>
      </c>
      <c r="D135" s="389" t="s">
        <v>468</v>
      </c>
      <c r="E135" s="388" t="s">
        <v>2959</v>
      </c>
      <c r="F135" s="389" t="s">
        <v>2960</v>
      </c>
      <c r="G135" s="388" t="s">
        <v>3237</v>
      </c>
      <c r="H135" s="388" t="s">
        <v>3238</v>
      </c>
      <c r="I135" s="390">
        <v>188.35142857142858</v>
      </c>
      <c r="J135" s="390">
        <v>9</v>
      </c>
      <c r="K135" s="391">
        <v>1695.98</v>
      </c>
    </row>
    <row r="136" spans="1:11" ht="14.4" customHeight="1" x14ac:dyDescent="0.3">
      <c r="A136" s="386" t="s">
        <v>457</v>
      </c>
      <c r="B136" s="387" t="s">
        <v>459</v>
      </c>
      <c r="C136" s="388" t="s">
        <v>471</v>
      </c>
      <c r="D136" s="389" t="s">
        <v>472</v>
      </c>
      <c r="E136" s="388" t="s">
        <v>2961</v>
      </c>
      <c r="F136" s="389" t="s">
        <v>2962</v>
      </c>
      <c r="G136" s="388" t="s">
        <v>3001</v>
      </c>
      <c r="H136" s="388" t="s">
        <v>3002</v>
      </c>
      <c r="I136" s="390">
        <v>26.679999999999996</v>
      </c>
      <c r="J136" s="390">
        <v>96</v>
      </c>
      <c r="K136" s="391">
        <v>2566.5600000000004</v>
      </c>
    </row>
    <row r="137" spans="1:11" ht="14.4" customHeight="1" x14ac:dyDescent="0.3">
      <c r="A137" s="386" t="s">
        <v>457</v>
      </c>
      <c r="B137" s="387" t="s">
        <v>459</v>
      </c>
      <c r="C137" s="388" t="s">
        <v>471</v>
      </c>
      <c r="D137" s="389" t="s">
        <v>472</v>
      </c>
      <c r="E137" s="388" t="s">
        <v>2961</v>
      </c>
      <c r="F137" s="389" t="s">
        <v>2962</v>
      </c>
      <c r="G137" s="388" t="s">
        <v>3005</v>
      </c>
      <c r="H137" s="388" t="s">
        <v>3006</v>
      </c>
      <c r="I137" s="390">
        <v>22.21</v>
      </c>
      <c r="J137" s="390">
        <v>50</v>
      </c>
      <c r="K137" s="391">
        <v>1110.5</v>
      </c>
    </row>
    <row r="138" spans="1:11" ht="14.4" customHeight="1" x14ac:dyDescent="0.3">
      <c r="A138" s="386" t="s">
        <v>457</v>
      </c>
      <c r="B138" s="387" t="s">
        <v>459</v>
      </c>
      <c r="C138" s="388" t="s">
        <v>471</v>
      </c>
      <c r="D138" s="389" t="s">
        <v>472</v>
      </c>
      <c r="E138" s="388" t="s">
        <v>2961</v>
      </c>
      <c r="F138" s="389" t="s">
        <v>2962</v>
      </c>
      <c r="G138" s="388" t="s">
        <v>3013</v>
      </c>
      <c r="H138" s="388" t="s">
        <v>3014</v>
      </c>
      <c r="I138" s="390">
        <v>1.39</v>
      </c>
      <c r="J138" s="390">
        <v>1150</v>
      </c>
      <c r="K138" s="391">
        <v>1603</v>
      </c>
    </row>
    <row r="139" spans="1:11" ht="14.4" customHeight="1" x14ac:dyDescent="0.3">
      <c r="A139" s="386" t="s">
        <v>457</v>
      </c>
      <c r="B139" s="387" t="s">
        <v>459</v>
      </c>
      <c r="C139" s="388" t="s">
        <v>471</v>
      </c>
      <c r="D139" s="389" t="s">
        <v>472</v>
      </c>
      <c r="E139" s="388" t="s">
        <v>2961</v>
      </c>
      <c r="F139" s="389" t="s">
        <v>2962</v>
      </c>
      <c r="G139" s="388" t="s">
        <v>3015</v>
      </c>
      <c r="H139" s="388" t="s">
        <v>3016</v>
      </c>
      <c r="I139" s="390">
        <v>0.6</v>
      </c>
      <c r="J139" s="390">
        <v>1000</v>
      </c>
      <c r="K139" s="391">
        <v>600</v>
      </c>
    </row>
    <row r="140" spans="1:11" ht="14.4" customHeight="1" x14ac:dyDescent="0.3">
      <c r="A140" s="386" t="s">
        <v>457</v>
      </c>
      <c r="B140" s="387" t="s">
        <v>459</v>
      </c>
      <c r="C140" s="388" t="s">
        <v>471</v>
      </c>
      <c r="D140" s="389" t="s">
        <v>472</v>
      </c>
      <c r="E140" s="388" t="s">
        <v>2961</v>
      </c>
      <c r="F140" s="389" t="s">
        <v>2962</v>
      </c>
      <c r="G140" s="388" t="s">
        <v>3021</v>
      </c>
      <c r="H140" s="388" t="s">
        <v>3022</v>
      </c>
      <c r="I140" s="390">
        <v>27.417999999999999</v>
      </c>
      <c r="J140" s="390">
        <v>76</v>
      </c>
      <c r="K140" s="391">
        <v>2085.64</v>
      </c>
    </row>
    <row r="141" spans="1:11" ht="14.4" customHeight="1" x14ac:dyDescent="0.3">
      <c r="A141" s="386" t="s">
        <v>457</v>
      </c>
      <c r="B141" s="387" t="s">
        <v>459</v>
      </c>
      <c r="C141" s="388" t="s">
        <v>471</v>
      </c>
      <c r="D141" s="389" t="s">
        <v>472</v>
      </c>
      <c r="E141" s="388" t="s">
        <v>2961</v>
      </c>
      <c r="F141" s="389" t="s">
        <v>2962</v>
      </c>
      <c r="G141" s="388" t="s">
        <v>3239</v>
      </c>
      <c r="H141" s="388" t="s">
        <v>3240</v>
      </c>
      <c r="I141" s="390">
        <v>18.75</v>
      </c>
      <c r="J141" s="390">
        <v>30</v>
      </c>
      <c r="K141" s="391">
        <v>562.59</v>
      </c>
    </row>
    <row r="142" spans="1:11" ht="14.4" customHeight="1" x14ac:dyDescent="0.3">
      <c r="A142" s="386" t="s">
        <v>457</v>
      </c>
      <c r="B142" s="387" t="s">
        <v>459</v>
      </c>
      <c r="C142" s="388" t="s">
        <v>471</v>
      </c>
      <c r="D142" s="389" t="s">
        <v>472</v>
      </c>
      <c r="E142" s="388" t="s">
        <v>2961</v>
      </c>
      <c r="F142" s="389" t="s">
        <v>2962</v>
      </c>
      <c r="G142" s="388" t="s">
        <v>3053</v>
      </c>
      <c r="H142" s="388" t="s">
        <v>3054</v>
      </c>
      <c r="I142" s="390">
        <v>2.68</v>
      </c>
      <c r="J142" s="390">
        <v>100</v>
      </c>
      <c r="K142" s="391">
        <v>267.95</v>
      </c>
    </row>
    <row r="143" spans="1:11" ht="14.4" customHeight="1" x14ac:dyDescent="0.3">
      <c r="A143" s="386" t="s">
        <v>457</v>
      </c>
      <c r="B143" s="387" t="s">
        <v>459</v>
      </c>
      <c r="C143" s="388" t="s">
        <v>471</v>
      </c>
      <c r="D143" s="389" t="s">
        <v>472</v>
      </c>
      <c r="E143" s="388" t="s">
        <v>2961</v>
      </c>
      <c r="F143" s="389" t="s">
        <v>2962</v>
      </c>
      <c r="G143" s="388" t="s">
        <v>3055</v>
      </c>
      <c r="H143" s="388" t="s">
        <v>3056</v>
      </c>
      <c r="I143" s="390">
        <v>2.78</v>
      </c>
      <c r="J143" s="390">
        <v>50</v>
      </c>
      <c r="K143" s="391">
        <v>139.15</v>
      </c>
    </row>
    <row r="144" spans="1:11" ht="14.4" customHeight="1" x14ac:dyDescent="0.3">
      <c r="A144" s="386" t="s">
        <v>457</v>
      </c>
      <c r="B144" s="387" t="s">
        <v>459</v>
      </c>
      <c r="C144" s="388" t="s">
        <v>471</v>
      </c>
      <c r="D144" s="389" t="s">
        <v>472</v>
      </c>
      <c r="E144" s="388" t="s">
        <v>2961</v>
      </c>
      <c r="F144" s="389" t="s">
        <v>2962</v>
      </c>
      <c r="G144" s="388" t="s">
        <v>3241</v>
      </c>
      <c r="H144" s="388" t="s">
        <v>3242</v>
      </c>
      <c r="I144" s="390">
        <v>6.99</v>
      </c>
      <c r="J144" s="390">
        <v>50</v>
      </c>
      <c r="K144" s="391">
        <v>349.6</v>
      </c>
    </row>
    <row r="145" spans="1:11" ht="14.4" customHeight="1" x14ac:dyDescent="0.3">
      <c r="A145" s="386" t="s">
        <v>457</v>
      </c>
      <c r="B145" s="387" t="s">
        <v>459</v>
      </c>
      <c r="C145" s="388" t="s">
        <v>471</v>
      </c>
      <c r="D145" s="389" t="s">
        <v>472</v>
      </c>
      <c r="E145" s="388" t="s">
        <v>2963</v>
      </c>
      <c r="F145" s="389" t="s">
        <v>2964</v>
      </c>
      <c r="G145" s="388" t="s">
        <v>3243</v>
      </c>
      <c r="H145" s="388" t="s">
        <v>3244</v>
      </c>
      <c r="I145" s="390">
        <v>46.81</v>
      </c>
      <c r="J145" s="390">
        <v>80</v>
      </c>
      <c r="K145" s="391">
        <v>3744.5</v>
      </c>
    </row>
    <row r="146" spans="1:11" ht="14.4" customHeight="1" x14ac:dyDescent="0.3">
      <c r="A146" s="386" t="s">
        <v>457</v>
      </c>
      <c r="B146" s="387" t="s">
        <v>459</v>
      </c>
      <c r="C146" s="388" t="s">
        <v>471</v>
      </c>
      <c r="D146" s="389" t="s">
        <v>472</v>
      </c>
      <c r="E146" s="388" t="s">
        <v>2963</v>
      </c>
      <c r="F146" s="389" t="s">
        <v>2964</v>
      </c>
      <c r="G146" s="388" t="s">
        <v>3059</v>
      </c>
      <c r="H146" s="388" t="s">
        <v>3060</v>
      </c>
      <c r="I146" s="390">
        <v>46.81</v>
      </c>
      <c r="J146" s="390">
        <v>80</v>
      </c>
      <c r="K146" s="391">
        <v>3744.4</v>
      </c>
    </row>
    <row r="147" spans="1:11" ht="14.4" customHeight="1" x14ac:dyDescent="0.3">
      <c r="A147" s="386" t="s">
        <v>457</v>
      </c>
      <c r="B147" s="387" t="s">
        <v>459</v>
      </c>
      <c r="C147" s="388" t="s">
        <v>471</v>
      </c>
      <c r="D147" s="389" t="s">
        <v>472</v>
      </c>
      <c r="E147" s="388" t="s">
        <v>2963</v>
      </c>
      <c r="F147" s="389" t="s">
        <v>2964</v>
      </c>
      <c r="G147" s="388" t="s">
        <v>3245</v>
      </c>
      <c r="H147" s="388" t="s">
        <v>3246</v>
      </c>
      <c r="I147" s="390">
        <v>2.89</v>
      </c>
      <c r="J147" s="390">
        <v>100</v>
      </c>
      <c r="K147" s="391">
        <v>289</v>
      </c>
    </row>
    <row r="148" spans="1:11" ht="14.4" customHeight="1" x14ac:dyDescent="0.3">
      <c r="A148" s="386" t="s">
        <v>457</v>
      </c>
      <c r="B148" s="387" t="s">
        <v>459</v>
      </c>
      <c r="C148" s="388" t="s">
        <v>471</v>
      </c>
      <c r="D148" s="389" t="s">
        <v>472</v>
      </c>
      <c r="E148" s="388" t="s">
        <v>2963</v>
      </c>
      <c r="F148" s="389" t="s">
        <v>2964</v>
      </c>
      <c r="G148" s="388" t="s">
        <v>3247</v>
      </c>
      <c r="H148" s="388" t="s">
        <v>3248</v>
      </c>
      <c r="I148" s="390">
        <v>18.39</v>
      </c>
      <c r="J148" s="390">
        <v>24</v>
      </c>
      <c r="K148" s="391">
        <v>441.41</v>
      </c>
    </row>
    <row r="149" spans="1:11" ht="14.4" customHeight="1" x14ac:dyDescent="0.3">
      <c r="A149" s="386" t="s">
        <v>457</v>
      </c>
      <c r="B149" s="387" t="s">
        <v>459</v>
      </c>
      <c r="C149" s="388" t="s">
        <v>471</v>
      </c>
      <c r="D149" s="389" t="s">
        <v>472</v>
      </c>
      <c r="E149" s="388" t="s">
        <v>2963</v>
      </c>
      <c r="F149" s="389" t="s">
        <v>2964</v>
      </c>
      <c r="G149" s="388" t="s">
        <v>3067</v>
      </c>
      <c r="H149" s="388" t="s">
        <v>3068</v>
      </c>
      <c r="I149" s="390">
        <v>11.07</v>
      </c>
      <c r="J149" s="390">
        <v>200</v>
      </c>
      <c r="K149" s="391">
        <v>2217.5</v>
      </c>
    </row>
    <row r="150" spans="1:11" ht="14.4" customHeight="1" x14ac:dyDescent="0.3">
      <c r="A150" s="386" t="s">
        <v>457</v>
      </c>
      <c r="B150" s="387" t="s">
        <v>459</v>
      </c>
      <c r="C150" s="388" t="s">
        <v>471</v>
      </c>
      <c r="D150" s="389" t="s">
        <v>472</v>
      </c>
      <c r="E150" s="388" t="s">
        <v>2963</v>
      </c>
      <c r="F150" s="389" t="s">
        <v>2964</v>
      </c>
      <c r="G150" s="388" t="s">
        <v>3073</v>
      </c>
      <c r="H150" s="388" t="s">
        <v>3074</v>
      </c>
      <c r="I150" s="390">
        <v>0.42</v>
      </c>
      <c r="J150" s="390">
        <v>600</v>
      </c>
      <c r="K150" s="391">
        <v>252</v>
      </c>
    </row>
    <row r="151" spans="1:11" ht="14.4" customHeight="1" x14ac:dyDescent="0.3">
      <c r="A151" s="386" t="s">
        <v>457</v>
      </c>
      <c r="B151" s="387" t="s">
        <v>459</v>
      </c>
      <c r="C151" s="388" t="s">
        <v>471</v>
      </c>
      <c r="D151" s="389" t="s">
        <v>472</v>
      </c>
      <c r="E151" s="388" t="s">
        <v>2963</v>
      </c>
      <c r="F151" s="389" t="s">
        <v>2964</v>
      </c>
      <c r="G151" s="388" t="s">
        <v>3077</v>
      </c>
      <c r="H151" s="388" t="s">
        <v>3078</v>
      </c>
      <c r="I151" s="390">
        <v>3.1349999999999998</v>
      </c>
      <c r="J151" s="390">
        <v>150</v>
      </c>
      <c r="K151" s="391">
        <v>470</v>
      </c>
    </row>
    <row r="152" spans="1:11" ht="14.4" customHeight="1" x14ac:dyDescent="0.3">
      <c r="A152" s="386" t="s">
        <v>457</v>
      </c>
      <c r="B152" s="387" t="s">
        <v>459</v>
      </c>
      <c r="C152" s="388" t="s">
        <v>471</v>
      </c>
      <c r="D152" s="389" t="s">
        <v>472</v>
      </c>
      <c r="E152" s="388" t="s">
        <v>2963</v>
      </c>
      <c r="F152" s="389" t="s">
        <v>2964</v>
      </c>
      <c r="G152" s="388" t="s">
        <v>3085</v>
      </c>
      <c r="H152" s="388" t="s">
        <v>3086</v>
      </c>
      <c r="I152" s="390">
        <v>5.95</v>
      </c>
      <c r="J152" s="390">
        <v>50</v>
      </c>
      <c r="K152" s="391">
        <v>297.5</v>
      </c>
    </row>
    <row r="153" spans="1:11" ht="14.4" customHeight="1" x14ac:dyDescent="0.3">
      <c r="A153" s="386" t="s">
        <v>457</v>
      </c>
      <c r="B153" s="387" t="s">
        <v>459</v>
      </c>
      <c r="C153" s="388" t="s">
        <v>471</v>
      </c>
      <c r="D153" s="389" t="s">
        <v>472</v>
      </c>
      <c r="E153" s="388" t="s">
        <v>2963</v>
      </c>
      <c r="F153" s="389" t="s">
        <v>2964</v>
      </c>
      <c r="G153" s="388" t="s">
        <v>3089</v>
      </c>
      <c r="H153" s="388" t="s">
        <v>3090</v>
      </c>
      <c r="I153" s="390">
        <v>68.41</v>
      </c>
      <c r="J153" s="390">
        <v>11</v>
      </c>
      <c r="K153" s="391">
        <v>752.45</v>
      </c>
    </row>
    <row r="154" spans="1:11" ht="14.4" customHeight="1" x14ac:dyDescent="0.3">
      <c r="A154" s="386" t="s">
        <v>457</v>
      </c>
      <c r="B154" s="387" t="s">
        <v>459</v>
      </c>
      <c r="C154" s="388" t="s">
        <v>471</v>
      </c>
      <c r="D154" s="389" t="s">
        <v>472</v>
      </c>
      <c r="E154" s="388" t="s">
        <v>2963</v>
      </c>
      <c r="F154" s="389" t="s">
        <v>2964</v>
      </c>
      <c r="G154" s="388" t="s">
        <v>3091</v>
      </c>
      <c r="H154" s="388" t="s">
        <v>3092</v>
      </c>
      <c r="I154" s="390">
        <v>5.5649999999999995</v>
      </c>
      <c r="J154" s="390">
        <v>200</v>
      </c>
      <c r="K154" s="391">
        <v>1113</v>
      </c>
    </row>
    <row r="155" spans="1:11" ht="14.4" customHeight="1" x14ac:dyDescent="0.3">
      <c r="A155" s="386" t="s">
        <v>457</v>
      </c>
      <c r="B155" s="387" t="s">
        <v>459</v>
      </c>
      <c r="C155" s="388" t="s">
        <v>471</v>
      </c>
      <c r="D155" s="389" t="s">
        <v>472</v>
      </c>
      <c r="E155" s="388" t="s">
        <v>2963</v>
      </c>
      <c r="F155" s="389" t="s">
        <v>2964</v>
      </c>
      <c r="G155" s="388" t="s">
        <v>3093</v>
      </c>
      <c r="H155" s="388" t="s">
        <v>3094</v>
      </c>
      <c r="I155" s="390">
        <v>4.4820000000000002</v>
      </c>
      <c r="J155" s="390">
        <v>500</v>
      </c>
      <c r="K155" s="391">
        <v>2241</v>
      </c>
    </row>
    <row r="156" spans="1:11" ht="14.4" customHeight="1" x14ac:dyDescent="0.3">
      <c r="A156" s="386" t="s">
        <v>457</v>
      </c>
      <c r="B156" s="387" t="s">
        <v>459</v>
      </c>
      <c r="C156" s="388" t="s">
        <v>471</v>
      </c>
      <c r="D156" s="389" t="s">
        <v>472</v>
      </c>
      <c r="E156" s="388" t="s">
        <v>2963</v>
      </c>
      <c r="F156" s="389" t="s">
        <v>2964</v>
      </c>
      <c r="G156" s="388" t="s">
        <v>3099</v>
      </c>
      <c r="H156" s="388" t="s">
        <v>3100</v>
      </c>
      <c r="I156" s="390">
        <v>1.78</v>
      </c>
      <c r="J156" s="390">
        <v>300</v>
      </c>
      <c r="K156" s="391">
        <v>534</v>
      </c>
    </row>
    <row r="157" spans="1:11" ht="14.4" customHeight="1" x14ac:dyDescent="0.3">
      <c r="A157" s="386" t="s">
        <v>457</v>
      </c>
      <c r="B157" s="387" t="s">
        <v>459</v>
      </c>
      <c r="C157" s="388" t="s">
        <v>471</v>
      </c>
      <c r="D157" s="389" t="s">
        <v>472</v>
      </c>
      <c r="E157" s="388" t="s">
        <v>2963</v>
      </c>
      <c r="F157" s="389" t="s">
        <v>2964</v>
      </c>
      <c r="G157" s="388" t="s">
        <v>3105</v>
      </c>
      <c r="H157" s="388" t="s">
        <v>3106</v>
      </c>
      <c r="I157" s="390">
        <v>1.76</v>
      </c>
      <c r="J157" s="390">
        <v>100</v>
      </c>
      <c r="K157" s="391">
        <v>176</v>
      </c>
    </row>
    <row r="158" spans="1:11" ht="14.4" customHeight="1" x14ac:dyDescent="0.3">
      <c r="A158" s="386" t="s">
        <v>457</v>
      </c>
      <c r="B158" s="387" t="s">
        <v>459</v>
      </c>
      <c r="C158" s="388" t="s">
        <v>471</v>
      </c>
      <c r="D158" s="389" t="s">
        <v>472</v>
      </c>
      <c r="E158" s="388" t="s">
        <v>2963</v>
      </c>
      <c r="F158" s="389" t="s">
        <v>2964</v>
      </c>
      <c r="G158" s="388" t="s">
        <v>3107</v>
      </c>
      <c r="H158" s="388" t="s">
        <v>3108</v>
      </c>
      <c r="I158" s="390">
        <v>4.7299999999999995</v>
      </c>
      <c r="J158" s="390">
        <v>1200</v>
      </c>
      <c r="K158" s="391">
        <v>5681</v>
      </c>
    </row>
    <row r="159" spans="1:11" ht="14.4" customHeight="1" x14ac:dyDescent="0.3">
      <c r="A159" s="386" t="s">
        <v>457</v>
      </c>
      <c r="B159" s="387" t="s">
        <v>459</v>
      </c>
      <c r="C159" s="388" t="s">
        <v>471</v>
      </c>
      <c r="D159" s="389" t="s">
        <v>472</v>
      </c>
      <c r="E159" s="388" t="s">
        <v>2963</v>
      </c>
      <c r="F159" s="389" t="s">
        <v>2964</v>
      </c>
      <c r="G159" s="388" t="s">
        <v>3109</v>
      </c>
      <c r="H159" s="388" t="s">
        <v>3110</v>
      </c>
      <c r="I159" s="390">
        <v>1.99</v>
      </c>
      <c r="J159" s="390">
        <v>500</v>
      </c>
      <c r="K159" s="391">
        <v>995</v>
      </c>
    </row>
    <row r="160" spans="1:11" ht="14.4" customHeight="1" x14ac:dyDescent="0.3">
      <c r="A160" s="386" t="s">
        <v>457</v>
      </c>
      <c r="B160" s="387" t="s">
        <v>459</v>
      </c>
      <c r="C160" s="388" t="s">
        <v>471</v>
      </c>
      <c r="D160" s="389" t="s">
        <v>472</v>
      </c>
      <c r="E160" s="388" t="s">
        <v>2963</v>
      </c>
      <c r="F160" s="389" t="s">
        <v>2964</v>
      </c>
      <c r="G160" s="388" t="s">
        <v>3111</v>
      </c>
      <c r="H160" s="388" t="s">
        <v>3112</v>
      </c>
      <c r="I160" s="390">
        <v>2.4</v>
      </c>
      <c r="J160" s="390">
        <v>300</v>
      </c>
      <c r="K160" s="391">
        <v>720</v>
      </c>
    </row>
    <row r="161" spans="1:11" ht="14.4" customHeight="1" x14ac:dyDescent="0.3">
      <c r="A161" s="386" t="s">
        <v>457</v>
      </c>
      <c r="B161" s="387" t="s">
        <v>459</v>
      </c>
      <c r="C161" s="388" t="s">
        <v>471</v>
      </c>
      <c r="D161" s="389" t="s">
        <v>472</v>
      </c>
      <c r="E161" s="388" t="s">
        <v>2963</v>
      </c>
      <c r="F161" s="389" t="s">
        <v>2964</v>
      </c>
      <c r="G161" s="388" t="s">
        <v>3115</v>
      </c>
      <c r="H161" s="388" t="s">
        <v>3116</v>
      </c>
      <c r="I161" s="390">
        <v>35.090000000000003</v>
      </c>
      <c r="J161" s="390">
        <v>48</v>
      </c>
      <c r="K161" s="391">
        <v>1684.32</v>
      </c>
    </row>
    <row r="162" spans="1:11" ht="14.4" customHeight="1" x14ac:dyDescent="0.3">
      <c r="A162" s="386" t="s">
        <v>457</v>
      </c>
      <c r="B162" s="387" t="s">
        <v>459</v>
      </c>
      <c r="C162" s="388" t="s">
        <v>471</v>
      </c>
      <c r="D162" s="389" t="s">
        <v>472</v>
      </c>
      <c r="E162" s="388" t="s">
        <v>2963</v>
      </c>
      <c r="F162" s="389" t="s">
        <v>2964</v>
      </c>
      <c r="G162" s="388" t="s">
        <v>3117</v>
      </c>
      <c r="H162" s="388" t="s">
        <v>3118</v>
      </c>
      <c r="I162" s="390">
        <v>2.8785714285714286</v>
      </c>
      <c r="J162" s="390">
        <v>700</v>
      </c>
      <c r="K162" s="391">
        <v>2015</v>
      </c>
    </row>
    <row r="163" spans="1:11" ht="14.4" customHeight="1" x14ac:dyDescent="0.3">
      <c r="A163" s="386" t="s">
        <v>457</v>
      </c>
      <c r="B163" s="387" t="s">
        <v>459</v>
      </c>
      <c r="C163" s="388" t="s">
        <v>471</v>
      </c>
      <c r="D163" s="389" t="s">
        <v>472</v>
      </c>
      <c r="E163" s="388" t="s">
        <v>2963</v>
      </c>
      <c r="F163" s="389" t="s">
        <v>2964</v>
      </c>
      <c r="G163" s="388" t="s">
        <v>3119</v>
      </c>
      <c r="H163" s="388" t="s">
        <v>3120</v>
      </c>
      <c r="I163" s="390">
        <v>29.9</v>
      </c>
      <c r="J163" s="390">
        <v>50</v>
      </c>
      <c r="K163" s="391">
        <v>1495</v>
      </c>
    </row>
    <row r="164" spans="1:11" ht="14.4" customHeight="1" x14ac:dyDescent="0.3">
      <c r="A164" s="386" t="s">
        <v>457</v>
      </c>
      <c r="B164" s="387" t="s">
        <v>459</v>
      </c>
      <c r="C164" s="388" t="s">
        <v>471</v>
      </c>
      <c r="D164" s="389" t="s">
        <v>472</v>
      </c>
      <c r="E164" s="388" t="s">
        <v>2963</v>
      </c>
      <c r="F164" s="389" t="s">
        <v>2964</v>
      </c>
      <c r="G164" s="388" t="s">
        <v>3123</v>
      </c>
      <c r="H164" s="388" t="s">
        <v>3124</v>
      </c>
      <c r="I164" s="390">
        <v>1.5733333333333335</v>
      </c>
      <c r="J164" s="390">
        <v>1100</v>
      </c>
      <c r="K164" s="391">
        <v>1730</v>
      </c>
    </row>
    <row r="165" spans="1:11" ht="14.4" customHeight="1" x14ac:dyDescent="0.3">
      <c r="A165" s="386" t="s">
        <v>457</v>
      </c>
      <c r="B165" s="387" t="s">
        <v>459</v>
      </c>
      <c r="C165" s="388" t="s">
        <v>471</v>
      </c>
      <c r="D165" s="389" t="s">
        <v>472</v>
      </c>
      <c r="E165" s="388" t="s">
        <v>2963</v>
      </c>
      <c r="F165" s="389" t="s">
        <v>2964</v>
      </c>
      <c r="G165" s="388" t="s">
        <v>3125</v>
      </c>
      <c r="H165" s="388" t="s">
        <v>3126</v>
      </c>
      <c r="I165" s="390">
        <v>29.035</v>
      </c>
      <c r="J165" s="390">
        <v>48</v>
      </c>
      <c r="K165" s="391">
        <v>1393.77</v>
      </c>
    </row>
    <row r="166" spans="1:11" ht="14.4" customHeight="1" x14ac:dyDescent="0.3">
      <c r="A166" s="386" t="s">
        <v>457</v>
      </c>
      <c r="B166" s="387" t="s">
        <v>459</v>
      </c>
      <c r="C166" s="388" t="s">
        <v>471</v>
      </c>
      <c r="D166" s="389" t="s">
        <v>472</v>
      </c>
      <c r="E166" s="388" t="s">
        <v>2963</v>
      </c>
      <c r="F166" s="389" t="s">
        <v>2964</v>
      </c>
      <c r="G166" s="388" t="s">
        <v>3127</v>
      </c>
      <c r="H166" s="388" t="s">
        <v>3128</v>
      </c>
      <c r="I166" s="390">
        <v>29.04</v>
      </c>
      <c r="J166" s="390">
        <v>48</v>
      </c>
      <c r="K166" s="391">
        <v>1393.93</v>
      </c>
    </row>
    <row r="167" spans="1:11" ht="14.4" customHeight="1" x14ac:dyDescent="0.3">
      <c r="A167" s="386" t="s">
        <v>457</v>
      </c>
      <c r="B167" s="387" t="s">
        <v>459</v>
      </c>
      <c r="C167" s="388" t="s">
        <v>471</v>
      </c>
      <c r="D167" s="389" t="s">
        <v>472</v>
      </c>
      <c r="E167" s="388" t="s">
        <v>2963</v>
      </c>
      <c r="F167" s="389" t="s">
        <v>2964</v>
      </c>
      <c r="G167" s="388" t="s">
        <v>3129</v>
      </c>
      <c r="H167" s="388" t="s">
        <v>3130</v>
      </c>
      <c r="I167" s="390">
        <v>2.83</v>
      </c>
      <c r="J167" s="390">
        <v>100</v>
      </c>
      <c r="K167" s="391">
        <v>283</v>
      </c>
    </row>
    <row r="168" spans="1:11" ht="14.4" customHeight="1" x14ac:dyDescent="0.3">
      <c r="A168" s="386" t="s">
        <v>457</v>
      </c>
      <c r="B168" s="387" t="s">
        <v>459</v>
      </c>
      <c r="C168" s="388" t="s">
        <v>471</v>
      </c>
      <c r="D168" s="389" t="s">
        <v>472</v>
      </c>
      <c r="E168" s="388" t="s">
        <v>2963</v>
      </c>
      <c r="F168" s="389" t="s">
        <v>2964</v>
      </c>
      <c r="G168" s="388" t="s">
        <v>3131</v>
      </c>
      <c r="H168" s="388" t="s">
        <v>3132</v>
      </c>
      <c r="I168" s="390">
        <v>2.74</v>
      </c>
      <c r="J168" s="390">
        <v>100</v>
      </c>
      <c r="K168" s="391">
        <v>274</v>
      </c>
    </row>
    <row r="169" spans="1:11" ht="14.4" customHeight="1" x14ac:dyDescent="0.3">
      <c r="A169" s="386" t="s">
        <v>457</v>
      </c>
      <c r="B169" s="387" t="s">
        <v>459</v>
      </c>
      <c r="C169" s="388" t="s">
        <v>471</v>
      </c>
      <c r="D169" s="389" t="s">
        <v>472</v>
      </c>
      <c r="E169" s="388" t="s">
        <v>2963</v>
      </c>
      <c r="F169" s="389" t="s">
        <v>2964</v>
      </c>
      <c r="G169" s="388" t="s">
        <v>3133</v>
      </c>
      <c r="H169" s="388" t="s">
        <v>3134</v>
      </c>
      <c r="I169" s="390">
        <v>5.04</v>
      </c>
      <c r="J169" s="390">
        <v>200</v>
      </c>
      <c r="K169" s="391">
        <v>1008</v>
      </c>
    </row>
    <row r="170" spans="1:11" ht="14.4" customHeight="1" x14ac:dyDescent="0.3">
      <c r="A170" s="386" t="s">
        <v>457</v>
      </c>
      <c r="B170" s="387" t="s">
        <v>459</v>
      </c>
      <c r="C170" s="388" t="s">
        <v>471</v>
      </c>
      <c r="D170" s="389" t="s">
        <v>472</v>
      </c>
      <c r="E170" s="388" t="s">
        <v>2963</v>
      </c>
      <c r="F170" s="389" t="s">
        <v>2964</v>
      </c>
      <c r="G170" s="388" t="s">
        <v>3135</v>
      </c>
      <c r="H170" s="388" t="s">
        <v>3136</v>
      </c>
      <c r="I170" s="390">
        <v>193.83</v>
      </c>
      <c r="J170" s="390">
        <v>2</v>
      </c>
      <c r="K170" s="391">
        <v>387.66</v>
      </c>
    </row>
    <row r="171" spans="1:11" ht="14.4" customHeight="1" x14ac:dyDescent="0.3">
      <c r="A171" s="386" t="s">
        <v>457</v>
      </c>
      <c r="B171" s="387" t="s">
        <v>459</v>
      </c>
      <c r="C171" s="388" t="s">
        <v>471</v>
      </c>
      <c r="D171" s="389" t="s">
        <v>472</v>
      </c>
      <c r="E171" s="388" t="s">
        <v>2963</v>
      </c>
      <c r="F171" s="389" t="s">
        <v>2964</v>
      </c>
      <c r="G171" s="388" t="s">
        <v>3137</v>
      </c>
      <c r="H171" s="388" t="s">
        <v>3138</v>
      </c>
      <c r="I171" s="390">
        <v>123.31</v>
      </c>
      <c r="J171" s="390">
        <v>3</v>
      </c>
      <c r="K171" s="391">
        <v>369.93</v>
      </c>
    </row>
    <row r="172" spans="1:11" ht="14.4" customHeight="1" x14ac:dyDescent="0.3">
      <c r="A172" s="386" t="s">
        <v>457</v>
      </c>
      <c r="B172" s="387" t="s">
        <v>459</v>
      </c>
      <c r="C172" s="388" t="s">
        <v>471</v>
      </c>
      <c r="D172" s="389" t="s">
        <v>472</v>
      </c>
      <c r="E172" s="388" t="s">
        <v>2963</v>
      </c>
      <c r="F172" s="389" t="s">
        <v>2964</v>
      </c>
      <c r="G172" s="388" t="s">
        <v>3141</v>
      </c>
      <c r="H172" s="388" t="s">
        <v>3142</v>
      </c>
      <c r="I172" s="390">
        <v>17.922000000000001</v>
      </c>
      <c r="J172" s="390">
        <v>750</v>
      </c>
      <c r="K172" s="391">
        <v>13454.5</v>
      </c>
    </row>
    <row r="173" spans="1:11" ht="14.4" customHeight="1" x14ac:dyDescent="0.3">
      <c r="A173" s="386" t="s">
        <v>457</v>
      </c>
      <c r="B173" s="387" t="s">
        <v>459</v>
      </c>
      <c r="C173" s="388" t="s">
        <v>471</v>
      </c>
      <c r="D173" s="389" t="s">
        <v>472</v>
      </c>
      <c r="E173" s="388" t="s">
        <v>2963</v>
      </c>
      <c r="F173" s="389" t="s">
        <v>2964</v>
      </c>
      <c r="G173" s="388" t="s">
        <v>3143</v>
      </c>
      <c r="H173" s="388" t="s">
        <v>3144</v>
      </c>
      <c r="I173" s="390">
        <v>15</v>
      </c>
      <c r="J173" s="390">
        <v>20</v>
      </c>
      <c r="K173" s="391">
        <v>300</v>
      </c>
    </row>
    <row r="174" spans="1:11" ht="14.4" customHeight="1" x14ac:dyDescent="0.3">
      <c r="A174" s="386" t="s">
        <v>457</v>
      </c>
      <c r="B174" s="387" t="s">
        <v>459</v>
      </c>
      <c r="C174" s="388" t="s">
        <v>471</v>
      </c>
      <c r="D174" s="389" t="s">
        <v>472</v>
      </c>
      <c r="E174" s="388" t="s">
        <v>2963</v>
      </c>
      <c r="F174" s="389" t="s">
        <v>2964</v>
      </c>
      <c r="G174" s="388" t="s">
        <v>3145</v>
      </c>
      <c r="H174" s="388" t="s">
        <v>3146</v>
      </c>
      <c r="I174" s="390">
        <v>25.535</v>
      </c>
      <c r="J174" s="390">
        <v>35</v>
      </c>
      <c r="K174" s="391">
        <v>893.75</v>
      </c>
    </row>
    <row r="175" spans="1:11" ht="14.4" customHeight="1" x14ac:dyDescent="0.3">
      <c r="A175" s="386" t="s">
        <v>457</v>
      </c>
      <c r="B175" s="387" t="s">
        <v>459</v>
      </c>
      <c r="C175" s="388" t="s">
        <v>471</v>
      </c>
      <c r="D175" s="389" t="s">
        <v>472</v>
      </c>
      <c r="E175" s="388" t="s">
        <v>2963</v>
      </c>
      <c r="F175" s="389" t="s">
        <v>2964</v>
      </c>
      <c r="G175" s="388" t="s">
        <v>3147</v>
      </c>
      <c r="H175" s="388" t="s">
        <v>3148</v>
      </c>
      <c r="I175" s="390">
        <v>8.9550000000000001</v>
      </c>
      <c r="J175" s="390">
        <v>400</v>
      </c>
      <c r="K175" s="391">
        <v>3582.5</v>
      </c>
    </row>
    <row r="176" spans="1:11" ht="14.4" customHeight="1" x14ac:dyDescent="0.3">
      <c r="A176" s="386" t="s">
        <v>457</v>
      </c>
      <c r="B176" s="387" t="s">
        <v>459</v>
      </c>
      <c r="C176" s="388" t="s">
        <v>471</v>
      </c>
      <c r="D176" s="389" t="s">
        <v>472</v>
      </c>
      <c r="E176" s="388" t="s">
        <v>2963</v>
      </c>
      <c r="F176" s="389" t="s">
        <v>2964</v>
      </c>
      <c r="G176" s="388" t="s">
        <v>3249</v>
      </c>
      <c r="H176" s="388" t="s">
        <v>3250</v>
      </c>
      <c r="I176" s="390">
        <v>18.39</v>
      </c>
      <c r="J176" s="390">
        <v>24</v>
      </c>
      <c r="K176" s="391">
        <v>441.4</v>
      </c>
    </row>
    <row r="177" spans="1:11" ht="14.4" customHeight="1" x14ac:dyDescent="0.3">
      <c r="A177" s="386" t="s">
        <v>457</v>
      </c>
      <c r="B177" s="387" t="s">
        <v>459</v>
      </c>
      <c r="C177" s="388" t="s">
        <v>471</v>
      </c>
      <c r="D177" s="389" t="s">
        <v>472</v>
      </c>
      <c r="E177" s="388" t="s">
        <v>2963</v>
      </c>
      <c r="F177" s="389" t="s">
        <v>2964</v>
      </c>
      <c r="G177" s="388" t="s">
        <v>3149</v>
      </c>
      <c r="H177" s="388" t="s">
        <v>3150</v>
      </c>
      <c r="I177" s="390">
        <v>2.82</v>
      </c>
      <c r="J177" s="390">
        <v>750</v>
      </c>
      <c r="K177" s="391">
        <v>2110</v>
      </c>
    </row>
    <row r="178" spans="1:11" ht="14.4" customHeight="1" x14ac:dyDescent="0.3">
      <c r="A178" s="386" t="s">
        <v>457</v>
      </c>
      <c r="B178" s="387" t="s">
        <v>459</v>
      </c>
      <c r="C178" s="388" t="s">
        <v>471</v>
      </c>
      <c r="D178" s="389" t="s">
        <v>472</v>
      </c>
      <c r="E178" s="388" t="s">
        <v>2963</v>
      </c>
      <c r="F178" s="389" t="s">
        <v>2964</v>
      </c>
      <c r="G178" s="388" t="s">
        <v>3151</v>
      </c>
      <c r="H178" s="388" t="s">
        <v>3152</v>
      </c>
      <c r="I178" s="390">
        <v>13.2</v>
      </c>
      <c r="J178" s="390">
        <v>60</v>
      </c>
      <c r="K178" s="391">
        <v>792</v>
      </c>
    </row>
    <row r="179" spans="1:11" ht="14.4" customHeight="1" x14ac:dyDescent="0.3">
      <c r="A179" s="386" t="s">
        <v>457</v>
      </c>
      <c r="B179" s="387" t="s">
        <v>459</v>
      </c>
      <c r="C179" s="388" t="s">
        <v>471</v>
      </c>
      <c r="D179" s="389" t="s">
        <v>472</v>
      </c>
      <c r="E179" s="388" t="s">
        <v>2963</v>
      </c>
      <c r="F179" s="389" t="s">
        <v>2964</v>
      </c>
      <c r="G179" s="388" t="s">
        <v>3153</v>
      </c>
      <c r="H179" s="388" t="s">
        <v>3154</v>
      </c>
      <c r="I179" s="390">
        <v>13.2</v>
      </c>
      <c r="J179" s="390">
        <v>30</v>
      </c>
      <c r="K179" s="391">
        <v>396</v>
      </c>
    </row>
    <row r="180" spans="1:11" ht="14.4" customHeight="1" x14ac:dyDescent="0.3">
      <c r="A180" s="386" t="s">
        <v>457</v>
      </c>
      <c r="B180" s="387" t="s">
        <v>459</v>
      </c>
      <c r="C180" s="388" t="s">
        <v>471</v>
      </c>
      <c r="D180" s="389" t="s">
        <v>472</v>
      </c>
      <c r="E180" s="388" t="s">
        <v>2963</v>
      </c>
      <c r="F180" s="389" t="s">
        <v>2964</v>
      </c>
      <c r="G180" s="388" t="s">
        <v>3157</v>
      </c>
      <c r="H180" s="388" t="s">
        <v>3158</v>
      </c>
      <c r="I180" s="390">
        <v>13.2</v>
      </c>
      <c r="J180" s="390">
        <v>10</v>
      </c>
      <c r="K180" s="391">
        <v>132</v>
      </c>
    </row>
    <row r="181" spans="1:11" ht="14.4" customHeight="1" x14ac:dyDescent="0.3">
      <c r="A181" s="386" t="s">
        <v>457</v>
      </c>
      <c r="B181" s="387" t="s">
        <v>459</v>
      </c>
      <c r="C181" s="388" t="s">
        <v>471</v>
      </c>
      <c r="D181" s="389" t="s">
        <v>472</v>
      </c>
      <c r="E181" s="388" t="s">
        <v>2963</v>
      </c>
      <c r="F181" s="389" t="s">
        <v>2964</v>
      </c>
      <c r="G181" s="388" t="s">
        <v>3159</v>
      </c>
      <c r="H181" s="388" t="s">
        <v>3160</v>
      </c>
      <c r="I181" s="390">
        <v>1.55</v>
      </c>
      <c r="J181" s="390">
        <v>150</v>
      </c>
      <c r="K181" s="391">
        <v>232.5</v>
      </c>
    </row>
    <row r="182" spans="1:11" ht="14.4" customHeight="1" x14ac:dyDescent="0.3">
      <c r="A182" s="386" t="s">
        <v>457</v>
      </c>
      <c r="B182" s="387" t="s">
        <v>459</v>
      </c>
      <c r="C182" s="388" t="s">
        <v>471</v>
      </c>
      <c r="D182" s="389" t="s">
        <v>472</v>
      </c>
      <c r="E182" s="388" t="s">
        <v>2963</v>
      </c>
      <c r="F182" s="389" t="s">
        <v>2964</v>
      </c>
      <c r="G182" s="388" t="s">
        <v>3161</v>
      </c>
      <c r="H182" s="388" t="s">
        <v>3162</v>
      </c>
      <c r="I182" s="390">
        <v>21.216000000000001</v>
      </c>
      <c r="J182" s="390">
        <v>135</v>
      </c>
      <c r="K182" s="391">
        <v>2865.2999999999997</v>
      </c>
    </row>
    <row r="183" spans="1:11" ht="14.4" customHeight="1" x14ac:dyDescent="0.3">
      <c r="A183" s="386" t="s">
        <v>457</v>
      </c>
      <c r="B183" s="387" t="s">
        <v>459</v>
      </c>
      <c r="C183" s="388" t="s">
        <v>471</v>
      </c>
      <c r="D183" s="389" t="s">
        <v>472</v>
      </c>
      <c r="E183" s="388" t="s">
        <v>2963</v>
      </c>
      <c r="F183" s="389" t="s">
        <v>2964</v>
      </c>
      <c r="G183" s="388" t="s">
        <v>3251</v>
      </c>
      <c r="H183" s="388" t="s">
        <v>3252</v>
      </c>
      <c r="I183" s="390">
        <v>8.34</v>
      </c>
      <c r="J183" s="390">
        <v>20</v>
      </c>
      <c r="K183" s="391">
        <v>166.8</v>
      </c>
    </row>
    <row r="184" spans="1:11" ht="14.4" customHeight="1" x14ac:dyDescent="0.3">
      <c r="A184" s="386" t="s">
        <v>457</v>
      </c>
      <c r="B184" s="387" t="s">
        <v>459</v>
      </c>
      <c r="C184" s="388" t="s">
        <v>471</v>
      </c>
      <c r="D184" s="389" t="s">
        <v>472</v>
      </c>
      <c r="E184" s="388" t="s">
        <v>2963</v>
      </c>
      <c r="F184" s="389" t="s">
        <v>2964</v>
      </c>
      <c r="G184" s="388" t="s">
        <v>3169</v>
      </c>
      <c r="H184" s="388" t="s">
        <v>3170</v>
      </c>
      <c r="I184" s="390">
        <v>0.46666666666666662</v>
      </c>
      <c r="J184" s="390">
        <v>1500</v>
      </c>
      <c r="K184" s="391">
        <v>702</v>
      </c>
    </row>
    <row r="185" spans="1:11" ht="14.4" customHeight="1" x14ac:dyDescent="0.3">
      <c r="A185" s="386" t="s">
        <v>457</v>
      </c>
      <c r="B185" s="387" t="s">
        <v>459</v>
      </c>
      <c r="C185" s="388" t="s">
        <v>471</v>
      </c>
      <c r="D185" s="389" t="s">
        <v>472</v>
      </c>
      <c r="E185" s="388" t="s">
        <v>2963</v>
      </c>
      <c r="F185" s="389" t="s">
        <v>2964</v>
      </c>
      <c r="G185" s="388" t="s">
        <v>3253</v>
      </c>
      <c r="H185" s="388" t="s">
        <v>3254</v>
      </c>
      <c r="I185" s="390">
        <v>364</v>
      </c>
      <c r="J185" s="390">
        <v>2</v>
      </c>
      <c r="K185" s="391">
        <v>727.99</v>
      </c>
    </row>
    <row r="186" spans="1:11" ht="14.4" customHeight="1" x14ac:dyDescent="0.3">
      <c r="A186" s="386" t="s">
        <v>457</v>
      </c>
      <c r="B186" s="387" t="s">
        <v>459</v>
      </c>
      <c r="C186" s="388" t="s">
        <v>471</v>
      </c>
      <c r="D186" s="389" t="s">
        <v>472</v>
      </c>
      <c r="E186" s="388" t="s">
        <v>2963</v>
      </c>
      <c r="F186" s="389" t="s">
        <v>2964</v>
      </c>
      <c r="G186" s="388" t="s">
        <v>3255</v>
      </c>
      <c r="H186" s="388" t="s">
        <v>3256</v>
      </c>
      <c r="I186" s="390">
        <v>488.44</v>
      </c>
      <c r="J186" s="390">
        <v>1</v>
      </c>
      <c r="K186" s="391">
        <v>488.44</v>
      </c>
    </row>
    <row r="187" spans="1:11" ht="14.4" customHeight="1" x14ac:dyDescent="0.3">
      <c r="A187" s="386" t="s">
        <v>457</v>
      </c>
      <c r="B187" s="387" t="s">
        <v>459</v>
      </c>
      <c r="C187" s="388" t="s">
        <v>471</v>
      </c>
      <c r="D187" s="389" t="s">
        <v>472</v>
      </c>
      <c r="E187" s="388" t="s">
        <v>2963</v>
      </c>
      <c r="F187" s="389" t="s">
        <v>2964</v>
      </c>
      <c r="G187" s="388" t="s">
        <v>3257</v>
      </c>
      <c r="H187" s="388" t="s">
        <v>3258</v>
      </c>
      <c r="I187" s="390">
        <v>774</v>
      </c>
      <c r="J187" s="390">
        <v>2</v>
      </c>
      <c r="K187" s="391">
        <v>1548</v>
      </c>
    </row>
    <row r="188" spans="1:11" ht="14.4" customHeight="1" x14ac:dyDescent="0.3">
      <c r="A188" s="386" t="s">
        <v>457</v>
      </c>
      <c r="B188" s="387" t="s">
        <v>459</v>
      </c>
      <c r="C188" s="388" t="s">
        <v>471</v>
      </c>
      <c r="D188" s="389" t="s">
        <v>472</v>
      </c>
      <c r="E188" s="388" t="s">
        <v>2963</v>
      </c>
      <c r="F188" s="389" t="s">
        <v>2964</v>
      </c>
      <c r="G188" s="388" t="s">
        <v>3259</v>
      </c>
      <c r="H188" s="388" t="s">
        <v>3260</v>
      </c>
      <c r="I188" s="390">
        <v>916.74</v>
      </c>
      <c r="J188" s="390">
        <v>2</v>
      </c>
      <c r="K188" s="391">
        <v>1833.47</v>
      </c>
    </row>
    <row r="189" spans="1:11" ht="14.4" customHeight="1" x14ac:dyDescent="0.3">
      <c r="A189" s="386" t="s">
        <v>457</v>
      </c>
      <c r="B189" s="387" t="s">
        <v>459</v>
      </c>
      <c r="C189" s="388" t="s">
        <v>471</v>
      </c>
      <c r="D189" s="389" t="s">
        <v>472</v>
      </c>
      <c r="E189" s="388" t="s">
        <v>2963</v>
      </c>
      <c r="F189" s="389" t="s">
        <v>2964</v>
      </c>
      <c r="G189" s="388" t="s">
        <v>3173</v>
      </c>
      <c r="H189" s="388" t="s">
        <v>3174</v>
      </c>
      <c r="I189" s="390">
        <v>254.1</v>
      </c>
      <c r="J189" s="390">
        <v>4</v>
      </c>
      <c r="K189" s="391">
        <v>1016.4</v>
      </c>
    </row>
    <row r="190" spans="1:11" ht="14.4" customHeight="1" x14ac:dyDescent="0.3">
      <c r="A190" s="386" t="s">
        <v>457</v>
      </c>
      <c r="B190" s="387" t="s">
        <v>459</v>
      </c>
      <c r="C190" s="388" t="s">
        <v>471</v>
      </c>
      <c r="D190" s="389" t="s">
        <v>472</v>
      </c>
      <c r="E190" s="388" t="s">
        <v>2963</v>
      </c>
      <c r="F190" s="389" t="s">
        <v>2964</v>
      </c>
      <c r="G190" s="388" t="s">
        <v>3261</v>
      </c>
      <c r="H190" s="388" t="s">
        <v>3262</v>
      </c>
      <c r="I190" s="390">
        <v>40.36</v>
      </c>
      <c r="J190" s="390">
        <v>30</v>
      </c>
      <c r="K190" s="391">
        <v>1210.9000000000001</v>
      </c>
    </row>
    <row r="191" spans="1:11" ht="14.4" customHeight="1" x14ac:dyDescent="0.3">
      <c r="A191" s="386" t="s">
        <v>457</v>
      </c>
      <c r="B191" s="387" t="s">
        <v>459</v>
      </c>
      <c r="C191" s="388" t="s">
        <v>471</v>
      </c>
      <c r="D191" s="389" t="s">
        <v>472</v>
      </c>
      <c r="E191" s="388" t="s">
        <v>2963</v>
      </c>
      <c r="F191" s="389" t="s">
        <v>2964</v>
      </c>
      <c r="G191" s="388" t="s">
        <v>3175</v>
      </c>
      <c r="H191" s="388" t="s">
        <v>3176</v>
      </c>
      <c r="I191" s="390">
        <v>35.090000000000003</v>
      </c>
      <c r="J191" s="390">
        <v>24</v>
      </c>
      <c r="K191" s="391">
        <v>842.16</v>
      </c>
    </row>
    <row r="192" spans="1:11" ht="14.4" customHeight="1" x14ac:dyDescent="0.3">
      <c r="A192" s="386" t="s">
        <v>457</v>
      </c>
      <c r="B192" s="387" t="s">
        <v>459</v>
      </c>
      <c r="C192" s="388" t="s">
        <v>471</v>
      </c>
      <c r="D192" s="389" t="s">
        <v>472</v>
      </c>
      <c r="E192" s="388" t="s">
        <v>2963</v>
      </c>
      <c r="F192" s="389" t="s">
        <v>2964</v>
      </c>
      <c r="G192" s="388" t="s">
        <v>3263</v>
      </c>
      <c r="H192" s="388" t="s">
        <v>3264</v>
      </c>
      <c r="I192" s="390">
        <v>2.82</v>
      </c>
      <c r="J192" s="390">
        <v>100</v>
      </c>
      <c r="K192" s="391">
        <v>282</v>
      </c>
    </row>
    <row r="193" spans="1:11" ht="14.4" customHeight="1" x14ac:dyDescent="0.3">
      <c r="A193" s="386" t="s">
        <v>457</v>
      </c>
      <c r="B193" s="387" t="s">
        <v>459</v>
      </c>
      <c r="C193" s="388" t="s">
        <v>471</v>
      </c>
      <c r="D193" s="389" t="s">
        <v>472</v>
      </c>
      <c r="E193" s="388" t="s">
        <v>2963</v>
      </c>
      <c r="F193" s="389" t="s">
        <v>2964</v>
      </c>
      <c r="G193" s="388" t="s">
        <v>3265</v>
      </c>
      <c r="H193" s="388" t="s">
        <v>3266</v>
      </c>
      <c r="I193" s="390">
        <v>278.3</v>
      </c>
      <c r="J193" s="390">
        <v>2</v>
      </c>
      <c r="K193" s="391">
        <v>556.59999999999991</v>
      </c>
    </row>
    <row r="194" spans="1:11" ht="14.4" customHeight="1" x14ac:dyDescent="0.3">
      <c r="A194" s="386" t="s">
        <v>457</v>
      </c>
      <c r="B194" s="387" t="s">
        <v>459</v>
      </c>
      <c r="C194" s="388" t="s">
        <v>471</v>
      </c>
      <c r="D194" s="389" t="s">
        <v>472</v>
      </c>
      <c r="E194" s="388" t="s">
        <v>2963</v>
      </c>
      <c r="F194" s="389" t="s">
        <v>2964</v>
      </c>
      <c r="G194" s="388" t="s">
        <v>3179</v>
      </c>
      <c r="H194" s="388" t="s">
        <v>3180</v>
      </c>
      <c r="I194" s="390">
        <v>29.036666666666665</v>
      </c>
      <c r="J194" s="390">
        <v>60</v>
      </c>
      <c r="K194" s="391">
        <v>1742.24</v>
      </c>
    </row>
    <row r="195" spans="1:11" ht="14.4" customHeight="1" x14ac:dyDescent="0.3">
      <c r="A195" s="386" t="s">
        <v>457</v>
      </c>
      <c r="B195" s="387" t="s">
        <v>459</v>
      </c>
      <c r="C195" s="388" t="s">
        <v>471</v>
      </c>
      <c r="D195" s="389" t="s">
        <v>472</v>
      </c>
      <c r="E195" s="388" t="s">
        <v>2963</v>
      </c>
      <c r="F195" s="389" t="s">
        <v>2964</v>
      </c>
      <c r="G195" s="388" t="s">
        <v>3183</v>
      </c>
      <c r="H195" s="388" t="s">
        <v>3184</v>
      </c>
      <c r="I195" s="390">
        <v>9.1999999999999993</v>
      </c>
      <c r="J195" s="390">
        <v>100</v>
      </c>
      <c r="K195" s="391">
        <v>920</v>
      </c>
    </row>
    <row r="196" spans="1:11" ht="14.4" customHeight="1" x14ac:dyDescent="0.3">
      <c r="A196" s="386" t="s">
        <v>457</v>
      </c>
      <c r="B196" s="387" t="s">
        <v>459</v>
      </c>
      <c r="C196" s="388" t="s">
        <v>471</v>
      </c>
      <c r="D196" s="389" t="s">
        <v>472</v>
      </c>
      <c r="E196" s="388" t="s">
        <v>2963</v>
      </c>
      <c r="F196" s="389" t="s">
        <v>2964</v>
      </c>
      <c r="G196" s="388" t="s">
        <v>3267</v>
      </c>
      <c r="H196" s="388" t="s">
        <v>3268</v>
      </c>
      <c r="I196" s="390">
        <v>35.090000000000003</v>
      </c>
      <c r="J196" s="390">
        <v>12</v>
      </c>
      <c r="K196" s="391">
        <v>421.08</v>
      </c>
    </row>
    <row r="197" spans="1:11" ht="14.4" customHeight="1" x14ac:dyDescent="0.3">
      <c r="A197" s="386" t="s">
        <v>457</v>
      </c>
      <c r="B197" s="387" t="s">
        <v>459</v>
      </c>
      <c r="C197" s="388" t="s">
        <v>471</v>
      </c>
      <c r="D197" s="389" t="s">
        <v>472</v>
      </c>
      <c r="E197" s="388" t="s">
        <v>2963</v>
      </c>
      <c r="F197" s="389" t="s">
        <v>2964</v>
      </c>
      <c r="G197" s="388" t="s">
        <v>3269</v>
      </c>
      <c r="H197" s="388" t="s">
        <v>3270</v>
      </c>
      <c r="I197" s="390">
        <v>74.72</v>
      </c>
      <c r="J197" s="390">
        <v>5</v>
      </c>
      <c r="K197" s="391">
        <v>373.59</v>
      </c>
    </row>
    <row r="198" spans="1:11" ht="14.4" customHeight="1" x14ac:dyDescent="0.3">
      <c r="A198" s="386" t="s">
        <v>457</v>
      </c>
      <c r="B198" s="387" t="s">
        <v>459</v>
      </c>
      <c r="C198" s="388" t="s">
        <v>471</v>
      </c>
      <c r="D198" s="389" t="s">
        <v>472</v>
      </c>
      <c r="E198" s="388" t="s">
        <v>2967</v>
      </c>
      <c r="F198" s="389" t="s">
        <v>2968</v>
      </c>
      <c r="G198" s="388" t="s">
        <v>3187</v>
      </c>
      <c r="H198" s="388" t="s">
        <v>3188</v>
      </c>
      <c r="I198" s="390">
        <v>8.17</v>
      </c>
      <c r="J198" s="390">
        <v>100</v>
      </c>
      <c r="K198" s="391">
        <v>817</v>
      </c>
    </row>
    <row r="199" spans="1:11" ht="14.4" customHeight="1" x14ac:dyDescent="0.3">
      <c r="A199" s="386" t="s">
        <v>457</v>
      </c>
      <c r="B199" s="387" t="s">
        <v>459</v>
      </c>
      <c r="C199" s="388" t="s">
        <v>471</v>
      </c>
      <c r="D199" s="389" t="s">
        <v>472</v>
      </c>
      <c r="E199" s="388" t="s">
        <v>2969</v>
      </c>
      <c r="F199" s="389" t="s">
        <v>2970</v>
      </c>
      <c r="G199" s="388" t="s">
        <v>3191</v>
      </c>
      <c r="H199" s="388" t="s">
        <v>3192</v>
      </c>
      <c r="I199" s="390">
        <v>33.729999999999997</v>
      </c>
      <c r="J199" s="390">
        <v>36</v>
      </c>
      <c r="K199" s="391">
        <v>1214.26</v>
      </c>
    </row>
    <row r="200" spans="1:11" ht="14.4" customHeight="1" x14ac:dyDescent="0.3">
      <c r="A200" s="386" t="s">
        <v>457</v>
      </c>
      <c r="B200" s="387" t="s">
        <v>459</v>
      </c>
      <c r="C200" s="388" t="s">
        <v>471</v>
      </c>
      <c r="D200" s="389" t="s">
        <v>472</v>
      </c>
      <c r="E200" s="388" t="s">
        <v>2971</v>
      </c>
      <c r="F200" s="389" t="s">
        <v>2972</v>
      </c>
      <c r="G200" s="388" t="s">
        <v>3199</v>
      </c>
      <c r="H200" s="388" t="s">
        <v>3200</v>
      </c>
      <c r="I200" s="390">
        <v>0.31</v>
      </c>
      <c r="J200" s="390">
        <v>300</v>
      </c>
      <c r="K200" s="391">
        <v>93</v>
      </c>
    </row>
    <row r="201" spans="1:11" ht="14.4" customHeight="1" x14ac:dyDescent="0.3">
      <c r="A201" s="386" t="s">
        <v>457</v>
      </c>
      <c r="B201" s="387" t="s">
        <v>459</v>
      </c>
      <c r="C201" s="388" t="s">
        <v>471</v>
      </c>
      <c r="D201" s="389" t="s">
        <v>472</v>
      </c>
      <c r="E201" s="388" t="s">
        <v>2971</v>
      </c>
      <c r="F201" s="389" t="s">
        <v>2972</v>
      </c>
      <c r="G201" s="388" t="s">
        <v>3201</v>
      </c>
      <c r="H201" s="388" t="s">
        <v>3202</v>
      </c>
      <c r="I201" s="390">
        <v>0.3</v>
      </c>
      <c r="J201" s="390">
        <v>1300</v>
      </c>
      <c r="K201" s="391">
        <v>390</v>
      </c>
    </row>
    <row r="202" spans="1:11" ht="14.4" customHeight="1" x14ac:dyDescent="0.3">
      <c r="A202" s="386" t="s">
        <v>457</v>
      </c>
      <c r="B202" s="387" t="s">
        <v>459</v>
      </c>
      <c r="C202" s="388" t="s">
        <v>471</v>
      </c>
      <c r="D202" s="389" t="s">
        <v>472</v>
      </c>
      <c r="E202" s="388" t="s">
        <v>2971</v>
      </c>
      <c r="F202" s="389" t="s">
        <v>2972</v>
      </c>
      <c r="G202" s="388" t="s">
        <v>3203</v>
      </c>
      <c r="H202" s="388" t="s">
        <v>3204</v>
      </c>
      <c r="I202" s="390">
        <v>0.3</v>
      </c>
      <c r="J202" s="390">
        <v>500</v>
      </c>
      <c r="K202" s="391">
        <v>150</v>
      </c>
    </row>
    <row r="203" spans="1:11" ht="14.4" customHeight="1" x14ac:dyDescent="0.3">
      <c r="A203" s="386" t="s">
        <v>457</v>
      </c>
      <c r="B203" s="387" t="s">
        <v>459</v>
      </c>
      <c r="C203" s="388" t="s">
        <v>471</v>
      </c>
      <c r="D203" s="389" t="s">
        <v>472</v>
      </c>
      <c r="E203" s="388" t="s">
        <v>2971</v>
      </c>
      <c r="F203" s="389" t="s">
        <v>2972</v>
      </c>
      <c r="G203" s="388" t="s">
        <v>3209</v>
      </c>
      <c r="H203" s="388" t="s">
        <v>3210</v>
      </c>
      <c r="I203" s="390">
        <v>0.30666666666666664</v>
      </c>
      <c r="J203" s="390">
        <v>1400</v>
      </c>
      <c r="K203" s="391">
        <v>431</v>
      </c>
    </row>
    <row r="204" spans="1:11" ht="14.4" customHeight="1" x14ac:dyDescent="0.3">
      <c r="A204" s="386" t="s">
        <v>457</v>
      </c>
      <c r="B204" s="387" t="s">
        <v>459</v>
      </c>
      <c r="C204" s="388" t="s">
        <v>471</v>
      </c>
      <c r="D204" s="389" t="s">
        <v>472</v>
      </c>
      <c r="E204" s="388" t="s">
        <v>2971</v>
      </c>
      <c r="F204" s="389" t="s">
        <v>2972</v>
      </c>
      <c r="G204" s="388" t="s">
        <v>3211</v>
      </c>
      <c r="H204" s="388" t="s">
        <v>3212</v>
      </c>
      <c r="I204" s="390">
        <v>48.7</v>
      </c>
      <c r="J204" s="390">
        <v>20</v>
      </c>
      <c r="K204" s="391">
        <v>974</v>
      </c>
    </row>
    <row r="205" spans="1:11" ht="14.4" customHeight="1" x14ac:dyDescent="0.3">
      <c r="A205" s="386" t="s">
        <v>457</v>
      </c>
      <c r="B205" s="387" t="s">
        <v>459</v>
      </c>
      <c r="C205" s="388" t="s">
        <v>471</v>
      </c>
      <c r="D205" s="389" t="s">
        <v>472</v>
      </c>
      <c r="E205" s="388" t="s">
        <v>2973</v>
      </c>
      <c r="F205" s="389" t="s">
        <v>2974</v>
      </c>
      <c r="G205" s="388" t="s">
        <v>3215</v>
      </c>
      <c r="H205" s="388" t="s">
        <v>3216</v>
      </c>
      <c r="I205" s="390">
        <v>0.80499999999999994</v>
      </c>
      <c r="J205" s="390">
        <v>6600</v>
      </c>
      <c r="K205" s="391">
        <v>5378</v>
      </c>
    </row>
    <row r="206" spans="1:11" ht="14.4" customHeight="1" x14ac:dyDescent="0.3">
      <c r="A206" s="386" t="s">
        <v>457</v>
      </c>
      <c r="B206" s="387" t="s">
        <v>459</v>
      </c>
      <c r="C206" s="388" t="s">
        <v>471</v>
      </c>
      <c r="D206" s="389" t="s">
        <v>472</v>
      </c>
      <c r="E206" s="388" t="s">
        <v>2973</v>
      </c>
      <c r="F206" s="389" t="s">
        <v>2974</v>
      </c>
      <c r="G206" s="388" t="s">
        <v>3219</v>
      </c>
      <c r="H206" s="388" t="s">
        <v>3220</v>
      </c>
      <c r="I206" s="390">
        <v>7.5</v>
      </c>
      <c r="J206" s="390">
        <v>100</v>
      </c>
      <c r="K206" s="391">
        <v>750</v>
      </c>
    </row>
    <row r="207" spans="1:11" ht="14.4" customHeight="1" x14ac:dyDescent="0.3">
      <c r="A207" s="386" t="s">
        <v>457</v>
      </c>
      <c r="B207" s="387" t="s">
        <v>459</v>
      </c>
      <c r="C207" s="388" t="s">
        <v>471</v>
      </c>
      <c r="D207" s="389" t="s">
        <v>472</v>
      </c>
      <c r="E207" s="388" t="s">
        <v>2973</v>
      </c>
      <c r="F207" s="389" t="s">
        <v>2974</v>
      </c>
      <c r="G207" s="388" t="s">
        <v>3221</v>
      </c>
      <c r="H207" s="388" t="s">
        <v>3222</v>
      </c>
      <c r="I207" s="390">
        <v>7.5</v>
      </c>
      <c r="J207" s="390">
        <v>150</v>
      </c>
      <c r="K207" s="391">
        <v>1125</v>
      </c>
    </row>
    <row r="208" spans="1:11" ht="14.4" customHeight="1" x14ac:dyDescent="0.3">
      <c r="A208" s="386" t="s">
        <v>457</v>
      </c>
      <c r="B208" s="387" t="s">
        <v>459</v>
      </c>
      <c r="C208" s="388" t="s">
        <v>471</v>
      </c>
      <c r="D208" s="389" t="s">
        <v>472</v>
      </c>
      <c r="E208" s="388" t="s">
        <v>2973</v>
      </c>
      <c r="F208" s="389" t="s">
        <v>2974</v>
      </c>
      <c r="G208" s="388" t="s">
        <v>3223</v>
      </c>
      <c r="H208" s="388" t="s">
        <v>3224</v>
      </c>
      <c r="I208" s="390">
        <v>7.5</v>
      </c>
      <c r="J208" s="390">
        <v>50</v>
      </c>
      <c r="K208" s="391">
        <v>375</v>
      </c>
    </row>
    <row r="209" spans="1:11" ht="14.4" customHeight="1" x14ac:dyDescent="0.3">
      <c r="A209" s="386" t="s">
        <v>457</v>
      </c>
      <c r="B209" s="387" t="s">
        <v>459</v>
      </c>
      <c r="C209" s="388" t="s">
        <v>471</v>
      </c>
      <c r="D209" s="389" t="s">
        <v>472</v>
      </c>
      <c r="E209" s="388" t="s">
        <v>2973</v>
      </c>
      <c r="F209" s="389" t="s">
        <v>2974</v>
      </c>
      <c r="G209" s="388" t="s">
        <v>3225</v>
      </c>
      <c r="H209" s="388" t="s">
        <v>3226</v>
      </c>
      <c r="I209" s="390">
        <v>10.93</v>
      </c>
      <c r="J209" s="390">
        <v>120</v>
      </c>
      <c r="K209" s="391">
        <v>1308.8</v>
      </c>
    </row>
    <row r="210" spans="1:11" ht="14.4" customHeight="1" x14ac:dyDescent="0.3">
      <c r="A210" s="386" t="s">
        <v>457</v>
      </c>
      <c r="B210" s="387" t="s">
        <v>459</v>
      </c>
      <c r="C210" s="388" t="s">
        <v>471</v>
      </c>
      <c r="D210" s="389" t="s">
        <v>472</v>
      </c>
      <c r="E210" s="388" t="s">
        <v>2973</v>
      </c>
      <c r="F210" s="389" t="s">
        <v>2974</v>
      </c>
      <c r="G210" s="388" t="s">
        <v>3227</v>
      </c>
      <c r="H210" s="388" t="s">
        <v>3228</v>
      </c>
      <c r="I210" s="390">
        <v>10.685</v>
      </c>
      <c r="J210" s="390">
        <v>80</v>
      </c>
      <c r="K210" s="391">
        <v>854.8</v>
      </c>
    </row>
    <row r="211" spans="1:11" ht="14.4" customHeight="1" x14ac:dyDescent="0.3">
      <c r="A211" s="386" t="s">
        <v>457</v>
      </c>
      <c r="B211" s="387" t="s">
        <v>459</v>
      </c>
      <c r="C211" s="388" t="s">
        <v>471</v>
      </c>
      <c r="D211" s="389" t="s">
        <v>472</v>
      </c>
      <c r="E211" s="388" t="s">
        <v>2973</v>
      </c>
      <c r="F211" s="389" t="s">
        <v>2974</v>
      </c>
      <c r="G211" s="388" t="s">
        <v>3229</v>
      </c>
      <c r="H211" s="388" t="s">
        <v>3230</v>
      </c>
      <c r="I211" s="390">
        <v>0.78</v>
      </c>
      <c r="J211" s="390">
        <v>2900</v>
      </c>
      <c r="K211" s="391">
        <v>2258</v>
      </c>
    </row>
    <row r="212" spans="1:11" ht="14.4" customHeight="1" x14ac:dyDescent="0.3">
      <c r="A212" s="386" t="s">
        <v>457</v>
      </c>
      <c r="B212" s="387" t="s">
        <v>459</v>
      </c>
      <c r="C212" s="388" t="s">
        <v>471</v>
      </c>
      <c r="D212" s="389" t="s">
        <v>472</v>
      </c>
      <c r="E212" s="388" t="s">
        <v>2959</v>
      </c>
      <c r="F212" s="389" t="s">
        <v>2960</v>
      </c>
      <c r="G212" s="388" t="s">
        <v>3237</v>
      </c>
      <c r="H212" s="388" t="s">
        <v>3238</v>
      </c>
      <c r="I212" s="390">
        <v>188.76</v>
      </c>
      <c r="J212" s="390">
        <v>2</v>
      </c>
      <c r="K212" s="391">
        <v>377.52</v>
      </c>
    </row>
    <row r="213" spans="1:11" ht="14.4" customHeight="1" x14ac:dyDescent="0.3">
      <c r="A213" s="386" t="s">
        <v>457</v>
      </c>
      <c r="B213" s="387" t="s">
        <v>459</v>
      </c>
      <c r="C213" s="388" t="s">
        <v>473</v>
      </c>
      <c r="D213" s="389" t="s">
        <v>474</v>
      </c>
      <c r="E213" s="388" t="s">
        <v>2961</v>
      </c>
      <c r="F213" s="389" t="s">
        <v>2962</v>
      </c>
      <c r="G213" s="388" t="s">
        <v>2977</v>
      </c>
      <c r="H213" s="388" t="s">
        <v>2978</v>
      </c>
      <c r="I213" s="390">
        <v>99.05</v>
      </c>
      <c r="J213" s="390">
        <v>1</v>
      </c>
      <c r="K213" s="391">
        <v>99.05</v>
      </c>
    </row>
    <row r="214" spans="1:11" ht="14.4" customHeight="1" x14ac:dyDescent="0.3">
      <c r="A214" s="386" t="s">
        <v>457</v>
      </c>
      <c r="B214" s="387" t="s">
        <v>459</v>
      </c>
      <c r="C214" s="388" t="s">
        <v>473</v>
      </c>
      <c r="D214" s="389" t="s">
        <v>474</v>
      </c>
      <c r="E214" s="388" t="s">
        <v>2961</v>
      </c>
      <c r="F214" s="389" t="s">
        <v>2962</v>
      </c>
      <c r="G214" s="388" t="s">
        <v>2979</v>
      </c>
      <c r="H214" s="388" t="s">
        <v>2980</v>
      </c>
      <c r="I214" s="390">
        <v>156.13499999999999</v>
      </c>
      <c r="J214" s="390">
        <v>2</v>
      </c>
      <c r="K214" s="391">
        <v>312.27</v>
      </c>
    </row>
    <row r="215" spans="1:11" ht="14.4" customHeight="1" x14ac:dyDescent="0.3">
      <c r="A215" s="386" t="s">
        <v>457</v>
      </c>
      <c r="B215" s="387" t="s">
        <v>459</v>
      </c>
      <c r="C215" s="388" t="s">
        <v>473</v>
      </c>
      <c r="D215" s="389" t="s">
        <v>474</v>
      </c>
      <c r="E215" s="388" t="s">
        <v>2961</v>
      </c>
      <c r="F215" s="389" t="s">
        <v>2962</v>
      </c>
      <c r="G215" s="388" t="s">
        <v>2981</v>
      </c>
      <c r="H215" s="388" t="s">
        <v>2982</v>
      </c>
      <c r="I215" s="390">
        <v>166.85</v>
      </c>
      <c r="J215" s="390">
        <v>1</v>
      </c>
      <c r="K215" s="391">
        <v>166.85</v>
      </c>
    </row>
    <row r="216" spans="1:11" ht="14.4" customHeight="1" x14ac:dyDescent="0.3">
      <c r="A216" s="386" t="s">
        <v>457</v>
      </c>
      <c r="B216" s="387" t="s">
        <v>459</v>
      </c>
      <c r="C216" s="388" t="s">
        <v>473</v>
      </c>
      <c r="D216" s="389" t="s">
        <v>474</v>
      </c>
      <c r="E216" s="388" t="s">
        <v>2961</v>
      </c>
      <c r="F216" s="389" t="s">
        <v>2962</v>
      </c>
      <c r="G216" s="388" t="s">
        <v>2985</v>
      </c>
      <c r="H216" s="388" t="s">
        <v>2986</v>
      </c>
      <c r="I216" s="390">
        <v>2.3844444444444446</v>
      </c>
      <c r="J216" s="390">
        <v>2100</v>
      </c>
      <c r="K216" s="391">
        <v>5007</v>
      </c>
    </row>
    <row r="217" spans="1:11" ht="14.4" customHeight="1" x14ac:dyDescent="0.3">
      <c r="A217" s="386" t="s">
        <v>457</v>
      </c>
      <c r="B217" s="387" t="s">
        <v>459</v>
      </c>
      <c r="C217" s="388" t="s">
        <v>473</v>
      </c>
      <c r="D217" s="389" t="s">
        <v>474</v>
      </c>
      <c r="E217" s="388" t="s">
        <v>2961</v>
      </c>
      <c r="F217" s="389" t="s">
        <v>2962</v>
      </c>
      <c r="G217" s="388" t="s">
        <v>2987</v>
      </c>
      <c r="H217" s="388" t="s">
        <v>2988</v>
      </c>
      <c r="I217" s="390">
        <v>3.0990909090909096</v>
      </c>
      <c r="J217" s="390">
        <v>2900</v>
      </c>
      <c r="K217" s="391">
        <v>8987</v>
      </c>
    </row>
    <row r="218" spans="1:11" ht="14.4" customHeight="1" x14ac:dyDescent="0.3">
      <c r="A218" s="386" t="s">
        <v>457</v>
      </c>
      <c r="B218" s="387" t="s">
        <v>459</v>
      </c>
      <c r="C218" s="388" t="s">
        <v>473</v>
      </c>
      <c r="D218" s="389" t="s">
        <v>474</v>
      </c>
      <c r="E218" s="388" t="s">
        <v>2961</v>
      </c>
      <c r="F218" s="389" t="s">
        <v>2962</v>
      </c>
      <c r="G218" s="388" t="s">
        <v>2989</v>
      </c>
      <c r="H218" s="388" t="s">
        <v>2990</v>
      </c>
      <c r="I218" s="390">
        <v>3.7789999999999999</v>
      </c>
      <c r="J218" s="390">
        <v>2000</v>
      </c>
      <c r="K218" s="391">
        <v>7555</v>
      </c>
    </row>
    <row r="219" spans="1:11" ht="14.4" customHeight="1" x14ac:dyDescent="0.3">
      <c r="A219" s="386" t="s">
        <v>457</v>
      </c>
      <c r="B219" s="387" t="s">
        <v>459</v>
      </c>
      <c r="C219" s="388" t="s">
        <v>473</v>
      </c>
      <c r="D219" s="389" t="s">
        <v>474</v>
      </c>
      <c r="E219" s="388" t="s">
        <v>2961</v>
      </c>
      <c r="F219" s="389" t="s">
        <v>2962</v>
      </c>
      <c r="G219" s="388" t="s">
        <v>3271</v>
      </c>
      <c r="H219" s="388" t="s">
        <v>3272</v>
      </c>
      <c r="I219" s="390">
        <v>7.31</v>
      </c>
      <c r="J219" s="390">
        <v>100</v>
      </c>
      <c r="K219" s="391">
        <v>731</v>
      </c>
    </row>
    <row r="220" spans="1:11" ht="14.4" customHeight="1" x14ac:dyDescent="0.3">
      <c r="A220" s="386" t="s">
        <v>457</v>
      </c>
      <c r="B220" s="387" t="s">
        <v>459</v>
      </c>
      <c r="C220" s="388" t="s">
        <v>473</v>
      </c>
      <c r="D220" s="389" t="s">
        <v>474</v>
      </c>
      <c r="E220" s="388" t="s">
        <v>2961</v>
      </c>
      <c r="F220" s="389" t="s">
        <v>2962</v>
      </c>
      <c r="G220" s="388" t="s">
        <v>3273</v>
      </c>
      <c r="H220" s="388" t="s">
        <v>3274</v>
      </c>
      <c r="I220" s="390">
        <v>12.094999999999999</v>
      </c>
      <c r="J220" s="390">
        <v>60</v>
      </c>
      <c r="K220" s="391">
        <v>725.7</v>
      </c>
    </row>
    <row r="221" spans="1:11" ht="14.4" customHeight="1" x14ac:dyDescent="0.3">
      <c r="A221" s="386" t="s">
        <v>457</v>
      </c>
      <c r="B221" s="387" t="s">
        <v>459</v>
      </c>
      <c r="C221" s="388" t="s">
        <v>473</v>
      </c>
      <c r="D221" s="389" t="s">
        <v>474</v>
      </c>
      <c r="E221" s="388" t="s">
        <v>2961</v>
      </c>
      <c r="F221" s="389" t="s">
        <v>2962</v>
      </c>
      <c r="G221" s="388" t="s">
        <v>3275</v>
      </c>
      <c r="H221" s="388" t="s">
        <v>3276</v>
      </c>
      <c r="I221" s="390">
        <v>9.7509090909090919</v>
      </c>
      <c r="J221" s="390">
        <v>750</v>
      </c>
      <c r="K221" s="391">
        <v>7313</v>
      </c>
    </row>
    <row r="222" spans="1:11" ht="14.4" customHeight="1" x14ac:dyDescent="0.3">
      <c r="A222" s="386" t="s">
        <v>457</v>
      </c>
      <c r="B222" s="387" t="s">
        <v>459</v>
      </c>
      <c r="C222" s="388" t="s">
        <v>473</v>
      </c>
      <c r="D222" s="389" t="s">
        <v>474</v>
      </c>
      <c r="E222" s="388" t="s">
        <v>2961</v>
      </c>
      <c r="F222" s="389" t="s">
        <v>2962</v>
      </c>
      <c r="G222" s="388" t="s">
        <v>3277</v>
      </c>
      <c r="H222" s="388" t="s">
        <v>3278</v>
      </c>
      <c r="I222" s="390">
        <v>17.566666666666666</v>
      </c>
      <c r="J222" s="390">
        <v>2500</v>
      </c>
      <c r="K222" s="391">
        <v>43899.520000000004</v>
      </c>
    </row>
    <row r="223" spans="1:11" ht="14.4" customHeight="1" x14ac:dyDescent="0.3">
      <c r="A223" s="386" t="s">
        <v>457</v>
      </c>
      <c r="B223" s="387" t="s">
        <v>459</v>
      </c>
      <c r="C223" s="388" t="s">
        <v>473</v>
      </c>
      <c r="D223" s="389" t="s">
        <v>474</v>
      </c>
      <c r="E223" s="388" t="s">
        <v>2961</v>
      </c>
      <c r="F223" s="389" t="s">
        <v>2962</v>
      </c>
      <c r="G223" s="388" t="s">
        <v>2993</v>
      </c>
      <c r="H223" s="388" t="s">
        <v>2994</v>
      </c>
      <c r="I223" s="390">
        <v>210.64</v>
      </c>
      <c r="J223" s="390">
        <v>1</v>
      </c>
      <c r="K223" s="391">
        <v>210.64</v>
      </c>
    </row>
    <row r="224" spans="1:11" ht="14.4" customHeight="1" x14ac:dyDescent="0.3">
      <c r="A224" s="386" t="s">
        <v>457</v>
      </c>
      <c r="B224" s="387" t="s">
        <v>459</v>
      </c>
      <c r="C224" s="388" t="s">
        <v>473</v>
      </c>
      <c r="D224" s="389" t="s">
        <v>474</v>
      </c>
      <c r="E224" s="388" t="s">
        <v>2961</v>
      </c>
      <c r="F224" s="389" t="s">
        <v>2962</v>
      </c>
      <c r="G224" s="388" t="s">
        <v>2995</v>
      </c>
      <c r="H224" s="388" t="s">
        <v>2996</v>
      </c>
      <c r="I224" s="390">
        <v>85.15</v>
      </c>
      <c r="J224" s="390">
        <v>1</v>
      </c>
      <c r="K224" s="391">
        <v>85.15</v>
      </c>
    </row>
    <row r="225" spans="1:11" ht="14.4" customHeight="1" x14ac:dyDescent="0.3">
      <c r="A225" s="386" t="s">
        <v>457</v>
      </c>
      <c r="B225" s="387" t="s">
        <v>459</v>
      </c>
      <c r="C225" s="388" t="s">
        <v>473</v>
      </c>
      <c r="D225" s="389" t="s">
        <v>474</v>
      </c>
      <c r="E225" s="388" t="s">
        <v>2961</v>
      </c>
      <c r="F225" s="389" t="s">
        <v>2962</v>
      </c>
      <c r="G225" s="388" t="s">
        <v>2999</v>
      </c>
      <c r="H225" s="388" t="s">
        <v>3000</v>
      </c>
      <c r="I225" s="390">
        <v>7.5955555555555554</v>
      </c>
      <c r="J225" s="390">
        <v>576</v>
      </c>
      <c r="K225" s="391">
        <v>4375.08</v>
      </c>
    </row>
    <row r="226" spans="1:11" ht="14.4" customHeight="1" x14ac:dyDescent="0.3">
      <c r="A226" s="386" t="s">
        <v>457</v>
      </c>
      <c r="B226" s="387" t="s">
        <v>459</v>
      </c>
      <c r="C226" s="388" t="s">
        <v>473</v>
      </c>
      <c r="D226" s="389" t="s">
        <v>474</v>
      </c>
      <c r="E226" s="388" t="s">
        <v>2961</v>
      </c>
      <c r="F226" s="389" t="s">
        <v>2962</v>
      </c>
      <c r="G226" s="388" t="s">
        <v>3001</v>
      </c>
      <c r="H226" s="388" t="s">
        <v>3002</v>
      </c>
      <c r="I226" s="390">
        <v>27.107500000000005</v>
      </c>
      <c r="J226" s="390">
        <v>336</v>
      </c>
      <c r="K226" s="391">
        <v>9139.44</v>
      </c>
    </row>
    <row r="227" spans="1:11" ht="14.4" customHeight="1" x14ac:dyDescent="0.3">
      <c r="A227" s="386" t="s">
        <v>457</v>
      </c>
      <c r="B227" s="387" t="s">
        <v>459</v>
      </c>
      <c r="C227" s="388" t="s">
        <v>473</v>
      </c>
      <c r="D227" s="389" t="s">
        <v>474</v>
      </c>
      <c r="E227" s="388" t="s">
        <v>2961</v>
      </c>
      <c r="F227" s="389" t="s">
        <v>2962</v>
      </c>
      <c r="G227" s="388" t="s">
        <v>3003</v>
      </c>
      <c r="H227" s="388" t="s">
        <v>3004</v>
      </c>
      <c r="I227" s="390">
        <v>39.659999999999997</v>
      </c>
      <c r="J227" s="390">
        <v>6</v>
      </c>
      <c r="K227" s="391">
        <v>237.96</v>
      </c>
    </row>
    <row r="228" spans="1:11" ht="14.4" customHeight="1" x14ac:dyDescent="0.3">
      <c r="A228" s="386" t="s">
        <v>457</v>
      </c>
      <c r="B228" s="387" t="s">
        <v>459</v>
      </c>
      <c r="C228" s="388" t="s">
        <v>473</v>
      </c>
      <c r="D228" s="389" t="s">
        <v>474</v>
      </c>
      <c r="E228" s="388" t="s">
        <v>2961</v>
      </c>
      <c r="F228" s="389" t="s">
        <v>2962</v>
      </c>
      <c r="G228" s="388" t="s">
        <v>3279</v>
      </c>
      <c r="H228" s="388" t="s">
        <v>3280</v>
      </c>
      <c r="I228" s="390">
        <v>6.7</v>
      </c>
      <c r="J228" s="390">
        <v>100</v>
      </c>
      <c r="K228" s="391">
        <v>669.65</v>
      </c>
    </row>
    <row r="229" spans="1:11" ht="14.4" customHeight="1" x14ac:dyDescent="0.3">
      <c r="A229" s="386" t="s">
        <v>457</v>
      </c>
      <c r="B229" s="387" t="s">
        <v>459</v>
      </c>
      <c r="C229" s="388" t="s">
        <v>473</v>
      </c>
      <c r="D229" s="389" t="s">
        <v>474</v>
      </c>
      <c r="E229" s="388" t="s">
        <v>2961</v>
      </c>
      <c r="F229" s="389" t="s">
        <v>2962</v>
      </c>
      <c r="G229" s="388" t="s">
        <v>3281</v>
      </c>
      <c r="H229" s="388" t="s">
        <v>3282</v>
      </c>
      <c r="I229" s="390">
        <v>13.66</v>
      </c>
      <c r="J229" s="390">
        <v>50</v>
      </c>
      <c r="K229" s="391">
        <v>683.1</v>
      </c>
    </row>
    <row r="230" spans="1:11" ht="14.4" customHeight="1" x14ac:dyDescent="0.3">
      <c r="A230" s="386" t="s">
        <v>457</v>
      </c>
      <c r="B230" s="387" t="s">
        <v>459</v>
      </c>
      <c r="C230" s="388" t="s">
        <v>473</v>
      </c>
      <c r="D230" s="389" t="s">
        <v>474</v>
      </c>
      <c r="E230" s="388" t="s">
        <v>2961</v>
      </c>
      <c r="F230" s="389" t="s">
        <v>2962</v>
      </c>
      <c r="G230" s="388" t="s">
        <v>3005</v>
      </c>
      <c r="H230" s="388" t="s">
        <v>3006</v>
      </c>
      <c r="I230" s="390">
        <v>22.955454545454543</v>
      </c>
      <c r="J230" s="390">
        <v>700</v>
      </c>
      <c r="K230" s="391">
        <v>15949</v>
      </c>
    </row>
    <row r="231" spans="1:11" ht="14.4" customHeight="1" x14ac:dyDescent="0.3">
      <c r="A231" s="386" t="s">
        <v>457</v>
      </c>
      <c r="B231" s="387" t="s">
        <v>459</v>
      </c>
      <c r="C231" s="388" t="s">
        <v>473</v>
      </c>
      <c r="D231" s="389" t="s">
        <v>474</v>
      </c>
      <c r="E231" s="388" t="s">
        <v>2961</v>
      </c>
      <c r="F231" s="389" t="s">
        <v>2962</v>
      </c>
      <c r="G231" s="388" t="s">
        <v>3007</v>
      </c>
      <c r="H231" s="388" t="s">
        <v>3008</v>
      </c>
      <c r="I231" s="390">
        <v>30.148181818181829</v>
      </c>
      <c r="J231" s="390">
        <v>680</v>
      </c>
      <c r="K231" s="391">
        <v>20504.599999999999</v>
      </c>
    </row>
    <row r="232" spans="1:11" ht="14.4" customHeight="1" x14ac:dyDescent="0.3">
      <c r="A232" s="386" t="s">
        <v>457</v>
      </c>
      <c r="B232" s="387" t="s">
        <v>459</v>
      </c>
      <c r="C232" s="388" t="s">
        <v>473</v>
      </c>
      <c r="D232" s="389" t="s">
        <v>474</v>
      </c>
      <c r="E232" s="388" t="s">
        <v>2961</v>
      </c>
      <c r="F232" s="389" t="s">
        <v>2962</v>
      </c>
      <c r="G232" s="388" t="s">
        <v>3009</v>
      </c>
      <c r="H232" s="388" t="s">
        <v>3010</v>
      </c>
      <c r="I232" s="390">
        <v>1.1599999999999999</v>
      </c>
      <c r="J232" s="390">
        <v>5000</v>
      </c>
      <c r="K232" s="391">
        <v>5800</v>
      </c>
    </row>
    <row r="233" spans="1:11" ht="14.4" customHeight="1" x14ac:dyDescent="0.3">
      <c r="A233" s="386" t="s">
        <v>457</v>
      </c>
      <c r="B233" s="387" t="s">
        <v>459</v>
      </c>
      <c r="C233" s="388" t="s">
        <v>473</v>
      </c>
      <c r="D233" s="389" t="s">
        <v>474</v>
      </c>
      <c r="E233" s="388" t="s">
        <v>2961</v>
      </c>
      <c r="F233" s="389" t="s">
        <v>2962</v>
      </c>
      <c r="G233" s="388" t="s">
        <v>3013</v>
      </c>
      <c r="H233" s="388" t="s">
        <v>3014</v>
      </c>
      <c r="I233" s="390">
        <v>1.4833333333333334</v>
      </c>
      <c r="J233" s="390">
        <v>4500</v>
      </c>
      <c r="K233" s="391">
        <v>6660</v>
      </c>
    </row>
    <row r="234" spans="1:11" ht="14.4" customHeight="1" x14ac:dyDescent="0.3">
      <c r="A234" s="386" t="s">
        <v>457</v>
      </c>
      <c r="B234" s="387" t="s">
        <v>459</v>
      </c>
      <c r="C234" s="388" t="s">
        <v>473</v>
      </c>
      <c r="D234" s="389" t="s">
        <v>474</v>
      </c>
      <c r="E234" s="388" t="s">
        <v>2961</v>
      </c>
      <c r="F234" s="389" t="s">
        <v>2962</v>
      </c>
      <c r="G234" s="388" t="s">
        <v>3015</v>
      </c>
      <c r="H234" s="388" t="s">
        <v>3016</v>
      </c>
      <c r="I234" s="390">
        <v>0.59499999999999997</v>
      </c>
      <c r="J234" s="390">
        <v>3800</v>
      </c>
      <c r="K234" s="391">
        <v>2262</v>
      </c>
    </row>
    <row r="235" spans="1:11" ht="14.4" customHeight="1" x14ac:dyDescent="0.3">
      <c r="A235" s="386" t="s">
        <v>457</v>
      </c>
      <c r="B235" s="387" t="s">
        <v>459</v>
      </c>
      <c r="C235" s="388" t="s">
        <v>473</v>
      </c>
      <c r="D235" s="389" t="s">
        <v>474</v>
      </c>
      <c r="E235" s="388" t="s">
        <v>2961</v>
      </c>
      <c r="F235" s="389" t="s">
        <v>2962</v>
      </c>
      <c r="G235" s="388" t="s">
        <v>3017</v>
      </c>
      <c r="H235" s="388" t="s">
        <v>3018</v>
      </c>
      <c r="I235" s="390">
        <v>4.2555555555555555</v>
      </c>
      <c r="J235" s="390">
        <v>1700</v>
      </c>
      <c r="K235" s="391">
        <v>7233</v>
      </c>
    </row>
    <row r="236" spans="1:11" ht="14.4" customHeight="1" x14ac:dyDescent="0.3">
      <c r="A236" s="386" t="s">
        <v>457</v>
      </c>
      <c r="B236" s="387" t="s">
        <v>459</v>
      </c>
      <c r="C236" s="388" t="s">
        <v>473</v>
      </c>
      <c r="D236" s="389" t="s">
        <v>474</v>
      </c>
      <c r="E236" s="388" t="s">
        <v>2961</v>
      </c>
      <c r="F236" s="389" t="s">
        <v>2962</v>
      </c>
      <c r="G236" s="388" t="s">
        <v>3019</v>
      </c>
      <c r="H236" s="388" t="s">
        <v>3020</v>
      </c>
      <c r="I236" s="390">
        <v>8.5966666666666658</v>
      </c>
      <c r="J236" s="390">
        <v>768</v>
      </c>
      <c r="K236" s="391">
        <v>6602.04</v>
      </c>
    </row>
    <row r="237" spans="1:11" ht="14.4" customHeight="1" x14ac:dyDescent="0.3">
      <c r="A237" s="386" t="s">
        <v>457</v>
      </c>
      <c r="B237" s="387" t="s">
        <v>459</v>
      </c>
      <c r="C237" s="388" t="s">
        <v>473</v>
      </c>
      <c r="D237" s="389" t="s">
        <v>474</v>
      </c>
      <c r="E237" s="388" t="s">
        <v>2961</v>
      </c>
      <c r="F237" s="389" t="s">
        <v>2962</v>
      </c>
      <c r="G237" s="388" t="s">
        <v>3021</v>
      </c>
      <c r="H237" s="388" t="s">
        <v>3022</v>
      </c>
      <c r="I237" s="390">
        <v>27.1325</v>
      </c>
      <c r="J237" s="390">
        <v>84</v>
      </c>
      <c r="K237" s="391">
        <v>2269.44</v>
      </c>
    </row>
    <row r="238" spans="1:11" ht="14.4" customHeight="1" x14ac:dyDescent="0.3">
      <c r="A238" s="386" t="s">
        <v>457</v>
      </c>
      <c r="B238" s="387" t="s">
        <v>459</v>
      </c>
      <c r="C238" s="388" t="s">
        <v>473</v>
      </c>
      <c r="D238" s="389" t="s">
        <v>474</v>
      </c>
      <c r="E238" s="388" t="s">
        <v>2961</v>
      </c>
      <c r="F238" s="389" t="s">
        <v>2962</v>
      </c>
      <c r="G238" s="388" t="s">
        <v>3023</v>
      </c>
      <c r="H238" s="388" t="s">
        <v>3024</v>
      </c>
      <c r="I238" s="390">
        <v>11.96</v>
      </c>
      <c r="J238" s="390">
        <v>120</v>
      </c>
      <c r="K238" s="391">
        <v>1435.3000000000002</v>
      </c>
    </row>
    <row r="239" spans="1:11" ht="14.4" customHeight="1" x14ac:dyDescent="0.3">
      <c r="A239" s="386" t="s">
        <v>457</v>
      </c>
      <c r="B239" s="387" t="s">
        <v>459</v>
      </c>
      <c r="C239" s="388" t="s">
        <v>473</v>
      </c>
      <c r="D239" s="389" t="s">
        <v>474</v>
      </c>
      <c r="E239" s="388" t="s">
        <v>2961</v>
      </c>
      <c r="F239" s="389" t="s">
        <v>2962</v>
      </c>
      <c r="G239" s="388" t="s">
        <v>3025</v>
      </c>
      <c r="H239" s="388" t="s">
        <v>3026</v>
      </c>
      <c r="I239" s="390">
        <v>7.57</v>
      </c>
      <c r="J239" s="390">
        <v>70</v>
      </c>
      <c r="K239" s="391">
        <v>529.61</v>
      </c>
    </row>
    <row r="240" spans="1:11" ht="14.4" customHeight="1" x14ac:dyDescent="0.3">
      <c r="A240" s="386" t="s">
        <v>457</v>
      </c>
      <c r="B240" s="387" t="s">
        <v>459</v>
      </c>
      <c r="C240" s="388" t="s">
        <v>473</v>
      </c>
      <c r="D240" s="389" t="s">
        <v>474</v>
      </c>
      <c r="E240" s="388" t="s">
        <v>2961</v>
      </c>
      <c r="F240" s="389" t="s">
        <v>2962</v>
      </c>
      <c r="G240" s="388" t="s">
        <v>3283</v>
      </c>
      <c r="H240" s="388" t="s">
        <v>3284</v>
      </c>
      <c r="I240" s="390">
        <v>27.74</v>
      </c>
      <c r="J240" s="390">
        <v>30</v>
      </c>
      <c r="K240" s="391">
        <v>832.14</v>
      </c>
    </row>
    <row r="241" spans="1:11" ht="14.4" customHeight="1" x14ac:dyDescent="0.3">
      <c r="A241" s="386" t="s">
        <v>457</v>
      </c>
      <c r="B241" s="387" t="s">
        <v>459</v>
      </c>
      <c r="C241" s="388" t="s">
        <v>473</v>
      </c>
      <c r="D241" s="389" t="s">
        <v>474</v>
      </c>
      <c r="E241" s="388" t="s">
        <v>2961</v>
      </c>
      <c r="F241" s="389" t="s">
        <v>2962</v>
      </c>
      <c r="G241" s="388" t="s">
        <v>3027</v>
      </c>
      <c r="H241" s="388" t="s">
        <v>3028</v>
      </c>
      <c r="I241" s="390">
        <v>17.46</v>
      </c>
      <c r="J241" s="390">
        <v>30</v>
      </c>
      <c r="K241" s="391">
        <v>523.70000000000005</v>
      </c>
    </row>
    <row r="242" spans="1:11" ht="14.4" customHeight="1" x14ac:dyDescent="0.3">
      <c r="A242" s="386" t="s">
        <v>457</v>
      </c>
      <c r="B242" s="387" t="s">
        <v>459</v>
      </c>
      <c r="C242" s="388" t="s">
        <v>473</v>
      </c>
      <c r="D242" s="389" t="s">
        <v>474</v>
      </c>
      <c r="E242" s="388" t="s">
        <v>2961</v>
      </c>
      <c r="F242" s="389" t="s">
        <v>2962</v>
      </c>
      <c r="G242" s="388" t="s">
        <v>3285</v>
      </c>
      <c r="H242" s="388" t="s">
        <v>3286</v>
      </c>
      <c r="I242" s="390">
        <v>10.997999999999999</v>
      </c>
      <c r="J242" s="390">
        <v>1200</v>
      </c>
      <c r="K242" s="391">
        <v>13195.289999999999</v>
      </c>
    </row>
    <row r="243" spans="1:11" ht="14.4" customHeight="1" x14ac:dyDescent="0.3">
      <c r="A243" s="386" t="s">
        <v>457</v>
      </c>
      <c r="B243" s="387" t="s">
        <v>459</v>
      </c>
      <c r="C243" s="388" t="s">
        <v>473</v>
      </c>
      <c r="D243" s="389" t="s">
        <v>474</v>
      </c>
      <c r="E243" s="388" t="s">
        <v>2961</v>
      </c>
      <c r="F243" s="389" t="s">
        <v>2962</v>
      </c>
      <c r="G243" s="388" t="s">
        <v>3029</v>
      </c>
      <c r="H243" s="388" t="s">
        <v>3030</v>
      </c>
      <c r="I243" s="390">
        <v>1.23</v>
      </c>
      <c r="J243" s="390">
        <v>6500</v>
      </c>
      <c r="K243" s="391">
        <v>7995</v>
      </c>
    </row>
    <row r="244" spans="1:11" ht="14.4" customHeight="1" x14ac:dyDescent="0.3">
      <c r="A244" s="386" t="s">
        <v>457</v>
      </c>
      <c r="B244" s="387" t="s">
        <v>459</v>
      </c>
      <c r="C244" s="388" t="s">
        <v>473</v>
      </c>
      <c r="D244" s="389" t="s">
        <v>474</v>
      </c>
      <c r="E244" s="388" t="s">
        <v>2961</v>
      </c>
      <c r="F244" s="389" t="s">
        <v>2962</v>
      </c>
      <c r="G244" s="388" t="s">
        <v>3287</v>
      </c>
      <c r="H244" s="388" t="s">
        <v>3288</v>
      </c>
      <c r="I244" s="390">
        <v>9.5108333333333324</v>
      </c>
      <c r="J244" s="390">
        <v>1680</v>
      </c>
      <c r="K244" s="391">
        <v>15977.47</v>
      </c>
    </row>
    <row r="245" spans="1:11" ht="14.4" customHeight="1" x14ac:dyDescent="0.3">
      <c r="A245" s="386" t="s">
        <v>457</v>
      </c>
      <c r="B245" s="387" t="s">
        <v>459</v>
      </c>
      <c r="C245" s="388" t="s">
        <v>473</v>
      </c>
      <c r="D245" s="389" t="s">
        <v>474</v>
      </c>
      <c r="E245" s="388" t="s">
        <v>2961</v>
      </c>
      <c r="F245" s="389" t="s">
        <v>2962</v>
      </c>
      <c r="G245" s="388" t="s">
        <v>3289</v>
      </c>
      <c r="H245" s="388" t="s">
        <v>3290</v>
      </c>
      <c r="I245" s="390">
        <v>9.98</v>
      </c>
      <c r="J245" s="390">
        <v>300</v>
      </c>
      <c r="K245" s="391">
        <v>2994</v>
      </c>
    </row>
    <row r="246" spans="1:11" ht="14.4" customHeight="1" x14ac:dyDescent="0.3">
      <c r="A246" s="386" t="s">
        <v>457</v>
      </c>
      <c r="B246" s="387" t="s">
        <v>459</v>
      </c>
      <c r="C246" s="388" t="s">
        <v>473</v>
      </c>
      <c r="D246" s="389" t="s">
        <v>474</v>
      </c>
      <c r="E246" s="388" t="s">
        <v>2961</v>
      </c>
      <c r="F246" s="389" t="s">
        <v>2962</v>
      </c>
      <c r="G246" s="388" t="s">
        <v>3031</v>
      </c>
      <c r="H246" s="388" t="s">
        <v>3032</v>
      </c>
      <c r="I246" s="390">
        <v>0.36499999999999999</v>
      </c>
      <c r="J246" s="390">
        <v>897</v>
      </c>
      <c r="K246" s="391">
        <v>325.77999999999997</v>
      </c>
    </row>
    <row r="247" spans="1:11" ht="14.4" customHeight="1" x14ac:dyDescent="0.3">
      <c r="A247" s="386" t="s">
        <v>457</v>
      </c>
      <c r="B247" s="387" t="s">
        <v>459</v>
      </c>
      <c r="C247" s="388" t="s">
        <v>473</v>
      </c>
      <c r="D247" s="389" t="s">
        <v>474</v>
      </c>
      <c r="E247" s="388" t="s">
        <v>2961</v>
      </c>
      <c r="F247" s="389" t="s">
        <v>2962</v>
      </c>
      <c r="G247" s="388" t="s">
        <v>3033</v>
      </c>
      <c r="H247" s="388" t="s">
        <v>3034</v>
      </c>
      <c r="I247" s="390">
        <v>19.809999999999999</v>
      </c>
      <c r="J247" s="390">
        <v>30</v>
      </c>
      <c r="K247" s="391">
        <v>594.29999999999995</v>
      </c>
    </row>
    <row r="248" spans="1:11" ht="14.4" customHeight="1" x14ac:dyDescent="0.3">
      <c r="A248" s="386" t="s">
        <v>457</v>
      </c>
      <c r="B248" s="387" t="s">
        <v>459</v>
      </c>
      <c r="C248" s="388" t="s">
        <v>473</v>
      </c>
      <c r="D248" s="389" t="s">
        <v>474</v>
      </c>
      <c r="E248" s="388" t="s">
        <v>2961</v>
      </c>
      <c r="F248" s="389" t="s">
        <v>2962</v>
      </c>
      <c r="G248" s="388" t="s">
        <v>3291</v>
      </c>
      <c r="H248" s="388" t="s">
        <v>3292</v>
      </c>
      <c r="I248" s="390">
        <v>0.92333333333333334</v>
      </c>
      <c r="J248" s="390">
        <v>6000</v>
      </c>
      <c r="K248" s="391">
        <v>5547.5499999999993</v>
      </c>
    </row>
    <row r="249" spans="1:11" ht="14.4" customHeight="1" x14ac:dyDescent="0.3">
      <c r="A249" s="386" t="s">
        <v>457</v>
      </c>
      <c r="B249" s="387" t="s">
        <v>459</v>
      </c>
      <c r="C249" s="388" t="s">
        <v>473</v>
      </c>
      <c r="D249" s="389" t="s">
        <v>474</v>
      </c>
      <c r="E249" s="388" t="s">
        <v>2961</v>
      </c>
      <c r="F249" s="389" t="s">
        <v>2962</v>
      </c>
      <c r="G249" s="388" t="s">
        <v>3037</v>
      </c>
      <c r="H249" s="388" t="s">
        <v>3038</v>
      </c>
      <c r="I249" s="390">
        <v>0.56071428571428594</v>
      </c>
      <c r="J249" s="390">
        <v>30500</v>
      </c>
      <c r="K249" s="391">
        <v>17110</v>
      </c>
    </row>
    <row r="250" spans="1:11" ht="14.4" customHeight="1" x14ac:dyDescent="0.3">
      <c r="A250" s="386" t="s">
        <v>457</v>
      </c>
      <c r="B250" s="387" t="s">
        <v>459</v>
      </c>
      <c r="C250" s="388" t="s">
        <v>473</v>
      </c>
      <c r="D250" s="389" t="s">
        <v>474</v>
      </c>
      <c r="E250" s="388" t="s">
        <v>2961</v>
      </c>
      <c r="F250" s="389" t="s">
        <v>2962</v>
      </c>
      <c r="G250" s="388" t="s">
        <v>3293</v>
      </c>
      <c r="H250" s="388" t="s">
        <v>3294</v>
      </c>
      <c r="I250" s="390">
        <v>0.85499999999999998</v>
      </c>
      <c r="J250" s="390">
        <v>600</v>
      </c>
      <c r="K250" s="391">
        <v>514</v>
      </c>
    </row>
    <row r="251" spans="1:11" ht="14.4" customHeight="1" x14ac:dyDescent="0.3">
      <c r="A251" s="386" t="s">
        <v>457</v>
      </c>
      <c r="B251" s="387" t="s">
        <v>459</v>
      </c>
      <c r="C251" s="388" t="s">
        <v>473</v>
      </c>
      <c r="D251" s="389" t="s">
        <v>474</v>
      </c>
      <c r="E251" s="388" t="s">
        <v>2961</v>
      </c>
      <c r="F251" s="389" t="s">
        <v>2962</v>
      </c>
      <c r="G251" s="388" t="s">
        <v>3039</v>
      </c>
      <c r="H251" s="388" t="s">
        <v>3040</v>
      </c>
      <c r="I251" s="390">
        <v>1.5150000000000001</v>
      </c>
      <c r="J251" s="390">
        <v>700</v>
      </c>
      <c r="K251" s="391">
        <v>1060</v>
      </c>
    </row>
    <row r="252" spans="1:11" ht="14.4" customHeight="1" x14ac:dyDescent="0.3">
      <c r="A252" s="386" t="s">
        <v>457</v>
      </c>
      <c r="B252" s="387" t="s">
        <v>459</v>
      </c>
      <c r="C252" s="388" t="s">
        <v>473</v>
      </c>
      <c r="D252" s="389" t="s">
        <v>474</v>
      </c>
      <c r="E252" s="388" t="s">
        <v>2961</v>
      </c>
      <c r="F252" s="389" t="s">
        <v>2962</v>
      </c>
      <c r="G252" s="388" t="s">
        <v>3043</v>
      </c>
      <c r="H252" s="388" t="s">
        <v>3044</v>
      </c>
      <c r="I252" s="390">
        <v>187.07909090909089</v>
      </c>
      <c r="J252" s="390">
        <v>86</v>
      </c>
      <c r="K252" s="391">
        <v>16053.119999999999</v>
      </c>
    </row>
    <row r="253" spans="1:11" ht="14.4" customHeight="1" x14ac:dyDescent="0.3">
      <c r="A253" s="386" t="s">
        <v>457</v>
      </c>
      <c r="B253" s="387" t="s">
        <v>459</v>
      </c>
      <c r="C253" s="388" t="s">
        <v>473</v>
      </c>
      <c r="D253" s="389" t="s">
        <v>474</v>
      </c>
      <c r="E253" s="388" t="s">
        <v>2961</v>
      </c>
      <c r="F253" s="389" t="s">
        <v>2962</v>
      </c>
      <c r="G253" s="388" t="s">
        <v>3045</v>
      </c>
      <c r="H253" s="388" t="s">
        <v>3046</v>
      </c>
      <c r="I253" s="390">
        <v>60.35</v>
      </c>
      <c r="J253" s="390">
        <v>30</v>
      </c>
      <c r="K253" s="391">
        <v>1811.5</v>
      </c>
    </row>
    <row r="254" spans="1:11" ht="14.4" customHeight="1" x14ac:dyDescent="0.3">
      <c r="A254" s="386" t="s">
        <v>457</v>
      </c>
      <c r="B254" s="387" t="s">
        <v>459</v>
      </c>
      <c r="C254" s="388" t="s">
        <v>473</v>
      </c>
      <c r="D254" s="389" t="s">
        <v>474</v>
      </c>
      <c r="E254" s="388" t="s">
        <v>2961</v>
      </c>
      <c r="F254" s="389" t="s">
        <v>2962</v>
      </c>
      <c r="G254" s="388" t="s">
        <v>3047</v>
      </c>
      <c r="H254" s="388" t="s">
        <v>3048</v>
      </c>
      <c r="I254" s="390">
        <v>31.212000000000007</v>
      </c>
      <c r="J254" s="390">
        <v>2100</v>
      </c>
      <c r="K254" s="391">
        <v>65366.3</v>
      </c>
    </row>
    <row r="255" spans="1:11" ht="14.4" customHeight="1" x14ac:dyDescent="0.3">
      <c r="A255" s="386" t="s">
        <v>457</v>
      </c>
      <c r="B255" s="387" t="s">
        <v>459</v>
      </c>
      <c r="C255" s="388" t="s">
        <v>473</v>
      </c>
      <c r="D255" s="389" t="s">
        <v>474</v>
      </c>
      <c r="E255" s="388" t="s">
        <v>2961</v>
      </c>
      <c r="F255" s="389" t="s">
        <v>2962</v>
      </c>
      <c r="G255" s="388" t="s">
        <v>3049</v>
      </c>
      <c r="H255" s="388" t="s">
        <v>3050</v>
      </c>
      <c r="I255" s="390">
        <v>141.38</v>
      </c>
      <c r="J255" s="390">
        <v>1</v>
      </c>
      <c r="K255" s="391">
        <v>141.38</v>
      </c>
    </row>
    <row r="256" spans="1:11" ht="14.4" customHeight="1" x14ac:dyDescent="0.3">
      <c r="A256" s="386" t="s">
        <v>457</v>
      </c>
      <c r="B256" s="387" t="s">
        <v>459</v>
      </c>
      <c r="C256" s="388" t="s">
        <v>473</v>
      </c>
      <c r="D256" s="389" t="s">
        <v>474</v>
      </c>
      <c r="E256" s="388" t="s">
        <v>2961</v>
      </c>
      <c r="F256" s="389" t="s">
        <v>2962</v>
      </c>
      <c r="G256" s="388" t="s">
        <v>3295</v>
      </c>
      <c r="H256" s="388" t="s">
        <v>3296</v>
      </c>
      <c r="I256" s="390">
        <v>15.503636363636366</v>
      </c>
      <c r="J256" s="390">
        <v>1260</v>
      </c>
      <c r="K256" s="391">
        <v>19541.18</v>
      </c>
    </row>
    <row r="257" spans="1:11" ht="14.4" customHeight="1" x14ac:dyDescent="0.3">
      <c r="A257" s="386" t="s">
        <v>457</v>
      </c>
      <c r="B257" s="387" t="s">
        <v>459</v>
      </c>
      <c r="C257" s="388" t="s">
        <v>473</v>
      </c>
      <c r="D257" s="389" t="s">
        <v>474</v>
      </c>
      <c r="E257" s="388" t="s">
        <v>2961</v>
      </c>
      <c r="F257" s="389" t="s">
        <v>2962</v>
      </c>
      <c r="G257" s="388" t="s">
        <v>3051</v>
      </c>
      <c r="H257" s="388" t="s">
        <v>3052</v>
      </c>
      <c r="I257" s="390">
        <v>243.58</v>
      </c>
      <c r="J257" s="390">
        <v>1</v>
      </c>
      <c r="K257" s="391">
        <v>243.58</v>
      </c>
    </row>
    <row r="258" spans="1:11" ht="14.4" customHeight="1" x14ac:dyDescent="0.3">
      <c r="A258" s="386" t="s">
        <v>457</v>
      </c>
      <c r="B258" s="387" t="s">
        <v>459</v>
      </c>
      <c r="C258" s="388" t="s">
        <v>473</v>
      </c>
      <c r="D258" s="389" t="s">
        <v>474</v>
      </c>
      <c r="E258" s="388" t="s">
        <v>2961</v>
      </c>
      <c r="F258" s="389" t="s">
        <v>2962</v>
      </c>
      <c r="G258" s="388" t="s">
        <v>3053</v>
      </c>
      <c r="H258" s="388" t="s">
        <v>3054</v>
      </c>
      <c r="I258" s="390">
        <v>2.68</v>
      </c>
      <c r="J258" s="390">
        <v>50</v>
      </c>
      <c r="K258" s="391">
        <v>133.97999999999999</v>
      </c>
    </row>
    <row r="259" spans="1:11" ht="14.4" customHeight="1" x14ac:dyDescent="0.3">
      <c r="A259" s="386" t="s">
        <v>457</v>
      </c>
      <c r="B259" s="387" t="s">
        <v>459</v>
      </c>
      <c r="C259" s="388" t="s">
        <v>473</v>
      </c>
      <c r="D259" s="389" t="s">
        <v>474</v>
      </c>
      <c r="E259" s="388" t="s">
        <v>2961</v>
      </c>
      <c r="F259" s="389" t="s">
        <v>2962</v>
      </c>
      <c r="G259" s="388" t="s">
        <v>3297</v>
      </c>
      <c r="H259" s="388" t="s">
        <v>3298</v>
      </c>
      <c r="I259" s="390">
        <v>13.882727272727273</v>
      </c>
      <c r="J259" s="390">
        <v>1320</v>
      </c>
      <c r="K259" s="391">
        <v>18329.060000000001</v>
      </c>
    </row>
    <row r="260" spans="1:11" ht="14.4" customHeight="1" x14ac:dyDescent="0.3">
      <c r="A260" s="386" t="s">
        <v>457</v>
      </c>
      <c r="B260" s="387" t="s">
        <v>459</v>
      </c>
      <c r="C260" s="388" t="s">
        <v>473</v>
      </c>
      <c r="D260" s="389" t="s">
        <v>474</v>
      </c>
      <c r="E260" s="388" t="s">
        <v>2961</v>
      </c>
      <c r="F260" s="389" t="s">
        <v>2962</v>
      </c>
      <c r="G260" s="388" t="s">
        <v>3299</v>
      </c>
      <c r="H260" s="388" t="s">
        <v>3300</v>
      </c>
      <c r="I260" s="390">
        <v>7.126666666666666</v>
      </c>
      <c r="J260" s="390">
        <v>280</v>
      </c>
      <c r="K260" s="391">
        <v>1995.03</v>
      </c>
    </row>
    <row r="261" spans="1:11" ht="14.4" customHeight="1" x14ac:dyDescent="0.3">
      <c r="A261" s="386" t="s">
        <v>457</v>
      </c>
      <c r="B261" s="387" t="s">
        <v>459</v>
      </c>
      <c r="C261" s="388" t="s">
        <v>473</v>
      </c>
      <c r="D261" s="389" t="s">
        <v>474</v>
      </c>
      <c r="E261" s="388" t="s">
        <v>2961</v>
      </c>
      <c r="F261" s="389" t="s">
        <v>2962</v>
      </c>
      <c r="G261" s="388" t="s">
        <v>3301</v>
      </c>
      <c r="H261" s="388" t="s">
        <v>3302</v>
      </c>
      <c r="I261" s="390">
        <v>11.31</v>
      </c>
      <c r="J261" s="390">
        <v>660</v>
      </c>
      <c r="K261" s="391">
        <v>7465.55</v>
      </c>
    </row>
    <row r="262" spans="1:11" ht="14.4" customHeight="1" x14ac:dyDescent="0.3">
      <c r="A262" s="386" t="s">
        <v>457</v>
      </c>
      <c r="B262" s="387" t="s">
        <v>459</v>
      </c>
      <c r="C262" s="388" t="s">
        <v>473</v>
      </c>
      <c r="D262" s="389" t="s">
        <v>474</v>
      </c>
      <c r="E262" s="388" t="s">
        <v>2961</v>
      </c>
      <c r="F262" s="389" t="s">
        <v>2962</v>
      </c>
      <c r="G262" s="388" t="s">
        <v>3241</v>
      </c>
      <c r="H262" s="388" t="s">
        <v>3242</v>
      </c>
      <c r="I262" s="390">
        <v>7.33</v>
      </c>
      <c r="J262" s="390">
        <v>50</v>
      </c>
      <c r="K262" s="391">
        <v>366.28</v>
      </c>
    </row>
    <row r="263" spans="1:11" ht="14.4" customHeight="1" x14ac:dyDescent="0.3">
      <c r="A263" s="386" t="s">
        <v>457</v>
      </c>
      <c r="B263" s="387" t="s">
        <v>459</v>
      </c>
      <c r="C263" s="388" t="s">
        <v>473</v>
      </c>
      <c r="D263" s="389" t="s">
        <v>474</v>
      </c>
      <c r="E263" s="388" t="s">
        <v>2961</v>
      </c>
      <c r="F263" s="389" t="s">
        <v>2962</v>
      </c>
      <c r="G263" s="388" t="s">
        <v>3057</v>
      </c>
      <c r="H263" s="388" t="s">
        <v>3058</v>
      </c>
      <c r="I263" s="390">
        <v>1.1749999999999998</v>
      </c>
      <c r="J263" s="390">
        <v>5500</v>
      </c>
      <c r="K263" s="391">
        <v>6467.35</v>
      </c>
    </row>
    <row r="264" spans="1:11" ht="14.4" customHeight="1" x14ac:dyDescent="0.3">
      <c r="A264" s="386" t="s">
        <v>457</v>
      </c>
      <c r="B264" s="387" t="s">
        <v>459</v>
      </c>
      <c r="C264" s="388" t="s">
        <v>473</v>
      </c>
      <c r="D264" s="389" t="s">
        <v>474</v>
      </c>
      <c r="E264" s="388" t="s">
        <v>2961</v>
      </c>
      <c r="F264" s="389" t="s">
        <v>2962</v>
      </c>
      <c r="G264" s="388" t="s">
        <v>3303</v>
      </c>
      <c r="H264" s="388" t="s">
        <v>3304</v>
      </c>
      <c r="I264" s="390">
        <v>5.18</v>
      </c>
      <c r="J264" s="390">
        <v>100</v>
      </c>
      <c r="K264" s="391">
        <v>517.5</v>
      </c>
    </row>
    <row r="265" spans="1:11" ht="14.4" customHeight="1" x14ac:dyDescent="0.3">
      <c r="A265" s="386" t="s">
        <v>457</v>
      </c>
      <c r="B265" s="387" t="s">
        <v>459</v>
      </c>
      <c r="C265" s="388" t="s">
        <v>473</v>
      </c>
      <c r="D265" s="389" t="s">
        <v>474</v>
      </c>
      <c r="E265" s="388" t="s">
        <v>2961</v>
      </c>
      <c r="F265" s="389" t="s">
        <v>2962</v>
      </c>
      <c r="G265" s="388" t="s">
        <v>3305</v>
      </c>
      <c r="H265" s="388" t="s">
        <v>3306</v>
      </c>
      <c r="I265" s="390">
        <v>9.7799999999999994</v>
      </c>
      <c r="J265" s="390">
        <v>50</v>
      </c>
      <c r="K265" s="391">
        <v>488.75</v>
      </c>
    </row>
    <row r="266" spans="1:11" ht="14.4" customHeight="1" x14ac:dyDescent="0.3">
      <c r="A266" s="386" t="s">
        <v>457</v>
      </c>
      <c r="B266" s="387" t="s">
        <v>459</v>
      </c>
      <c r="C266" s="388" t="s">
        <v>473</v>
      </c>
      <c r="D266" s="389" t="s">
        <v>474</v>
      </c>
      <c r="E266" s="388" t="s">
        <v>2961</v>
      </c>
      <c r="F266" s="389" t="s">
        <v>2962</v>
      </c>
      <c r="G266" s="388" t="s">
        <v>3307</v>
      </c>
      <c r="H266" s="388" t="s">
        <v>3308</v>
      </c>
      <c r="I266" s="390">
        <v>0.31</v>
      </c>
      <c r="J266" s="390">
        <v>1200</v>
      </c>
      <c r="K266" s="391">
        <v>372</v>
      </c>
    </row>
    <row r="267" spans="1:11" ht="14.4" customHeight="1" x14ac:dyDescent="0.3">
      <c r="A267" s="386" t="s">
        <v>457</v>
      </c>
      <c r="B267" s="387" t="s">
        <v>459</v>
      </c>
      <c r="C267" s="388" t="s">
        <v>473</v>
      </c>
      <c r="D267" s="389" t="s">
        <v>474</v>
      </c>
      <c r="E267" s="388" t="s">
        <v>2961</v>
      </c>
      <c r="F267" s="389" t="s">
        <v>2962</v>
      </c>
      <c r="G267" s="388" t="s">
        <v>3309</v>
      </c>
      <c r="H267" s="388" t="s">
        <v>3310</v>
      </c>
      <c r="I267" s="390">
        <v>16.329999999999998</v>
      </c>
      <c r="J267" s="390">
        <v>60</v>
      </c>
      <c r="K267" s="391">
        <v>979.8</v>
      </c>
    </row>
    <row r="268" spans="1:11" ht="14.4" customHeight="1" x14ac:dyDescent="0.3">
      <c r="A268" s="386" t="s">
        <v>457</v>
      </c>
      <c r="B268" s="387" t="s">
        <v>459</v>
      </c>
      <c r="C268" s="388" t="s">
        <v>473</v>
      </c>
      <c r="D268" s="389" t="s">
        <v>474</v>
      </c>
      <c r="E268" s="388" t="s">
        <v>2961</v>
      </c>
      <c r="F268" s="389" t="s">
        <v>2962</v>
      </c>
      <c r="G268" s="388" t="s">
        <v>3311</v>
      </c>
      <c r="H268" s="388" t="s">
        <v>3312</v>
      </c>
      <c r="I268" s="390">
        <v>3.45</v>
      </c>
      <c r="J268" s="390">
        <v>200</v>
      </c>
      <c r="K268" s="391">
        <v>690</v>
      </c>
    </row>
    <row r="269" spans="1:11" ht="14.4" customHeight="1" x14ac:dyDescent="0.3">
      <c r="A269" s="386" t="s">
        <v>457</v>
      </c>
      <c r="B269" s="387" t="s">
        <v>459</v>
      </c>
      <c r="C269" s="388" t="s">
        <v>473</v>
      </c>
      <c r="D269" s="389" t="s">
        <v>474</v>
      </c>
      <c r="E269" s="388" t="s">
        <v>2963</v>
      </c>
      <c r="F269" s="389" t="s">
        <v>2964</v>
      </c>
      <c r="G269" s="388" t="s">
        <v>3243</v>
      </c>
      <c r="H269" s="388" t="s">
        <v>3244</v>
      </c>
      <c r="I269" s="390">
        <v>46.81</v>
      </c>
      <c r="J269" s="390">
        <v>90</v>
      </c>
      <c r="K269" s="391">
        <v>4212.45</v>
      </c>
    </row>
    <row r="270" spans="1:11" ht="14.4" customHeight="1" x14ac:dyDescent="0.3">
      <c r="A270" s="386" t="s">
        <v>457</v>
      </c>
      <c r="B270" s="387" t="s">
        <v>459</v>
      </c>
      <c r="C270" s="388" t="s">
        <v>473</v>
      </c>
      <c r="D270" s="389" t="s">
        <v>474</v>
      </c>
      <c r="E270" s="388" t="s">
        <v>2963</v>
      </c>
      <c r="F270" s="389" t="s">
        <v>2964</v>
      </c>
      <c r="G270" s="388" t="s">
        <v>3059</v>
      </c>
      <c r="H270" s="388" t="s">
        <v>3060</v>
      </c>
      <c r="I270" s="390">
        <v>46.81</v>
      </c>
      <c r="J270" s="390">
        <v>90</v>
      </c>
      <c r="K270" s="391">
        <v>4212.45</v>
      </c>
    </row>
    <row r="271" spans="1:11" ht="14.4" customHeight="1" x14ac:dyDescent="0.3">
      <c r="A271" s="386" t="s">
        <v>457</v>
      </c>
      <c r="B271" s="387" t="s">
        <v>459</v>
      </c>
      <c r="C271" s="388" t="s">
        <v>473</v>
      </c>
      <c r="D271" s="389" t="s">
        <v>474</v>
      </c>
      <c r="E271" s="388" t="s">
        <v>2963</v>
      </c>
      <c r="F271" s="389" t="s">
        <v>2964</v>
      </c>
      <c r="G271" s="388" t="s">
        <v>3063</v>
      </c>
      <c r="H271" s="388" t="s">
        <v>3064</v>
      </c>
      <c r="I271" s="390">
        <v>18.39</v>
      </c>
      <c r="J271" s="390">
        <v>12</v>
      </c>
      <c r="K271" s="391">
        <v>220.7</v>
      </c>
    </row>
    <row r="272" spans="1:11" ht="14.4" customHeight="1" x14ac:dyDescent="0.3">
      <c r="A272" s="386" t="s">
        <v>457</v>
      </c>
      <c r="B272" s="387" t="s">
        <v>459</v>
      </c>
      <c r="C272" s="388" t="s">
        <v>473</v>
      </c>
      <c r="D272" s="389" t="s">
        <v>474</v>
      </c>
      <c r="E272" s="388" t="s">
        <v>2963</v>
      </c>
      <c r="F272" s="389" t="s">
        <v>2964</v>
      </c>
      <c r="G272" s="388" t="s">
        <v>3065</v>
      </c>
      <c r="H272" s="388" t="s">
        <v>3066</v>
      </c>
      <c r="I272" s="390">
        <v>0.21249999999999999</v>
      </c>
      <c r="J272" s="390">
        <v>1600</v>
      </c>
      <c r="K272" s="391">
        <v>340</v>
      </c>
    </row>
    <row r="273" spans="1:11" ht="14.4" customHeight="1" x14ac:dyDescent="0.3">
      <c r="A273" s="386" t="s">
        <v>457</v>
      </c>
      <c r="B273" s="387" t="s">
        <v>459</v>
      </c>
      <c r="C273" s="388" t="s">
        <v>473</v>
      </c>
      <c r="D273" s="389" t="s">
        <v>474</v>
      </c>
      <c r="E273" s="388" t="s">
        <v>2963</v>
      </c>
      <c r="F273" s="389" t="s">
        <v>2964</v>
      </c>
      <c r="G273" s="388" t="s">
        <v>3067</v>
      </c>
      <c r="H273" s="388" t="s">
        <v>3068</v>
      </c>
      <c r="I273" s="390">
        <v>11.13</v>
      </c>
      <c r="J273" s="390">
        <v>300</v>
      </c>
      <c r="K273" s="391">
        <v>3337.5</v>
      </c>
    </row>
    <row r="274" spans="1:11" ht="14.4" customHeight="1" x14ac:dyDescent="0.3">
      <c r="A274" s="386" t="s">
        <v>457</v>
      </c>
      <c r="B274" s="387" t="s">
        <v>459</v>
      </c>
      <c r="C274" s="388" t="s">
        <v>473</v>
      </c>
      <c r="D274" s="389" t="s">
        <v>474</v>
      </c>
      <c r="E274" s="388" t="s">
        <v>2963</v>
      </c>
      <c r="F274" s="389" t="s">
        <v>2964</v>
      </c>
      <c r="G274" s="388" t="s">
        <v>3313</v>
      </c>
      <c r="H274" s="388" t="s">
        <v>3314</v>
      </c>
      <c r="I274" s="390">
        <v>16.296666666666667</v>
      </c>
      <c r="J274" s="390">
        <v>30</v>
      </c>
      <c r="K274" s="391">
        <v>488.95</v>
      </c>
    </row>
    <row r="275" spans="1:11" ht="14.4" customHeight="1" x14ac:dyDescent="0.3">
      <c r="A275" s="386" t="s">
        <v>457</v>
      </c>
      <c r="B275" s="387" t="s">
        <v>459</v>
      </c>
      <c r="C275" s="388" t="s">
        <v>473</v>
      </c>
      <c r="D275" s="389" t="s">
        <v>474</v>
      </c>
      <c r="E275" s="388" t="s">
        <v>2963</v>
      </c>
      <c r="F275" s="389" t="s">
        <v>2964</v>
      </c>
      <c r="G275" s="388" t="s">
        <v>3069</v>
      </c>
      <c r="H275" s="388" t="s">
        <v>3070</v>
      </c>
      <c r="I275" s="390">
        <v>0.92714285714285716</v>
      </c>
      <c r="J275" s="390">
        <v>6300</v>
      </c>
      <c r="K275" s="391">
        <v>5843</v>
      </c>
    </row>
    <row r="276" spans="1:11" ht="14.4" customHeight="1" x14ac:dyDescent="0.3">
      <c r="A276" s="386" t="s">
        <v>457</v>
      </c>
      <c r="B276" s="387" t="s">
        <v>459</v>
      </c>
      <c r="C276" s="388" t="s">
        <v>473</v>
      </c>
      <c r="D276" s="389" t="s">
        <v>474</v>
      </c>
      <c r="E276" s="388" t="s">
        <v>2963</v>
      </c>
      <c r="F276" s="389" t="s">
        <v>2964</v>
      </c>
      <c r="G276" s="388" t="s">
        <v>3071</v>
      </c>
      <c r="H276" s="388" t="s">
        <v>3072</v>
      </c>
      <c r="I276" s="390">
        <v>1.4366666666666668</v>
      </c>
      <c r="J276" s="390">
        <v>1000</v>
      </c>
      <c r="K276" s="391">
        <v>1436</v>
      </c>
    </row>
    <row r="277" spans="1:11" ht="14.4" customHeight="1" x14ac:dyDescent="0.3">
      <c r="A277" s="386" t="s">
        <v>457</v>
      </c>
      <c r="B277" s="387" t="s">
        <v>459</v>
      </c>
      <c r="C277" s="388" t="s">
        <v>473</v>
      </c>
      <c r="D277" s="389" t="s">
        <v>474</v>
      </c>
      <c r="E277" s="388" t="s">
        <v>2963</v>
      </c>
      <c r="F277" s="389" t="s">
        <v>2964</v>
      </c>
      <c r="G277" s="388" t="s">
        <v>3073</v>
      </c>
      <c r="H277" s="388" t="s">
        <v>3074</v>
      </c>
      <c r="I277" s="390">
        <v>0.41666666666666669</v>
      </c>
      <c r="J277" s="390">
        <v>1800</v>
      </c>
      <c r="K277" s="391">
        <v>750</v>
      </c>
    </row>
    <row r="278" spans="1:11" ht="14.4" customHeight="1" x14ac:dyDescent="0.3">
      <c r="A278" s="386" t="s">
        <v>457</v>
      </c>
      <c r="B278" s="387" t="s">
        <v>459</v>
      </c>
      <c r="C278" s="388" t="s">
        <v>473</v>
      </c>
      <c r="D278" s="389" t="s">
        <v>474</v>
      </c>
      <c r="E278" s="388" t="s">
        <v>2963</v>
      </c>
      <c r="F278" s="389" t="s">
        <v>2964</v>
      </c>
      <c r="G278" s="388" t="s">
        <v>3075</v>
      </c>
      <c r="H278" s="388" t="s">
        <v>3076</v>
      </c>
      <c r="I278" s="390">
        <v>0.57750000000000001</v>
      </c>
      <c r="J278" s="390">
        <v>2900</v>
      </c>
      <c r="K278" s="391">
        <v>1674</v>
      </c>
    </row>
    <row r="279" spans="1:11" ht="14.4" customHeight="1" x14ac:dyDescent="0.3">
      <c r="A279" s="386" t="s">
        <v>457</v>
      </c>
      <c r="B279" s="387" t="s">
        <v>459</v>
      </c>
      <c r="C279" s="388" t="s">
        <v>473</v>
      </c>
      <c r="D279" s="389" t="s">
        <v>474</v>
      </c>
      <c r="E279" s="388" t="s">
        <v>2963</v>
      </c>
      <c r="F279" s="389" t="s">
        <v>2964</v>
      </c>
      <c r="G279" s="388" t="s">
        <v>3077</v>
      </c>
      <c r="H279" s="388" t="s">
        <v>3078</v>
      </c>
      <c r="I279" s="390">
        <v>3.06</v>
      </c>
      <c r="J279" s="390">
        <v>200</v>
      </c>
      <c r="K279" s="391">
        <v>612</v>
      </c>
    </row>
    <row r="280" spans="1:11" ht="14.4" customHeight="1" x14ac:dyDescent="0.3">
      <c r="A280" s="386" t="s">
        <v>457</v>
      </c>
      <c r="B280" s="387" t="s">
        <v>459</v>
      </c>
      <c r="C280" s="388" t="s">
        <v>473</v>
      </c>
      <c r="D280" s="389" t="s">
        <v>474</v>
      </c>
      <c r="E280" s="388" t="s">
        <v>2963</v>
      </c>
      <c r="F280" s="389" t="s">
        <v>2964</v>
      </c>
      <c r="G280" s="388" t="s">
        <v>3085</v>
      </c>
      <c r="H280" s="388" t="s">
        <v>3086</v>
      </c>
      <c r="I280" s="390">
        <v>6.23</v>
      </c>
      <c r="J280" s="390">
        <v>30</v>
      </c>
      <c r="K280" s="391">
        <v>186.9</v>
      </c>
    </row>
    <row r="281" spans="1:11" ht="14.4" customHeight="1" x14ac:dyDescent="0.3">
      <c r="A281" s="386" t="s">
        <v>457</v>
      </c>
      <c r="B281" s="387" t="s">
        <v>459</v>
      </c>
      <c r="C281" s="388" t="s">
        <v>473</v>
      </c>
      <c r="D281" s="389" t="s">
        <v>474</v>
      </c>
      <c r="E281" s="388" t="s">
        <v>2963</v>
      </c>
      <c r="F281" s="389" t="s">
        <v>2964</v>
      </c>
      <c r="G281" s="388" t="s">
        <v>3089</v>
      </c>
      <c r="H281" s="388" t="s">
        <v>3090</v>
      </c>
      <c r="I281" s="390">
        <v>66.94</v>
      </c>
      <c r="J281" s="390">
        <v>5</v>
      </c>
      <c r="K281" s="391">
        <v>334.7</v>
      </c>
    </row>
    <row r="282" spans="1:11" ht="14.4" customHeight="1" x14ac:dyDescent="0.3">
      <c r="A282" s="386" t="s">
        <v>457</v>
      </c>
      <c r="B282" s="387" t="s">
        <v>459</v>
      </c>
      <c r="C282" s="388" t="s">
        <v>473</v>
      </c>
      <c r="D282" s="389" t="s">
        <v>474</v>
      </c>
      <c r="E282" s="388" t="s">
        <v>2963</v>
      </c>
      <c r="F282" s="389" t="s">
        <v>2964</v>
      </c>
      <c r="G282" s="388" t="s">
        <v>3091</v>
      </c>
      <c r="H282" s="388" t="s">
        <v>3092</v>
      </c>
      <c r="I282" s="390">
        <v>5.55</v>
      </c>
      <c r="J282" s="390">
        <v>200</v>
      </c>
      <c r="K282" s="391">
        <v>1110</v>
      </c>
    </row>
    <row r="283" spans="1:11" ht="14.4" customHeight="1" x14ac:dyDescent="0.3">
      <c r="A283" s="386" t="s">
        <v>457</v>
      </c>
      <c r="B283" s="387" t="s">
        <v>459</v>
      </c>
      <c r="C283" s="388" t="s">
        <v>473</v>
      </c>
      <c r="D283" s="389" t="s">
        <v>474</v>
      </c>
      <c r="E283" s="388" t="s">
        <v>2963</v>
      </c>
      <c r="F283" s="389" t="s">
        <v>2964</v>
      </c>
      <c r="G283" s="388" t="s">
        <v>3093</v>
      </c>
      <c r="H283" s="388" t="s">
        <v>3094</v>
      </c>
      <c r="I283" s="390">
        <v>4.4850000000000003</v>
      </c>
      <c r="J283" s="390">
        <v>200</v>
      </c>
      <c r="K283" s="391">
        <v>897</v>
      </c>
    </row>
    <row r="284" spans="1:11" ht="14.4" customHeight="1" x14ac:dyDescent="0.3">
      <c r="A284" s="386" t="s">
        <v>457</v>
      </c>
      <c r="B284" s="387" t="s">
        <v>459</v>
      </c>
      <c r="C284" s="388" t="s">
        <v>473</v>
      </c>
      <c r="D284" s="389" t="s">
        <v>474</v>
      </c>
      <c r="E284" s="388" t="s">
        <v>2963</v>
      </c>
      <c r="F284" s="389" t="s">
        <v>2964</v>
      </c>
      <c r="G284" s="388" t="s">
        <v>3099</v>
      </c>
      <c r="H284" s="388" t="s">
        <v>3100</v>
      </c>
      <c r="I284" s="390">
        <v>1.78</v>
      </c>
      <c r="J284" s="390">
        <v>300</v>
      </c>
      <c r="K284" s="391">
        <v>534</v>
      </c>
    </row>
    <row r="285" spans="1:11" ht="14.4" customHeight="1" x14ac:dyDescent="0.3">
      <c r="A285" s="386" t="s">
        <v>457</v>
      </c>
      <c r="B285" s="387" t="s">
        <v>459</v>
      </c>
      <c r="C285" s="388" t="s">
        <v>473</v>
      </c>
      <c r="D285" s="389" t="s">
        <v>474</v>
      </c>
      <c r="E285" s="388" t="s">
        <v>2963</v>
      </c>
      <c r="F285" s="389" t="s">
        <v>2964</v>
      </c>
      <c r="G285" s="388" t="s">
        <v>3107</v>
      </c>
      <c r="H285" s="388" t="s">
        <v>3108</v>
      </c>
      <c r="I285" s="390">
        <v>4.7233333333333327</v>
      </c>
      <c r="J285" s="390">
        <v>1000</v>
      </c>
      <c r="K285" s="391">
        <v>4705</v>
      </c>
    </row>
    <row r="286" spans="1:11" ht="14.4" customHeight="1" x14ac:dyDescent="0.3">
      <c r="A286" s="386" t="s">
        <v>457</v>
      </c>
      <c r="B286" s="387" t="s">
        <v>459</v>
      </c>
      <c r="C286" s="388" t="s">
        <v>473</v>
      </c>
      <c r="D286" s="389" t="s">
        <v>474</v>
      </c>
      <c r="E286" s="388" t="s">
        <v>2963</v>
      </c>
      <c r="F286" s="389" t="s">
        <v>2964</v>
      </c>
      <c r="G286" s="388" t="s">
        <v>3109</v>
      </c>
      <c r="H286" s="388" t="s">
        <v>3110</v>
      </c>
      <c r="I286" s="390">
        <v>2</v>
      </c>
      <c r="J286" s="390">
        <v>300</v>
      </c>
      <c r="K286" s="391">
        <v>600</v>
      </c>
    </row>
    <row r="287" spans="1:11" ht="14.4" customHeight="1" x14ac:dyDescent="0.3">
      <c r="A287" s="386" t="s">
        <v>457</v>
      </c>
      <c r="B287" s="387" t="s">
        <v>459</v>
      </c>
      <c r="C287" s="388" t="s">
        <v>473</v>
      </c>
      <c r="D287" s="389" t="s">
        <v>474</v>
      </c>
      <c r="E287" s="388" t="s">
        <v>2963</v>
      </c>
      <c r="F287" s="389" t="s">
        <v>2964</v>
      </c>
      <c r="G287" s="388" t="s">
        <v>3111</v>
      </c>
      <c r="H287" s="388" t="s">
        <v>3112</v>
      </c>
      <c r="I287" s="390">
        <v>2.395</v>
      </c>
      <c r="J287" s="390">
        <v>900</v>
      </c>
      <c r="K287" s="391">
        <v>2154</v>
      </c>
    </row>
    <row r="288" spans="1:11" ht="14.4" customHeight="1" x14ac:dyDescent="0.3">
      <c r="A288" s="386" t="s">
        <v>457</v>
      </c>
      <c r="B288" s="387" t="s">
        <v>459</v>
      </c>
      <c r="C288" s="388" t="s">
        <v>473</v>
      </c>
      <c r="D288" s="389" t="s">
        <v>474</v>
      </c>
      <c r="E288" s="388" t="s">
        <v>2963</v>
      </c>
      <c r="F288" s="389" t="s">
        <v>2964</v>
      </c>
      <c r="G288" s="388" t="s">
        <v>3113</v>
      </c>
      <c r="H288" s="388" t="s">
        <v>3114</v>
      </c>
      <c r="I288" s="390">
        <v>4.2300000000000004</v>
      </c>
      <c r="J288" s="390">
        <v>50</v>
      </c>
      <c r="K288" s="391">
        <v>211.5</v>
      </c>
    </row>
    <row r="289" spans="1:11" ht="14.4" customHeight="1" x14ac:dyDescent="0.3">
      <c r="A289" s="386" t="s">
        <v>457</v>
      </c>
      <c r="B289" s="387" t="s">
        <v>459</v>
      </c>
      <c r="C289" s="388" t="s">
        <v>473</v>
      </c>
      <c r="D289" s="389" t="s">
        <v>474</v>
      </c>
      <c r="E289" s="388" t="s">
        <v>2963</v>
      </c>
      <c r="F289" s="389" t="s">
        <v>2964</v>
      </c>
      <c r="G289" s="388" t="s">
        <v>3315</v>
      </c>
      <c r="H289" s="388" t="s">
        <v>3316</v>
      </c>
      <c r="I289" s="390">
        <v>35.119999999999997</v>
      </c>
      <c r="J289" s="390">
        <v>4</v>
      </c>
      <c r="K289" s="391">
        <v>140.47999999999999</v>
      </c>
    </row>
    <row r="290" spans="1:11" ht="14.4" customHeight="1" x14ac:dyDescent="0.3">
      <c r="A290" s="386" t="s">
        <v>457</v>
      </c>
      <c r="B290" s="387" t="s">
        <v>459</v>
      </c>
      <c r="C290" s="388" t="s">
        <v>473</v>
      </c>
      <c r="D290" s="389" t="s">
        <v>474</v>
      </c>
      <c r="E290" s="388" t="s">
        <v>2963</v>
      </c>
      <c r="F290" s="389" t="s">
        <v>2964</v>
      </c>
      <c r="G290" s="388" t="s">
        <v>3115</v>
      </c>
      <c r="H290" s="388" t="s">
        <v>3116</v>
      </c>
      <c r="I290" s="390">
        <v>35.090000000000003</v>
      </c>
      <c r="J290" s="390">
        <v>36</v>
      </c>
      <c r="K290" s="391">
        <v>1263.24</v>
      </c>
    </row>
    <row r="291" spans="1:11" ht="14.4" customHeight="1" x14ac:dyDescent="0.3">
      <c r="A291" s="386" t="s">
        <v>457</v>
      </c>
      <c r="B291" s="387" t="s">
        <v>459</v>
      </c>
      <c r="C291" s="388" t="s">
        <v>473</v>
      </c>
      <c r="D291" s="389" t="s">
        <v>474</v>
      </c>
      <c r="E291" s="388" t="s">
        <v>2963</v>
      </c>
      <c r="F291" s="389" t="s">
        <v>2964</v>
      </c>
      <c r="G291" s="388" t="s">
        <v>3117</v>
      </c>
      <c r="H291" s="388" t="s">
        <v>3118</v>
      </c>
      <c r="I291" s="390">
        <v>2.91</v>
      </c>
      <c r="J291" s="390">
        <v>300</v>
      </c>
      <c r="K291" s="391">
        <v>873</v>
      </c>
    </row>
    <row r="292" spans="1:11" ht="14.4" customHeight="1" x14ac:dyDescent="0.3">
      <c r="A292" s="386" t="s">
        <v>457</v>
      </c>
      <c r="B292" s="387" t="s">
        <v>459</v>
      </c>
      <c r="C292" s="388" t="s">
        <v>473</v>
      </c>
      <c r="D292" s="389" t="s">
        <v>474</v>
      </c>
      <c r="E292" s="388" t="s">
        <v>2963</v>
      </c>
      <c r="F292" s="389" t="s">
        <v>2964</v>
      </c>
      <c r="G292" s="388" t="s">
        <v>3119</v>
      </c>
      <c r="H292" s="388" t="s">
        <v>3120</v>
      </c>
      <c r="I292" s="390">
        <v>29.829999999999995</v>
      </c>
      <c r="J292" s="390">
        <v>250</v>
      </c>
      <c r="K292" s="391">
        <v>7457.5</v>
      </c>
    </row>
    <row r="293" spans="1:11" ht="14.4" customHeight="1" x14ac:dyDescent="0.3">
      <c r="A293" s="386" t="s">
        <v>457</v>
      </c>
      <c r="B293" s="387" t="s">
        <v>459</v>
      </c>
      <c r="C293" s="388" t="s">
        <v>473</v>
      </c>
      <c r="D293" s="389" t="s">
        <v>474</v>
      </c>
      <c r="E293" s="388" t="s">
        <v>2963</v>
      </c>
      <c r="F293" s="389" t="s">
        <v>2964</v>
      </c>
      <c r="G293" s="388" t="s">
        <v>3121</v>
      </c>
      <c r="H293" s="388" t="s">
        <v>3122</v>
      </c>
      <c r="I293" s="390">
        <v>0.65272727272727271</v>
      </c>
      <c r="J293" s="390">
        <v>25000</v>
      </c>
      <c r="K293" s="391">
        <v>16372.5</v>
      </c>
    </row>
    <row r="294" spans="1:11" ht="14.4" customHeight="1" x14ac:dyDescent="0.3">
      <c r="A294" s="386" t="s">
        <v>457</v>
      </c>
      <c r="B294" s="387" t="s">
        <v>459</v>
      </c>
      <c r="C294" s="388" t="s">
        <v>473</v>
      </c>
      <c r="D294" s="389" t="s">
        <v>474</v>
      </c>
      <c r="E294" s="388" t="s">
        <v>2963</v>
      </c>
      <c r="F294" s="389" t="s">
        <v>2964</v>
      </c>
      <c r="G294" s="388" t="s">
        <v>3123</v>
      </c>
      <c r="H294" s="388" t="s">
        <v>3124</v>
      </c>
      <c r="I294" s="390">
        <v>1.5733333333333335</v>
      </c>
      <c r="J294" s="390">
        <v>1400</v>
      </c>
      <c r="K294" s="391">
        <v>2202</v>
      </c>
    </row>
    <row r="295" spans="1:11" ht="14.4" customHeight="1" x14ac:dyDescent="0.3">
      <c r="A295" s="386" t="s">
        <v>457</v>
      </c>
      <c r="B295" s="387" t="s">
        <v>459</v>
      </c>
      <c r="C295" s="388" t="s">
        <v>473</v>
      </c>
      <c r="D295" s="389" t="s">
        <v>474</v>
      </c>
      <c r="E295" s="388" t="s">
        <v>2963</v>
      </c>
      <c r="F295" s="389" t="s">
        <v>2964</v>
      </c>
      <c r="G295" s="388" t="s">
        <v>3127</v>
      </c>
      <c r="H295" s="388" t="s">
        <v>3128</v>
      </c>
      <c r="I295" s="390">
        <v>25.41</v>
      </c>
      <c r="J295" s="390">
        <v>60</v>
      </c>
      <c r="K295" s="391">
        <v>1481.08</v>
      </c>
    </row>
    <row r="296" spans="1:11" ht="14.4" customHeight="1" x14ac:dyDescent="0.3">
      <c r="A296" s="386" t="s">
        <v>457</v>
      </c>
      <c r="B296" s="387" t="s">
        <v>459</v>
      </c>
      <c r="C296" s="388" t="s">
        <v>473</v>
      </c>
      <c r="D296" s="389" t="s">
        <v>474</v>
      </c>
      <c r="E296" s="388" t="s">
        <v>2963</v>
      </c>
      <c r="F296" s="389" t="s">
        <v>2964</v>
      </c>
      <c r="G296" s="388" t="s">
        <v>3129</v>
      </c>
      <c r="H296" s="388" t="s">
        <v>3130</v>
      </c>
      <c r="I296" s="390">
        <v>2.9</v>
      </c>
      <c r="J296" s="390">
        <v>100</v>
      </c>
      <c r="K296" s="391">
        <v>290</v>
      </c>
    </row>
    <row r="297" spans="1:11" ht="14.4" customHeight="1" x14ac:dyDescent="0.3">
      <c r="A297" s="386" t="s">
        <v>457</v>
      </c>
      <c r="B297" s="387" t="s">
        <v>459</v>
      </c>
      <c r="C297" s="388" t="s">
        <v>473</v>
      </c>
      <c r="D297" s="389" t="s">
        <v>474</v>
      </c>
      <c r="E297" s="388" t="s">
        <v>2963</v>
      </c>
      <c r="F297" s="389" t="s">
        <v>2964</v>
      </c>
      <c r="G297" s="388" t="s">
        <v>3133</v>
      </c>
      <c r="H297" s="388" t="s">
        <v>3134</v>
      </c>
      <c r="I297" s="390">
        <v>5.13</v>
      </c>
      <c r="J297" s="390">
        <v>1300</v>
      </c>
      <c r="K297" s="391">
        <v>6669</v>
      </c>
    </row>
    <row r="298" spans="1:11" ht="14.4" customHeight="1" x14ac:dyDescent="0.3">
      <c r="A298" s="386" t="s">
        <v>457</v>
      </c>
      <c r="B298" s="387" t="s">
        <v>459</v>
      </c>
      <c r="C298" s="388" t="s">
        <v>473</v>
      </c>
      <c r="D298" s="389" t="s">
        <v>474</v>
      </c>
      <c r="E298" s="388" t="s">
        <v>2963</v>
      </c>
      <c r="F298" s="389" t="s">
        <v>2964</v>
      </c>
      <c r="G298" s="388" t="s">
        <v>3137</v>
      </c>
      <c r="H298" s="388" t="s">
        <v>3138</v>
      </c>
      <c r="I298" s="390">
        <v>120.92</v>
      </c>
      <c r="J298" s="390">
        <v>2</v>
      </c>
      <c r="K298" s="391">
        <v>241.84</v>
      </c>
    </row>
    <row r="299" spans="1:11" ht="14.4" customHeight="1" x14ac:dyDescent="0.3">
      <c r="A299" s="386" t="s">
        <v>457</v>
      </c>
      <c r="B299" s="387" t="s">
        <v>459</v>
      </c>
      <c r="C299" s="388" t="s">
        <v>473</v>
      </c>
      <c r="D299" s="389" t="s">
        <v>474</v>
      </c>
      <c r="E299" s="388" t="s">
        <v>2963</v>
      </c>
      <c r="F299" s="389" t="s">
        <v>2964</v>
      </c>
      <c r="G299" s="388" t="s">
        <v>3139</v>
      </c>
      <c r="H299" s="388" t="s">
        <v>3140</v>
      </c>
      <c r="I299" s="390">
        <v>17.97</v>
      </c>
      <c r="J299" s="390">
        <v>150</v>
      </c>
      <c r="K299" s="391">
        <v>2696</v>
      </c>
    </row>
    <row r="300" spans="1:11" ht="14.4" customHeight="1" x14ac:dyDescent="0.3">
      <c r="A300" s="386" t="s">
        <v>457</v>
      </c>
      <c r="B300" s="387" t="s">
        <v>459</v>
      </c>
      <c r="C300" s="388" t="s">
        <v>473</v>
      </c>
      <c r="D300" s="389" t="s">
        <v>474</v>
      </c>
      <c r="E300" s="388" t="s">
        <v>2963</v>
      </c>
      <c r="F300" s="389" t="s">
        <v>2964</v>
      </c>
      <c r="G300" s="388" t="s">
        <v>3141</v>
      </c>
      <c r="H300" s="388" t="s">
        <v>3142</v>
      </c>
      <c r="I300" s="390">
        <v>17.978333333333335</v>
      </c>
      <c r="J300" s="390">
        <v>1550</v>
      </c>
      <c r="K300" s="391">
        <v>27868</v>
      </c>
    </row>
    <row r="301" spans="1:11" ht="14.4" customHeight="1" x14ac:dyDescent="0.3">
      <c r="A301" s="386" t="s">
        <v>457</v>
      </c>
      <c r="B301" s="387" t="s">
        <v>459</v>
      </c>
      <c r="C301" s="388" t="s">
        <v>473</v>
      </c>
      <c r="D301" s="389" t="s">
        <v>474</v>
      </c>
      <c r="E301" s="388" t="s">
        <v>2963</v>
      </c>
      <c r="F301" s="389" t="s">
        <v>2964</v>
      </c>
      <c r="G301" s="388" t="s">
        <v>3143</v>
      </c>
      <c r="H301" s="388" t="s">
        <v>3144</v>
      </c>
      <c r="I301" s="390">
        <v>15</v>
      </c>
      <c r="J301" s="390">
        <v>20</v>
      </c>
      <c r="K301" s="391">
        <v>300</v>
      </c>
    </row>
    <row r="302" spans="1:11" ht="14.4" customHeight="1" x14ac:dyDescent="0.3">
      <c r="A302" s="386" t="s">
        <v>457</v>
      </c>
      <c r="B302" s="387" t="s">
        <v>459</v>
      </c>
      <c r="C302" s="388" t="s">
        <v>473</v>
      </c>
      <c r="D302" s="389" t="s">
        <v>474</v>
      </c>
      <c r="E302" s="388" t="s">
        <v>2963</v>
      </c>
      <c r="F302" s="389" t="s">
        <v>2964</v>
      </c>
      <c r="G302" s="388" t="s">
        <v>3145</v>
      </c>
      <c r="H302" s="388" t="s">
        <v>3146</v>
      </c>
      <c r="I302" s="390">
        <v>25.463333333333335</v>
      </c>
      <c r="J302" s="390">
        <v>60</v>
      </c>
      <c r="K302" s="391">
        <v>1525.6</v>
      </c>
    </row>
    <row r="303" spans="1:11" ht="14.4" customHeight="1" x14ac:dyDescent="0.3">
      <c r="A303" s="386" t="s">
        <v>457</v>
      </c>
      <c r="B303" s="387" t="s">
        <v>459</v>
      </c>
      <c r="C303" s="388" t="s">
        <v>473</v>
      </c>
      <c r="D303" s="389" t="s">
        <v>474</v>
      </c>
      <c r="E303" s="388" t="s">
        <v>2963</v>
      </c>
      <c r="F303" s="389" t="s">
        <v>2964</v>
      </c>
      <c r="G303" s="388" t="s">
        <v>3147</v>
      </c>
      <c r="H303" s="388" t="s">
        <v>3148</v>
      </c>
      <c r="I303" s="390">
        <v>8.9499999999999993</v>
      </c>
      <c r="J303" s="390">
        <v>100</v>
      </c>
      <c r="K303" s="391">
        <v>895</v>
      </c>
    </row>
    <row r="304" spans="1:11" ht="14.4" customHeight="1" x14ac:dyDescent="0.3">
      <c r="A304" s="386" t="s">
        <v>457</v>
      </c>
      <c r="B304" s="387" t="s">
        <v>459</v>
      </c>
      <c r="C304" s="388" t="s">
        <v>473</v>
      </c>
      <c r="D304" s="389" t="s">
        <v>474</v>
      </c>
      <c r="E304" s="388" t="s">
        <v>2963</v>
      </c>
      <c r="F304" s="389" t="s">
        <v>2964</v>
      </c>
      <c r="G304" s="388" t="s">
        <v>3153</v>
      </c>
      <c r="H304" s="388" t="s">
        <v>3154</v>
      </c>
      <c r="I304" s="390">
        <v>13.2</v>
      </c>
      <c r="J304" s="390">
        <v>20</v>
      </c>
      <c r="K304" s="391">
        <v>264</v>
      </c>
    </row>
    <row r="305" spans="1:11" ht="14.4" customHeight="1" x14ac:dyDescent="0.3">
      <c r="A305" s="386" t="s">
        <v>457</v>
      </c>
      <c r="B305" s="387" t="s">
        <v>459</v>
      </c>
      <c r="C305" s="388" t="s">
        <v>473</v>
      </c>
      <c r="D305" s="389" t="s">
        <v>474</v>
      </c>
      <c r="E305" s="388" t="s">
        <v>2963</v>
      </c>
      <c r="F305" s="389" t="s">
        <v>2964</v>
      </c>
      <c r="G305" s="388" t="s">
        <v>3159</v>
      </c>
      <c r="H305" s="388" t="s">
        <v>3160</v>
      </c>
      <c r="I305" s="390">
        <v>1.55</v>
      </c>
      <c r="J305" s="390">
        <v>525</v>
      </c>
      <c r="K305" s="391">
        <v>814.5</v>
      </c>
    </row>
    <row r="306" spans="1:11" ht="14.4" customHeight="1" x14ac:dyDescent="0.3">
      <c r="A306" s="386" t="s">
        <v>457</v>
      </c>
      <c r="B306" s="387" t="s">
        <v>459</v>
      </c>
      <c r="C306" s="388" t="s">
        <v>473</v>
      </c>
      <c r="D306" s="389" t="s">
        <v>474</v>
      </c>
      <c r="E306" s="388" t="s">
        <v>2963</v>
      </c>
      <c r="F306" s="389" t="s">
        <v>2964</v>
      </c>
      <c r="G306" s="388" t="s">
        <v>3161</v>
      </c>
      <c r="H306" s="388" t="s">
        <v>3162</v>
      </c>
      <c r="I306" s="390">
        <v>21.169999999999998</v>
      </c>
      <c r="J306" s="390">
        <v>65</v>
      </c>
      <c r="K306" s="391">
        <v>1376.95</v>
      </c>
    </row>
    <row r="307" spans="1:11" ht="14.4" customHeight="1" x14ac:dyDescent="0.3">
      <c r="A307" s="386" t="s">
        <v>457</v>
      </c>
      <c r="B307" s="387" t="s">
        <v>459</v>
      </c>
      <c r="C307" s="388" t="s">
        <v>473</v>
      </c>
      <c r="D307" s="389" t="s">
        <v>474</v>
      </c>
      <c r="E307" s="388" t="s">
        <v>2963</v>
      </c>
      <c r="F307" s="389" t="s">
        <v>2964</v>
      </c>
      <c r="G307" s="388" t="s">
        <v>3165</v>
      </c>
      <c r="H307" s="388" t="s">
        <v>3166</v>
      </c>
      <c r="I307" s="390">
        <v>11.186666666666667</v>
      </c>
      <c r="J307" s="390">
        <v>250</v>
      </c>
      <c r="K307" s="391">
        <v>2816</v>
      </c>
    </row>
    <row r="308" spans="1:11" ht="14.4" customHeight="1" x14ac:dyDescent="0.3">
      <c r="A308" s="386" t="s">
        <v>457</v>
      </c>
      <c r="B308" s="387" t="s">
        <v>459</v>
      </c>
      <c r="C308" s="388" t="s">
        <v>473</v>
      </c>
      <c r="D308" s="389" t="s">
        <v>474</v>
      </c>
      <c r="E308" s="388" t="s">
        <v>2963</v>
      </c>
      <c r="F308" s="389" t="s">
        <v>2964</v>
      </c>
      <c r="G308" s="388" t="s">
        <v>3169</v>
      </c>
      <c r="H308" s="388" t="s">
        <v>3170</v>
      </c>
      <c r="I308" s="390">
        <v>0.45800000000000002</v>
      </c>
      <c r="J308" s="390">
        <v>3400</v>
      </c>
      <c r="K308" s="391">
        <v>1566</v>
      </c>
    </row>
    <row r="309" spans="1:11" ht="14.4" customHeight="1" x14ac:dyDescent="0.3">
      <c r="A309" s="386" t="s">
        <v>457</v>
      </c>
      <c r="B309" s="387" t="s">
        <v>459</v>
      </c>
      <c r="C309" s="388" t="s">
        <v>473</v>
      </c>
      <c r="D309" s="389" t="s">
        <v>474</v>
      </c>
      <c r="E309" s="388" t="s">
        <v>2963</v>
      </c>
      <c r="F309" s="389" t="s">
        <v>2964</v>
      </c>
      <c r="G309" s="388" t="s">
        <v>3317</v>
      </c>
      <c r="H309" s="388" t="s">
        <v>3318</v>
      </c>
      <c r="I309" s="390">
        <v>1.78</v>
      </c>
      <c r="J309" s="390">
        <v>100</v>
      </c>
      <c r="K309" s="391">
        <v>178</v>
      </c>
    </row>
    <row r="310" spans="1:11" ht="14.4" customHeight="1" x14ac:dyDescent="0.3">
      <c r="A310" s="386" t="s">
        <v>457</v>
      </c>
      <c r="B310" s="387" t="s">
        <v>459</v>
      </c>
      <c r="C310" s="388" t="s">
        <v>473</v>
      </c>
      <c r="D310" s="389" t="s">
        <v>474</v>
      </c>
      <c r="E310" s="388" t="s">
        <v>2963</v>
      </c>
      <c r="F310" s="389" t="s">
        <v>2964</v>
      </c>
      <c r="G310" s="388" t="s">
        <v>3261</v>
      </c>
      <c r="H310" s="388" t="s">
        <v>3262</v>
      </c>
      <c r="I310" s="390">
        <v>40.36</v>
      </c>
      <c r="J310" s="390">
        <v>60</v>
      </c>
      <c r="K310" s="391">
        <v>2421.8999999999996</v>
      </c>
    </row>
    <row r="311" spans="1:11" ht="14.4" customHeight="1" x14ac:dyDescent="0.3">
      <c r="A311" s="386" t="s">
        <v>457</v>
      </c>
      <c r="B311" s="387" t="s">
        <v>459</v>
      </c>
      <c r="C311" s="388" t="s">
        <v>473</v>
      </c>
      <c r="D311" s="389" t="s">
        <v>474</v>
      </c>
      <c r="E311" s="388" t="s">
        <v>2963</v>
      </c>
      <c r="F311" s="389" t="s">
        <v>2964</v>
      </c>
      <c r="G311" s="388" t="s">
        <v>3175</v>
      </c>
      <c r="H311" s="388" t="s">
        <v>3176</v>
      </c>
      <c r="I311" s="390">
        <v>35.090000000000003</v>
      </c>
      <c r="J311" s="390">
        <v>12</v>
      </c>
      <c r="K311" s="391">
        <v>421.08</v>
      </c>
    </row>
    <row r="312" spans="1:11" ht="14.4" customHeight="1" x14ac:dyDescent="0.3">
      <c r="A312" s="386" t="s">
        <v>457</v>
      </c>
      <c r="B312" s="387" t="s">
        <v>459</v>
      </c>
      <c r="C312" s="388" t="s">
        <v>473</v>
      </c>
      <c r="D312" s="389" t="s">
        <v>474</v>
      </c>
      <c r="E312" s="388" t="s">
        <v>2963</v>
      </c>
      <c r="F312" s="389" t="s">
        <v>2964</v>
      </c>
      <c r="G312" s="388" t="s">
        <v>3263</v>
      </c>
      <c r="H312" s="388" t="s">
        <v>3264</v>
      </c>
      <c r="I312" s="390">
        <v>2.82</v>
      </c>
      <c r="J312" s="390">
        <v>300</v>
      </c>
      <c r="K312" s="391">
        <v>846</v>
      </c>
    </row>
    <row r="313" spans="1:11" ht="14.4" customHeight="1" x14ac:dyDescent="0.3">
      <c r="A313" s="386" t="s">
        <v>457</v>
      </c>
      <c r="B313" s="387" t="s">
        <v>459</v>
      </c>
      <c r="C313" s="388" t="s">
        <v>473</v>
      </c>
      <c r="D313" s="389" t="s">
        <v>474</v>
      </c>
      <c r="E313" s="388" t="s">
        <v>2963</v>
      </c>
      <c r="F313" s="389" t="s">
        <v>2964</v>
      </c>
      <c r="G313" s="388" t="s">
        <v>3179</v>
      </c>
      <c r="H313" s="388" t="s">
        <v>3180</v>
      </c>
      <c r="I313" s="390">
        <v>29.06</v>
      </c>
      <c r="J313" s="390">
        <v>12</v>
      </c>
      <c r="K313" s="391">
        <v>348.72</v>
      </c>
    </row>
    <row r="314" spans="1:11" ht="14.4" customHeight="1" x14ac:dyDescent="0.3">
      <c r="A314" s="386" t="s">
        <v>457</v>
      </c>
      <c r="B314" s="387" t="s">
        <v>459</v>
      </c>
      <c r="C314" s="388" t="s">
        <v>473</v>
      </c>
      <c r="D314" s="389" t="s">
        <v>474</v>
      </c>
      <c r="E314" s="388" t="s">
        <v>2963</v>
      </c>
      <c r="F314" s="389" t="s">
        <v>2964</v>
      </c>
      <c r="G314" s="388" t="s">
        <v>3319</v>
      </c>
      <c r="H314" s="388" t="s">
        <v>3320</v>
      </c>
      <c r="I314" s="390">
        <v>375.1</v>
      </c>
      <c r="J314" s="390">
        <v>2</v>
      </c>
      <c r="K314" s="391">
        <v>750.2</v>
      </c>
    </row>
    <row r="315" spans="1:11" ht="14.4" customHeight="1" x14ac:dyDescent="0.3">
      <c r="A315" s="386" t="s">
        <v>457</v>
      </c>
      <c r="B315" s="387" t="s">
        <v>459</v>
      </c>
      <c r="C315" s="388" t="s">
        <v>473</v>
      </c>
      <c r="D315" s="389" t="s">
        <v>474</v>
      </c>
      <c r="E315" s="388" t="s">
        <v>2967</v>
      </c>
      <c r="F315" s="389" t="s">
        <v>2968</v>
      </c>
      <c r="G315" s="388" t="s">
        <v>3187</v>
      </c>
      <c r="H315" s="388" t="s">
        <v>3188</v>
      </c>
      <c r="I315" s="390">
        <v>8.1488888888888891</v>
      </c>
      <c r="J315" s="390">
        <v>1500</v>
      </c>
      <c r="K315" s="391">
        <v>12199.5</v>
      </c>
    </row>
    <row r="316" spans="1:11" ht="14.4" customHeight="1" x14ac:dyDescent="0.3">
      <c r="A316" s="386" t="s">
        <v>457</v>
      </c>
      <c r="B316" s="387" t="s">
        <v>459</v>
      </c>
      <c r="C316" s="388" t="s">
        <v>473</v>
      </c>
      <c r="D316" s="389" t="s">
        <v>474</v>
      </c>
      <c r="E316" s="388" t="s">
        <v>2969</v>
      </c>
      <c r="F316" s="389" t="s">
        <v>2970</v>
      </c>
      <c r="G316" s="388" t="s">
        <v>3189</v>
      </c>
      <c r="H316" s="388" t="s">
        <v>3190</v>
      </c>
      <c r="I316" s="390">
        <v>35.619999999999997</v>
      </c>
      <c r="J316" s="390">
        <v>36</v>
      </c>
      <c r="K316" s="391">
        <v>1282.1600000000001</v>
      </c>
    </row>
    <row r="317" spans="1:11" ht="14.4" customHeight="1" x14ac:dyDescent="0.3">
      <c r="A317" s="386" t="s">
        <v>457</v>
      </c>
      <c r="B317" s="387" t="s">
        <v>459</v>
      </c>
      <c r="C317" s="388" t="s">
        <v>473</v>
      </c>
      <c r="D317" s="389" t="s">
        <v>474</v>
      </c>
      <c r="E317" s="388" t="s">
        <v>2969</v>
      </c>
      <c r="F317" s="389" t="s">
        <v>2970</v>
      </c>
      <c r="G317" s="388" t="s">
        <v>3191</v>
      </c>
      <c r="H317" s="388" t="s">
        <v>3192</v>
      </c>
      <c r="I317" s="390">
        <v>33.730000000000004</v>
      </c>
      <c r="J317" s="390">
        <v>432</v>
      </c>
      <c r="K317" s="391">
        <v>14571.060000000001</v>
      </c>
    </row>
    <row r="318" spans="1:11" ht="14.4" customHeight="1" x14ac:dyDescent="0.3">
      <c r="A318" s="386" t="s">
        <v>457</v>
      </c>
      <c r="B318" s="387" t="s">
        <v>459</v>
      </c>
      <c r="C318" s="388" t="s">
        <v>473</v>
      </c>
      <c r="D318" s="389" t="s">
        <v>474</v>
      </c>
      <c r="E318" s="388" t="s">
        <v>2969</v>
      </c>
      <c r="F318" s="389" t="s">
        <v>2970</v>
      </c>
      <c r="G318" s="388" t="s">
        <v>3321</v>
      </c>
      <c r="H318" s="388" t="s">
        <v>3322</v>
      </c>
      <c r="I318" s="390">
        <v>42</v>
      </c>
      <c r="J318" s="390">
        <v>36</v>
      </c>
      <c r="K318" s="391">
        <v>1512</v>
      </c>
    </row>
    <row r="319" spans="1:11" ht="14.4" customHeight="1" x14ac:dyDescent="0.3">
      <c r="A319" s="386" t="s">
        <v>457</v>
      </c>
      <c r="B319" s="387" t="s">
        <v>459</v>
      </c>
      <c r="C319" s="388" t="s">
        <v>473</v>
      </c>
      <c r="D319" s="389" t="s">
        <v>474</v>
      </c>
      <c r="E319" s="388" t="s">
        <v>2969</v>
      </c>
      <c r="F319" s="389" t="s">
        <v>2970</v>
      </c>
      <c r="G319" s="388" t="s">
        <v>3193</v>
      </c>
      <c r="H319" s="388" t="s">
        <v>3194</v>
      </c>
      <c r="I319" s="390">
        <v>50.113333333333337</v>
      </c>
      <c r="J319" s="390">
        <v>108</v>
      </c>
      <c r="K319" s="391">
        <v>5412.2</v>
      </c>
    </row>
    <row r="320" spans="1:11" ht="14.4" customHeight="1" x14ac:dyDescent="0.3">
      <c r="A320" s="386" t="s">
        <v>457</v>
      </c>
      <c r="B320" s="387" t="s">
        <v>459</v>
      </c>
      <c r="C320" s="388" t="s">
        <v>473</v>
      </c>
      <c r="D320" s="389" t="s">
        <v>474</v>
      </c>
      <c r="E320" s="388" t="s">
        <v>2969</v>
      </c>
      <c r="F320" s="389" t="s">
        <v>2970</v>
      </c>
      <c r="G320" s="388" t="s">
        <v>3323</v>
      </c>
      <c r="H320" s="388" t="s">
        <v>3324</v>
      </c>
      <c r="I320" s="390">
        <v>50.12</v>
      </c>
      <c r="J320" s="390">
        <v>108</v>
      </c>
      <c r="K320" s="391">
        <v>5412.63</v>
      </c>
    </row>
    <row r="321" spans="1:11" ht="14.4" customHeight="1" x14ac:dyDescent="0.3">
      <c r="A321" s="386" t="s">
        <v>457</v>
      </c>
      <c r="B321" s="387" t="s">
        <v>459</v>
      </c>
      <c r="C321" s="388" t="s">
        <v>473</v>
      </c>
      <c r="D321" s="389" t="s">
        <v>474</v>
      </c>
      <c r="E321" s="388" t="s">
        <v>2969</v>
      </c>
      <c r="F321" s="389" t="s">
        <v>2970</v>
      </c>
      <c r="G321" s="388" t="s">
        <v>3195</v>
      </c>
      <c r="H321" s="388" t="s">
        <v>3196</v>
      </c>
      <c r="I321" s="390">
        <v>38.200000000000003</v>
      </c>
      <c r="J321" s="390">
        <v>180</v>
      </c>
      <c r="K321" s="391">
        <v>6876.5499999999993</v>
      </c>
    </row>
    <row r="322" spans="1:11" ht="14.4" customHeight="1" x14ac:dyDescent="0.3">
      <c r="A322" s="386" t="s">
        <v>457</v>
      </c>
      <c r="B322" s="387" t="s">
        <v>459</v>
      </c>
      <c r="C322" s="388" t="s">
        <v>473</v>
      </c>
      <c r="D322" s="389" t="s">
        <v>474</v>
      </c>
      <c r="E322" s="388" t="s">
        <v>2969</v>
      </c>
      <c r="F322" s="389" t="s">
        <v>2970</v>
      </c>
      <c r="G322" s="388" t="s">
        <v>3197</v>
      </c>
      <c r="H322" s="388" t="s">
        <v>3198</v>
      </c>
      <c r="I322" s="390">
        <v>34.238666666666667</v>
      </c>
      <c r="J322" s="390">
        <v>1332</v>
      </c>
      <c r="K322" s="391">
        <v>45576.69</v>
      </c>
    </row>
    <row r="323" spans="1:11" ht="14.4" customHeight="1" x14ac:dyDescent="0.3">
      <c r="A323" s="386" t="s">
        <v>457</v>
      </c>
      <c r="B323" s="387" t="s">
        <v>459</v>
      </c>
      <c r="C323" s="388" t="s">
        <v>473</v>
      </c>
      <c r="D323" s="389" t="s">
        <v>474</v>
      </c>
      <c r="E323" s="388" t="s">
        <v>2969</v>
      </c>
      <c r="F323" s="389" t="s">
        <v>2970</v>
      </c>
      <c r="G323" s="388" t="s">
        <v>3325</v>
      </c>
      <c r="H323" s="388" t="s">
        <v>3326</v>
      </c>
      <c r="I323" s="390">
        <v>91.87</v>
      </c>
      <c r="J323" s="390">
        <v>36</v>
      </c>
      <c r="K323" s="391">
        <v>3307.2</v>
      </c>
    </row>
    <row r="324" spans="1:11" ht="14.4" customHeight="1" x14ac:dyDescent="0.3">
      <c r="A324" s="386" t="s">
        <v>457</v>
      </c>
      <c r="B324" s="387" t="s">
        <v>459</v>
      </c>
      <c r="C324" s="388" t="s">
        <v>473</v>
      </c>
      <c r="D324" s="389" t="s">
        <v>474</v>
      </c>
      <c r="E324" s="388" t="s">
        <v>2971</v>
      </c>
      <c r="F324" s="389" t="s">
        <v>2972</v>
      </c>
      <c r="G324" s="388" t="s">
        <v>3201</v>
      </c>
      <c r="H324" s="388" t="s">
        <v>3202</v>
      </c>
      <c r="I324" s="390">
        <v>0.30249999999999999</v>
      </c>
      <c r="J324" s="390">
        <v>1700</v>
      </c>
      <c r="K324" s="391">
        <v>513</v>
      </c>
    </row>
    <row r="325" spans="1:11" ht="14.4" customHeight="1" x14ac:dyDescent="0.3">
      <c r="A325" s="386" t="s">
        <v>457</v>
      </c>
      <c r="B325" s="387" t="s">
        <v>459</v>
      </c>
      <c r="C325" s="388" t="s">
        <v>473</v>
      </c>
      <c r="D325" s="389" t="s">
        <v>474</v>
      </c>
      <c r="E325" s="388" t="s">
        <v>2971</v>
      </c>
      <c r="F325" s="389" t="s">
        <v>2972</v>
      </c>
      <c r="G325" s="388" t="s">
        <v>3203</v>
      </c>
      <c r="H325" s="388" t="s">
        <v>3204</v>
      </c>
      <c r="I325" s="390">
        <v>0.30333333333333329</v>
      </c>
      <c r="J325" s="390">
        <v>1700</v>
      </c>
      <c r="K325" s="391">
        <v>520</v>
      </c>
    </row>
    <row r="326" spans="1:11" ht="14.4" customHeight="1" x14ac:dyDescent="0.3">
      <c r="A326" s="386" t="s">
        <v>457</v>
      </c>
      <c r="B326" s="387" t="s">
        <v>459</v>
      </c>
      <c r="C326" s="388" t="s">
        <v>473</v>
      </c>
      <c r="D326" s="389" t="s">
        <v>474</v>
      </c>
      <c r="E326" s="388" t="s">
        <v>2971</v>
      </c>
      <c r="F326" s="389" t="s">
        <v>2972</v>
      </c>
      <c r="G326" s="388" t="s">
        <v>3209</v>
      </c>
      <c r="H326" s="388" t="s">
        <v>3210</v>
      </c>
      <c r="I326" s="390">
        <v>0.30666666666666664</v>
      </c>
      <c r="J326" s="390">
        <v>2100</v>
      </c>
      <c r="K326" s="391">
        <v>645</v>
      </c>
    </row>
    <row r="327" spans="1:11" ht="14.4" customHeight="1" x14ac:dyDescent="0.3">
      <c r="A327" s="386" t="s">
        <v>457</v>
      </c>
      <c r="B327" s="387" t="s">
        <v>459</v>
      </c>
      <c r="C327" s="388" t="s">
        <v>473</v>
      </c>
      <c r="D327" s="389" t="s">
        <v>474</v>
      </c>
      <c r="E327" s="388" t="s">
        <v>2971</v>
      </c>
      <c r="F327" s="389" t="s">
        <v>2972</v>
      </c>
      <c r="G327" s="388" t="s">
        <v>3213</v>
      </c>
      <c r="H327" s="388" t="s">
        <v>3214</v>
      </c>
      <c r="I327" s="390">
        <v>113.25</v>
      </c>
      <c r="J327" s="390">
        <v>40</v>
      </c>
      <c r="K327" s="391">
        <v>4530.1000000000004</v>
      </c>
    </row>
    <row r="328" spans="1:11" ht="14.4" customHeight="1" x14ac:dyDescent="0.3">
      <c r="A328" s="386" t="s">
        <v>457</v>
      </c>
      <c r="B328" s="387" t="s">
        <v>459</v>
      </c>
      <c r="C328" s="388" t="s">
        <v>473</v>
      </c>
      <c r="D328" s="389" t="s">
        <v>474</v>
      </c>
      <c r="E328" s="388" t="s">
        <v>2973</v>
      </c>
      <c r="F328" s="389" t="s">
        <v>2974</v>
      </c>
      <c r="G328" s="388" t="s">
        <v>3215</v>
      </c>
      <c r="H328" s="388" t="s">
        <v>3216</v>
      </c>
      <c r="I328" s="390">
        <v>0.82</v>
      </c>
      <c r="J328" s="390">
        <v>4000</v>
      </c>
      <c r="K328" s="391">
        <v>3280</v>
      </c>
    </row>
    <row r="329" spans="1:11" ht="14.4" customHeight="1" x14ac:dyDescent="0.3">
      <c r="A329" s="386" t="s">
        <v>457</v>
      </c>
      <c r="B329" s="387" t="s">
        <v>459</v>
      </c>
      <c r="C329" s="388" t="s">
        <v>473</v>
      </c>
      <c r="D329" s="389" t="s">
        <v>474</v>
      </c>
      <c r="E329" s="388" t="s">
        <v>2973</v>
      </c>
      <c r="F329" s="389" t="s">
        <v>2974</v>
      </c>
      <c r="G329" s="388" t="s">
        <v>3219</v>
      </c>
      <c r="H329" s="388" t="s">
        <v>3220</v>
      </c>
      <c r="I329" s="390">
        <v>7.3920000000000003</v>
      </c>
      <c r="J329" s="390">
        <v>400</v>
      </c>
      <c r="K329" s="391">
        <v>2970</v>
      </c>
    </row>
    <row r="330" spans="1:11" ht="14.4" customHeight="1" x14ac:dyDescent="0.3">
      <c r="A330" s="386" t="s">
        <v>457</v>
      </c>
      <c r="B330" s="387" t="s">
        <v>459</v>
      </c>
      <c r="C330" s="388" t="s">
        <v>473</v>
      </c>
      <c r="D330" s="389" t="s">
        <v>474</v>
      </c>
      <c r="E330" s="388" t="s">
        <v>2973</v>
      </c>
      <c r="F330" s="389" t="s">
        <v>2974</v>
      </c>
      <c r="G330" s="388" t="s">
        <v>3221</v>
      </c>
      <c r="H330" s="388" t="s">
        <v>3222</v>
      </c>
      <c r="I330" s="390">
        <v>7.4322222222222223</v>
      </c>
      <c r="J330" s="390">
        <v>700</v>
      </c>
      <c r="K330" s="391">
        <v>5189</v>
      </c>
    </row>
    <row r="331" spans="1:11" ht="14.4" customHeight="1" x14ac:dyDescent="0.3">
      <c r="A331" s="386" t="s">
        <v>457</v>
      </c>
      <c r="B331" s="387" t="s">
        <v>459</v>
      </c>
      <c r="C331" s="388" t="s">
        <v>473</v>
      </c>
      <c r="D331" s="389" t="s">
        <v>474</v>
      </c>
      <c r="E331" s="388" t="s">
        <v>2973</v>
      </c>
      <c r="F331" s="389" t="s">
        <v>2974</v>
      </c>
      <c r="G331" s="388" t="s">
        <v>3223</v>
      </c>
      <c r="H331" s="388" t="s">
        <v>3224</v>
      </c>
      <c r="I331" s="390">
        <v>7.503333333333333</v>
      </c>
      <c r="J331" s="390">
        <v>700</v>
      </c>
      <c r="K331" s="391">
        <v>5252.18</v>
      </c>
    </row>
    <row r="332" spans="1:11" ht="14.4" customHeight="1" x14ac:dyDescent="0.3">
      <c r="A332" s="386" t="s">
        <v>457</v>
      </c>
      <c r="B332" s="387" t="s">
        <v>459</v>
      </c>
      <c r="C332" s="388" t="s">
        <v>473</v>
      </c>
      <c r="D332" s="389" t="s">
        <v>474</v>
      </c>
      <c r="E332" s="388" t="s">
        <v>2973</v>
      </c>
      <c r="F332" s="389" t="s">
        <v>2974</v>
      </c>
      <c r="G332" s="388" t="s">
        <v>3225</v>
      </c>
      <c r="H332" s="388" t="s">
        <v>3226</v>
      </c>
      <c r="I332" s="390">
        <v>10.99</v>
      </c>
      <c r="J332" s="390">
        <v>120</v>
      </c>
      <c r="K332" s="391">
        <v>1318.8</v>
      </c>
    </row>
    <row r="333" spans="1:11" ht="14.4" customHeight="1" x14ac:dyDescent="0.3">
      <c r="A333" s="386" t="s">
        <v>457</v>
      </c>
      <c r="B333" s="387" t="s">
        <v>459</v>
      </c>
      <c r="C333" s="388" t="s">
        <v>473</v>
      </c>
      <c r="D333" s="389" t="s">
        <v>474</v>
      </c>
      <c r="E333" s="388" t="s">
        <v>2973</v>
      </c>
      <c r="F333" s="389" t="s">
        <v>2974</v>
      </c>
      <c r="G333" s="388" t="s">
        <v>3227</v>
      </c>
      <c r="H333" s="388" t="s">
        <v>3228</v>
      </c>
      <c r="I333" s="390">
        <v>10.783333333333333</v>
      </c>
      <c r="J333" s="390">
        <v>160</v>
      </c>
      <c r="K333" s="391">
        <v>1733.6000000000001</v>
      </c>
    </row>
    <row r="334" spans="1:11" ht="14.4" customHeight="1" x14ac:dyDescent="0.3">
      <c r="A334" s="386" t="s">
        <v>457</v>
      </c>
      <c r="B334" s="387" t="s">
        <v>459</v>
      </c>
      <c r="C334" s="388" t="s">
        <v>473</v>
      </c>
      <c r="D334" s="389" t="s">
        <v>474</v>
      </c>
      <c r="E334" s="388" t="s">
        <v>2973</v>
      </c>
      <c r="F334" s="389" t="s">
        <v>2974</v>
      </c>
      <c r="G334" s="388" t="s">
        <v>3229</v>
      </c>
      <c r="H334" s="388" t="s">
        <v>3230</v>
      </c>
      <c r="I334" s="390">
        <v>0.7857142857142857</v>
      </c>
      <c r="J334" s="390">
        <v>14200</v>
      </c>
      <c r="K334" s="391">
        <v>11273</v>
      </c>
    </row>
    <row r="335" spans="1:11" ht="14.4" customHeight="1" x14ac:dyDescent="0.3">
      <c r="A335" s="386" t="s">
        <v>457</v>
      </c>
      <c r="B335" s="387" t="s">
        <v>459</v>
      </c>
      <c r="C335" s="388" t="s">
        <v>473</v>
      </c>
      <c r="D335" s="389" t="s">
        <v>474</v>
      </c>
      <c r="E335" s="388" t="s">
        <v>2973</v>
      </c>
      <c r="F335" s="389" t="s">
        <v>2974</v>
      </c>
      <c r="G335" s="388" t="s">
        <v>3327</v>
      </c>
      <c r="H335" s="388" t="s">
        <v>3328</v>
      </c>
      <c r="I335" s="390">
        <v>7.5</v>
      </c>
      <c r="J335" s="390">
        <v>150</v>
      </c>
      <c r="K335" s="391">
        <v>1125</v>
      </c>
    </row>
    <row r="336" spans="1:11" ht="14.4" customHeight="1" x14ac:dyDescent="0.3">
      <c r="A336" s="386" t="s">
        <v>457</v>
      </c>
      <c r="B336" s="387" t="s">
        <v>459</v>
      </c>
      <c r="C336" s="388" t="s">
        <v>473</v>
      </c>
      <c r="D336" s="389" t="s">
        <v>474</v>
      </c>
      <c r="E336" s="388" t="s">
        <v>2973</v>
      </c>
      <c r="F336" s="389" t="s">
        <v>2974</v>
      </c>
      <c r="G336" s="388" t="s">
        <v>3233</v>
      </c>
      <c r="H336" s="388" t="s">
        <v>3234</v>
      </c>
      <c r="I336" s="390">
        <v>0.77</v>
      </c>
      <c r="J336" s="390">
        <v>2000</v>
      </c>
      <c r="K336" s="391">
        <v>1540</v>
      </c>
    </row>
    <row r="337" spans="1:11" ht="14.4" customHeight="1" x14ac:dyDescent="0.3">
      <c r="A337" s="386" t="s">
        <v>457</v>
      </c>
      <c r="B337" s="387" t="s">
        <v>459</v>
      </c>
      <c r="C337" s="388" t="s">
        <v>473</v>
      </c>
      <c r="D337" s="389" t="s">
        <v>474</v>
      </c>
      <c r="E337" s="388" t="s">
        <v>2973</v>
      </c>
      <c r="F337" s="389" t="s">
        <v>2974</v>
      </c>
      <c r="G337" s="388" t="s">
        <v>3235</v>
      </c>
      <c r="H337" s="388" t="s">
        <v>3236</v>
      </c>
      <c r="I337" s="390">
        <v>0.78</v>
      </c>
      <c r="J337" s="390">
        <v>1500</v>
      </c>
      <c r="K337" s="391">
        <v>1170</v>
      </c>
    </row>
    <row r="338" spans="1:11" ht="14.4" customHeight="1" x14ac:dyDescent="0.3">
      <c r="A338" s="386" t="s">
        <v>457</v>
      </c>
      <c r="B338" s="387" t="s">
        <v>459</v>
      </c>
      <c r="C338" s="388" t="s">
        <v>473</v>
      </c>
      <c r="D338" s="389" t="s">
        <v>474</v>
      </c>
      <c r="E338" s="388" t="s">
        <v>2959</v>
      </c>
      <c r="F338" s="389" t="s">
        <v>2960</v>
      </c>
      <c r="G338" s="388" t="s">
        <v>3237</v>
      </c>
      <c r="H338" s="388" t="s">
        <v>3238</v>
      </c>
      <c r="I338" s="390">
        <v>188.76</v>
      </c>
      <c r="J338" s="390">
        <v>1</v>
      </c>
      <c r="K338" s="391">
        <v>188.76</v>
      </c>
    </row>
    <row r="339" spans="1:11" ht="14.4" customHeight="1" x14ac:dyDescent="0.3">
      <c r="A339" s="386" t="s">
        <v>457</v>
      </c>
      <c r="B339" s="387" t="s">
        <v>459</v>
      </c>
      <c r="C339" s="388" t="s">
        <v>475</v>
      </c>
      <c r="D339" s="389" t="s">
        <v>476</v>
      </c>
      <c r="E339" s="388" t="s">
        <v>2961</v>
      </c>
      <c r="F339" s="389" t="s">
        <v>2962</v>
      </c>
      <c r="G339" s="388" t="s">
        <v>2977</v>
      </c>
      <c r="H339" s="388" t="s">
        <v>2978</v>
      </c>
      <c r="I339" s="390">
        <v>99.115000000000009</v>
      </c>
      <c r="J339" s="390">
        <v>3</v>
      </c>
      <c r="K339" s="391">
        <v>297.41000000000003</v>
      </c>
    </row>
    <row r="340" spans="1:11" ht="14.4" customHeight="1" x14ac:dyDescent="0.3">
      <c r="A340" s="386" t="s">
        <v>457</v>
      </c>
      <c r="B340" s="387" t="s">
        <v>459</v>
      </c>
      <c r="C340" s="388" t="s">
        <v>475</v>
      </c>
      <c r="D340" s="389" t="s">
        <v>476</v>
      </c>
      <c r="E340" s="388" t="s">
        <v>2961</v>
      </c>
      <c r="F340" s="389" t="s">
        <v>2962</v>
      </c>
      <c r="G340" s="388" t="s">
        <v>2979</v>
      </c>
      <c r="H340" s="388" t="s">
        <v>2980</v>
      </c>
      <c r="I340" s="390">
        <v>156.22999999999999</v>
      </c>
      <c r="J340" s="390">
        <v>5</v>
      </c>
      <c r="K340" s="391">
        <v>781.23</v>
      </c>
    </row>
    <row r="341" spans="1:11" ht="14.4" customHeight="1" x14ac:dyDescent="0.3">
      <c r="A341" s="386" t="s">
        <v>457</v>
      </c>
      <c r="B341" s="387" t="s">
        <v>459</v>
      </c>
      <c r="C341" s="388" t="s">
        <v>475</v>
      </c>
      <c r="D341" s="389" t="s">
        <v>476</v>
      </c>
      <c r="E341" s="388" t="s">
        <v>2961</v>
      </c>
      <c r="F341" s="389" t="s">
        <v>2962</v>
      </c>
      <c r="G341" s="388" t="s">
        <v>3329</v>
      </c>
      <c r="H341" s="388" t="s">
        <v>3330</v>
      </c>
      <c r="I341" s="390">
        <v>183.19499999999999</v>
      </c>
      <c r="J341" s="390">
        <v>4</v>
      </c>
      <c r="K341" s="391">
        <v>732.78</v>
      </c>
    </row>
    <row r="342" spans="1:11" ht="14.4" customHeight="1" x14ac:dyDescent="0.3">
      <c r="A342" s="386" t="s">
        <v>457</v>
      </c>
      <c r="B342" s="387" t="s">
        <v>459</v>
      </c>
      <c r="C342" s="388" t="s">
        <v>475</v>
      </c>
      <c r="D342" s="389" t="s">
        <v>476</v>
      </c>
      <c r="E342" s="388" t="s">
        <v>2961</v>
      </c>
      <c r="F342" s="389" t="s">
        <v>2962</v>
      </c>
      <c r="G342" s="388" t="s">
        <v>2985</v>
      </c>
      <c r="H342" s="388" t="s">
        <v>2986</v>
      </c>
      <c r="I342" s="390">
        <v>2.39</v>
      </c>
      <c r="J342" s="390">
        <v>40</v>
      </c>
      <c r="K342" s="391">
        <v>95.6</v>
      </c>
    </row>
    <row r="343" spans="1:11" ht="14.4" customHeight="1" x14ac:dyDescent="0.3">
      <c r="A343" s="386" t="s">
        <v>457</v>
      </c>
      <c r="B343" s="387" t="s">
        <v>459</v>
      </c>
      <c r="C343" s="388" t="s">
        <v>475</v>
      </c>
      <c r="D343" s="389" t="s">
        <v>476</v>
      </c>
      <c r="E343" s="388" t="s">
        <v>2961</v>
      </c>
      <c r="F343" s="389" t="s">
        <v>2962</v>
      </c>
      <c r="G343" s="388" t="s">
        <v>2987</v>
      </c>
      <c r="H343" s="388" t="s">
        <v>2988</v>
      </c>
      <c r="I343" s="390">
        <v>3.1</v>
      </c>
      <c r="J343" s="390">
        <v>180</v>
      </c>
      <c r="K343" s="391">
        <v>557.4</v>
      </c>
    </row>
    <row r="344" spans="1:11" ht="14.4" customHeight="1" x14ac:dyDescent="0.3">
      <c r="A344" s="386" t="s">
        <v>457</v>
      </c>
      <c r="B344" s="387" t="s">
        <v>459</v>
      </c>
      <c r="C344" s="388" t="s">
        <v>475</v>
      </c>
      <c r="D344" s="389" t="s">
        <v>476</v>
      </c>
      <c r="E344" s="388" t="s">
        <v>2961</v>
      </c>
      <c r="F344" s="389" t="s">
        <v>2962</v>
      </c>
      <c r="G344" s="388" t="s">
        <v>2989</v>
      </c>
      <c r="H344" s="388" t="s">
        <v>2990</v>
      </c>
      <c r="I344" s="390">
        <v>3.78</v>
      </c>
      <c r="J344" s="390">
        <v>40</v>
      </c>
      <c r="K344" s="391">
        <v>151.19999999999999</v>
      </c>
    </row>
    <row r="345" spans="1:11" ht="14.4" customHeight="1" x14ac:dyDescent="0.3">
      <c r="A345" s="386" t="s">
        <v>457</v>
      </c>
      <c r="B345" s="387" t="s">
        <v>459</v>
      </c>
      <c r="C345" s="388" t="s">
        <v>475</v>
      </c>
      <c r="D345" s="389" t="s">
        <v>476</v>
      </c>
      <c r="E345" s="388" t="s">
        <v>2961</v>
      </c>
      <c r="F345" s="389" t="s">
        <v>2962</v>
      </c>
      <c r="G345" s="388" t="s">
        <v>3331</v>
      </c>
      <c r="H345" s="388" t="s">
        <v>3332</v>
      </c>
      <c r="I345" s="390">
        <v>11.690000000000001</v>
      </c>
      <c r="J345" s="390">
        <v>40</v>
      </c>
      <c r="K345" s="391">
        <v>467.6</v>
      </c>
    </row>
    <row r="346" spans="1:11" ht="14.4" customHeight="1" x14ac:dyDescent="0.3">
      <c r="A346" s="386" t="s">
        <v>457</v>
      </c>
      <c r="B346" s="387" t="s">
        <v>459</v>
      </c>
      <c r="C346" s="388" t="s">
        <v>475</v>
      </c>
      <c r="D346" s="389" t="s">
        <v>476</v>
      </c>
      <c r="E346" s="388" t="s">
        <v>2961</v>
      </c>
      <c r="F346" s="389" t="s">
        <v>2962</v>
      </c>
      <c r="G346" s="388" t="s">
        <v>3273</v>
      </c>
      <c r="H346" s="388" t="s">
        <v>3274</v>
      </c>
      <c r="I346" s="390">
        <v>12.076666666666666</v>
      </c>
      <c r="J346" s="390">
        <v>60</v>
      </c>
      <c r="K346" s="391">
        <v>724.6</v>
      </c>
    </row>
    <row r="347" spans="1:11" ht="14.4" customHeight="1" x14ac:dyDescent="0.3">
      <c r="A347" s="386" t="s">
        <v>457</v>
      </c>
      <c r="B347" s="387" t="s">
        <v>459</v>
      </c>
      <c r="C347" s="388" t="s">
        <v>475</v>
      </c>
      <c r="D347" s="389" t="s">
        <v>476</v>
      </c>
      <c r="E347" s="388" t="s">
        <v>2961</v>
      </c>
      <c r="F347" s="389" t="s">
        <v>2962</v>
      </c>
      <c r="G347" s="388" t="s">
        <v>2993</v>
      </c>
      <c r="H347" s="388" t="s">
        <v>2994</v>
      </c>
      <c r="I347" s="390">
        <v>210.63</v>
      </c>
      <c r="J347" s="390">
        <v>1</v>
      </c>
      <c r="K347" s="391">
        <v>210.63</v>
      </c>
    </row>
    <row r="348" spans="1:11" ht="14.4" customHeight="1" x14ac:dyDescent="0.3">
      <c r="A348" s="386" t="s">
        <v>457</v>
      </c>
      <c r="B348" s="387" t="s">
        <v>459</v>
      </c>
      <c r="C348" s="388" t="s">
        <v>475</v>
      </c>
      <c r="D348" s="389" t="s">
        <v>476</v>
      </c>
      <c r="E348" s="388" t="s">
        <v>2961</v>
      </c>
      <c r="F348" s="389" t="s">
        <v>2962</v>
      </c>
      <c r="G348" s="388" t="s">
        <v>3333</v>
      </c>
      <c r="H348" s="388" t="s">
        <v>3334</v>
      </c>
      <c r="I348" s="390">
        <v>68.585000000000008</v>
      </c>
      <c r="J348" s="390">
        <v>2</v>
      </c>
      <c r="K348" s="391">
        <v>137.17000000000002</v>
      </c>
    </row>
    <row r="349" spans="1:11" ht="14.4" customHeight="1" x14ac:dyDescent="0.3">
      <c r="A349" s="386" t="s">
        <v>457</v>
      </c>
      <c r="B349" s="387" t="s">
        <v>459</v>
      </c>
      <c r="C349" s="388" t="s">
        <v>475</v>
      </c>
      <c r="D349" s="389" t="s">
        <v>476</v>
      </c>
      <c r="E349" s="388" t="s">
        <v>2961</v>
      </c>
      <c r="F349" s="389" t="s">
        <v>2962</v>
      </c>
      <c r="G349" s="388" t="s">
        <v>3335</v>
      </c>
      <c r="H349" s="388" t="s">
        <v>3336</v>
      </c>
      <c r="I349" s="390">
        <v>12.375</v>
      </c>
      <c r="J349" s="390">
        <v>80</v>
      </c>
      <c r="K349" s="391">
        <v>989.9</v>
      </c>
    </row>
    <row r="350" spans="1:11" ht="14.4" customHeight="1" x14ac:dyDescent="0.3">
      <c r="A350" s="386" t="s">
        <v>457</v>
      </c>
      <c r="B350" s="387" t="s">
        <v>459</v>
      </c>
      <c r="C350" s="388" t="s">
        <v>475</v>
      </c>
      <c r="D350" s="389" t="s">
        <v>476</v>
      </c>
      <c r="E350" s="388" t="s">
        <v>2961</v>
      </c>
      <c r="F350" s="389" t="s">
        <v>2962</v>
      </c>
      <c r="G350" s="388" t="s">
        <v>3281</v>
      </c>
      <c r="H350" s="388" t="s">
        <v>3282</v>
      </c>
      <c r="I350" s="390">
        <v>13.66</v>
      </c>
      <c r="J350" s="390">
        <v>30</v>
      </c>
      <c r="K350" s="391">
        <v>409.86</v>
      </c>
    </row>
    <row r="351" spans="1:11" ht="14.4" customHeight="1" x14ac:dyDescent="0.3">
      <c r="A351" s="386" t="s">
        <v>457</v>
      </c>
      <c r="B351" s="387" t="s">
        <v>459</v>
      </c>
      <c r="C351" s="388" t="s">
        <v>475</v>
      </c>
      <c r="D351" s="389" t="s">
        <v>476</v>
      </c>
      <c r="E351" s="388" t="s">
        <v>2961</v>
      </c>
      <c r="F351" s="389" t="s">
        <v>2962</v>
      </c>
      <c r="G351" s="388" t="s">
        <v>3337</v>
      </c>
      <c r="H351" s="388" t="s">
        <v>3338</v>
      </c>
      <c r="I351" s="390">
        <v>0.23750000000000002</v>
      </c>
      <c r="J351" s="390">
        <v>11900</v>
      </c>
      <c r="K351" s="391">
        <v>2827</v>
      </c>
    </row>
    <row r="352" spans="1:11" ht="14.4" customHeight="1" x14ac:dyDescent="0.3">
      <c r="A352" s="386" t="s">
        <v>457</v>
      </c>
      <c r="B352" s="387" t="s">
        <v>459</v>
      </c>
      <c r="C352" s="388" t="s">
        <v>475</v>
      </c>
      <c r="D352" s="389" t="s">
        <v>476</v>
      </c>
      <c r="E352" s="388" t="s">
        <v>2961</v>
      </c>
      <c r="F352" s="389" t="s">
        <v>2962</v>
      </c>
      <c r="G352" s="388" t="s">
        <v>3005</v>
      </c>
      <c r="H352" s="388" t="s">
        <v>3006</v>
      </c>
      <c r="I352" s="390">
        <v>22.39</v>
      </c>
      <c r="J352" s="390">
        <v>30</v>
      </c>
      <c r="K352" s="391">
        <v>671.7</v>
      </c>
    </row>
    <row r="353" spans="1:11" ht="14.4" customHeight="1" x14ac:dyDescent="0.3">
      <c r="A353" s="386" t="s">
        <v>457</v>
      </c>
      <c r="B353" s="387" t="s">
        <v>459</v>
      </c>
      <c r="C353" s="388" t="s">
        <v>475</v>
      </c>
      <c r="D353" s="389" t="s">
        <v>476</v>
      </c>
      <c r="E353" s="388" t="s">
        <v>2961</v>
      </c>
      <c r="F353" s="389" t="s">
        <v>2962</v>
      </c>
      <c r="G353" s="388" t="s">
        <v>3007</v>
      </c>
      <c r="H353" s="388" t="s">
        <v>3008</v>
      </c>
      <c r="I353" s="390">
        <v>30.175000000000001</v>
      </c>
      <c r="J353" s="390">
        <v>230</v>
      </c>
      <c r="K353" s="391">
        <v>6940.8</v>
      </c>
    </row>
    <row r="354" spans="1:11" ht="14.4" customHeight="1" x14ac:dyDescent="0.3">
      <c r="A354" s="386" t="s">
        <v>457</v>
      </c>
      <c r="B354" s="387" t="s">
        <v>459</v>
      </c>
      <c r="C354" s="388" t="s">
        <v>475</v>
      </c>
      <c r="D354" s="389" t="s">
        <v>476</v>
      </c>
      <c r="E354" s="388" t="s">
        <v>2961</v>
      </c>
      <c r="F354" s="389" t="s">
        <v>2962</v>
      </c>
      <c r="G354" s="388" t="s">
        <v>3009</v>
      </c>
      <c r="H354" s="388" t="s">
        <v>3010</v>
      </c>
      <c r="I354" s="390">
        <v>1.1611111111111112</v>
      </c>
      <c r="J354" s="390">
        <v>9355</v>
      </c>
      <c r="K354" s="391">
        <v>10861.8</v>
      </c>
    </row>
    <row r="355" spans="1:11" ht="14.4" customHeight="1" x14ac:dyDescent="0.3">
      <c r="A355" s="386" t="s">
        <v>457</v>
      </c>
      <c r="B355" s="387" t="s">
        <v>459</v>
      </c>
      <c r="C355" s="388" t="s">
        <v>475</v>
      </c>
      <c r="D355" s="389" t="s">
        <v>476</v>
      </c>
      <c r="E355" s="388" t="s">
        <v>2961</v>
      </c>
      <c r="F355" s="389" t="s">
        <v>2962</v>
      </c>
      <c r="G355" s="388" t="s">
        <v>3013</v>
      </c>
      <c r="H355" s="388" t="s">
        <v>3014</v>
      </c>
      <c r="I355" s="390">
        <v>1.47</v>
      </c>
      <c r="J355" s="390">
        <v>2900</v>
      </c>
      <c r="K355" s="391">
        <v>4271</v>
      </c>
    </row>
    <row r="356" spans="1:11" ht="14.4" customHeight="1" x14ac:dyDescent="0.3">
      <c r="A356" s="386" t="s">
        <v>457</v>
      </c>
      <c r="B356" s="387" t="s">
        <v>459</v>
      </c>
      <c r="C356" s="388" t="s">
        <v>475</v>
      </c>
      <c r="D356" s="389" t="s">
        <v>476</v>
      </c>
      <c r="E356" s="388" t="s">
        <v>2961</v>
      </c>
      <c r="F356" s="389" t="s">
        <v>2962</v>
      </c>
      <c r="G356" s="388" t="s">
        <v>3339</v>
      </c>
      <c r="H356" s="388" t="s">
        <v>3340</v>
      </c>
      <c r="I356" s="390">
        <v>1.0900000000000001</v>
      </c>
      <c r="J356" s="390">
        <v>1500</v>
      </c>
      <c r="K356" s="391">
        <v>1638.7</v>
      </c>
    </row>
    <row r="357" spans="1:11" ht="14.4" customHeight="1" x14ac:dyDescent="0.3">
      <c r="A357" s="386" t="s">
        <v>457</v>
      </c>
      <c r="B357" s="387" t="s">
        <v>459</v>
      </c>
      <c r="C357" s="388" t="s">
        <v>475</v>
      </c>
      <c r="D357" s="389" t="s">
        <v>476</v>
      </c>
      <c r="E357" s="388" t="s">
        <v>2961</v>
      </c>
      <c r="F357" s="389" t="s">
        <v>2962</v>
      </c>
      <c r="G357" s="388" t="s">
        <v>3015</v>
      </c>
      <c r="H357" s="388" t="s">
        <v>3016</v>
      </c>
      <c r="I357" s="390">
        <v>0.59846153846153838</v>
      </c>
      <c r="J357" s="390">
        <v>11500</v>
      </c>
      <c r="K357" s="391">
        <v>6880</v>
      </c>
    </row>
    <row r="358" spans="1:11" ht="14.4" customHeight="1" x14ac:dyDescent="0.3">
      <c r="A358" s="386" t="s">
        <v>457</v>
      </c>
      <c r="B358" s="387" t="s">
        <v>459</v>
      </c>
      <c r="C358" s="388" t="s">
        <v>475</v>
      </c>
      <c r="D358" s="389" t="s">
        <v>476</v>
      </c>
      <c r="E358" s="388" t="s">
        <v>2961</v>
      </c>
      <c r="F358" s="389" t="s">
        <v>2962</v>
      </c>
      <c r="G358" s="388" t="s">
        <v>3341</v>
      </c>
      <c r="H358" s="388" t="s">
        <v>3342</v>
      </c>
      <c r="I358" s="390">
        <v>405.49</v>
      </c>
      <c r="J358" s="390">
        <v>6</v>
      </c>
      <c r="K358" s="391">
        <v>2432.94</v>
      </c>
    </row>
    <row r="359" spans="1:11" ht="14.4" customHeight="1" x14ac:dyDescent="0.3">
      <c r="A359" s="386" t="s">
        <v>457</v>
      </c>
      <c r="B359" s="387" t="s">
        <v>459</v>
      </c>
      <c r="C359" s="388" t="s">
        <v>475</v>
      </c>
      <c r="D359" s="389" t="s">
        <v>476</v>
      </c>
      <c r="E359" s="388" t="s">
        <v>2961</v>
      </c>
      <c r="F359" s="389" t="s">
        <v>2962</v>
      </c>
      <c r="G359" s="388" t="s">
        <v>3019</v>
      </c>
      <c r="H359" s="388" t="s">
        <v>3020</v>
      </c>
      <c r="I359" s="390">
        <v>8.5972727272727258</v>
      </c>
      <c r="J359" s="390">
        <v>284</v>
      </c>
      <c r="K359" s="391">
        <v>2441.7200000000003</v>
      </c>
    </row>
    <row r="360" spans="1:11" ht="14.4" customHeight="1" x14ac:dyDescent="0.3">
      <c r="A360" s="386" t="s">
        <v>457</v>
      </c>
      <c r="B360" s="387" t="s">
        <v>459</v>
      </c>
      <c r="C360" s="388" t="s">
        <v>475</v>
      </c>
      <c r="D360" s="389" t="s">
        <v>476</v>
      </c>
      <c r="E360" s="388" t="s">
        <v>2961</v>
      </c>
      <c r="F360" s="389" t="s">
        <v>2962</v>
      </c>
      <c r="G360" s="388" t="s">
        <v>3021</v>
      </c>
      <c r="H360" s="388" t="s">
        <v>3022</v>
      </c>
      <c r="I360" s="390">
        <v>27.049999999999997</v>
      </c>
      <c r="J360" s="390">
        <v>34</v>
      </c>
      <c r="K360" s="391">
        <v>921.16000000000008</v>
      </c>
    </row>
    <row r="361" spans="1:11" ht="14.4" customHeight="1" x14ac:dyDescent="0.3">
      <c r="A361" s="386" t="s">
        <v>457</v>
      </c>
      <c r="B361" s="387" t="s">
        <v>459</v>
      </c>
      <c r="C361" s="388" t="s">
        <v>475</v>
      </c>
      <c r="D361" s="389" t="s">
        <v>476</v>
      </c>
      <c r="E361" s="388" t="s">
        <v>2961</v>
      </c>
      <c r="F361" s="389" t="s">
        <v>2962</v>
      </c>
      <c r="G361" s="388" t="s">
        <v>3283</v>
      </c>
      <c r="H361" s="388" t="s">
        <v>3284</v>
      </c>
      <c r="I361" s="390">
        <v>28.234999999999999</v>
      </c>
      <c r="J361" s="390">
        <v>60</v>
      </c>
      <c r="K361" s="391">
        <v>1627.88</v>
      </c>
    </row>
    <row r="362" spans="1:11" ht="14.4" customHeight="1" x14ac:dyDescent="0.3">
      <c r="A362" s="386" t="s">
        <v>457</v>
      </c>
      <c r="B362" s="387" t="s">
        <v>459</v>
      </c>
      <c r="C362" s="388" t="s">
        <v>475</v>
      </c>
      <c r="D362" s="389" t="s">
        <v>476</v>
      </c>
      <c r="E362" s="388" t="s">
        <v>2961</v>
      </c>
      <c r="F362" s="389" t="s">
        <v>2962</v>
      </c>
      <c r="G362" s="388" t="s">
        <v>3289</v>
      </c>
      <c r="H362" s="388" t="s">
        <v>3290</v>
      </c>
      <c r="I362" s="390">
        <v>9.98</v>
      </c>
      <c r="J362" s="390">
        <v>80</v>
      </c>
      <c r="K362" s="391">
        <v>798.4</v>
      </c>
    </row>
    <row r="363" spans="1:11" ht="14.4" customHeight="1" x14ac:dyDescent="0.3">
      <c r="A363" s="386" t="s">
        <v>457</v>
      </c>
      <c r="B363" s="387" t="s">
        <v>459</v>
      </c>
      <c r="C363" s="388" t="s">
        <v>475</v>
      </c>
      <c r="D363" s="389" t="s">
        <v>476</v>
      </c>
      <c r="E363" s="388" t="s">
        <v>2961</v>
      </c>
      <c r="F363" s="389" t="s">
        <v>2962</v>
      </c>
      <c r="G363" s="388" t="s">
        <v>3343</v>
      </c>
      <c r="H363" s="388" t="s">
        <v>3344</v>
      </c>
      <c r="I363" s="390">
        <v>7.36</v>
      </c>
      <c r="J363" s="390">
        <v>100</v>
      </c>
      <c r="K363" s="391">
        <v>736</v>
      </c>
    </row>
    <row r="364" spans="1:11" ht="14.4" customHeight="1" x14ac:dyDescent="0.3">
      <c r="A364" s="386" t="s">
        <v>457</v>
      </c>
      <c r="B364" s="387" t="s">
        <v>459</v>
      </c>
      <c r="C364" s="388" t="s">
        <v>475</v>
      </c>
      <c r="D364" s="389" t="s">
        <v>476</v>
      </c>
      <c r="E364" s="388" t="s">
        <v>2961</v>
      </c>
      <c r="F364" s="389" t="s">
        <v>2962</v>
      </c>
      <c r="G364" s="388" t="s">
        <v>3293</v>
      </c>
      <c r="H364" s="388" t="s">
        <v>3294</v>
      </c>
      <c r="I364" s="390">
        <v>0.85</v>
      </c>
      <c r="J364" s="390">
        <v>300</v>
      </c>
      <c r="K364" s="391">
        <v>255</v>
      </c>
    </row>
    <row r="365" spans="1:11" ht="14.4" customHeight="1" x14ac:dyDescent="0.3">
      <c r="A365" s="386" t="s">
        <v>457</v>
      </c>
      <c r="B365" s="387" t="s">
        <v>459</v>
      </c>
      <c r="C365" s="388" t="s">
        <v>475</v>
      </c>
      <c r="D365" s="389" t="s">
        <v>476</v>
      </c>
      <c r="E365" s="388" t="s">
        <v>2961</v>
      </c>
      <c r="F365" s="389" t="s">
        <v>2962</v>
      </c>
      <c r="G365" s="388" t="s">
        <v>3039</v>
      </c>
      <c r="H365" s="388" t="s">
        <v>3040</v>
      </c>
      <c r="I365" s="390">
        <v>1.5200000000000002</v>
      </c>
      <c r="J365" s="390">
        <v>400</v>
      </c>
      <c r="K365" s="391">
        <v>608</v>
      </c>
    </row>
    <row r="366" spans="1:11" ht="14.4" customHeight="1" x14ac:dyDescent="0.3">
      <c r="A366" s="386" t="s">
        <v>457</v>
      </c>
      <c r="B366" s="387" t="s">
        <v>459</v>
      </c>
      <c r="C366" s="388" t="s">
        <v>475</v>
      </c>
      <c r="D366" s="389" t="s">
        <v>476</v>
      </c>
      <c r="E366" s="388" t="s">
        <v>2961</v>
      </c>
      <c r="F366" s="389" t="s">
        <v>2962</v>
      </c>
      <c r="G366" s="388" t="s">
        <v>3041</v>
      </c>
      <c r="H366" s="388" t="s">
        <v>3042</v>
      </c>
      <c r="I366" s="390">
        <v>2.06</v>
      </c>
      <c r="J366" s="390">
        <v>100</v>
      </c>
      <c r="K366" s="391">
        <v>206</v>
      </c>
    </row>
    <row r="367" spans="1:11" ht="14.4" customHeight="1" x14ac:dyDescent="0.3">
      <c r="A367" s="386" t="s">
        <v>457</v>
      </c>
      <c r="B367" s="387" t="s">
        <v>459</v>
      </c>
      <c r="C367" s="388" t="s">
        <v>475</v>
      </c>
      <c r="D367" s="389" t="s">
        <v>476</v>
      </c>
      <c r="E367" s="388" t="s">
        <v>2961</v>
      </c>
      <c r="F367" s="389" t="s">
        <v>2962</v>
      </c>
      <c r="G367" s="388" t="s">
        <v>3345</v>
      </c>
      <c r="H367" s="388" t="s">
        <v>3346</v>
      </c>
      <c r="I367" s="390">
        <v>295.24</v>
      </c>
      <c r="J367" s="390">
        <v>60</v>
      </c>
      <c r="K367" s="391">
        <v>17714.72</v>
      </c>
    </row>
    <row r="368" spans="1:11" ht="14.4" customHeight="1" x14ac:dyDescent="0.3">
      <c r="A368" s="386" t="s">
        <v>457</v>
      </c>
      <c r="B368" s="387" t="s">
        <v>459</v>
      </c>
      <c r="C368" s="388" t="s">
        <v>475</v>
      </c>
      <c r="D368" s="389" t="s">
        <v>476</v>
      </c>
      <c r="E368" s="388" t="s">
        <v>2961</v>
      </c>
      <c r="F368" s="389" t="s">
        <v>2962</v>
      </c>
      <c r="G368" s="388" t="s">
        <v>3347</v>
      </c>
      <c r="H368" s="388" t="s">
        <v>3348</v>
      </c>
      <c r="I368" s="390">
        <v>10.15</v>
      </c>
      <c r="J368" s="390">
        <v>1100</v>
      </c>
      <c r="K368" s="391">
        <v>11168.83</v>
      </c>
    </row>
    <row r="369" spans="1:11" ht="14.4" customHeight="1" x14ac:dyDescent="0.3">
      <c r="A369" s="386" t="s">
        <v>457</v>
      </c>
      <c r="B369" s="387" t="s">
        <v>459</v>
      </c>
      <c r="C369" s="388" t="s">
        <v>475</v>
      </c>
      <c r="D369" s="389" t="s">
        <v>476</v>
      </c>
      <c r="E369" s="388" t="s">
        <v>2961</v>
      </c>
      <c r="F369" s="389" t="s">
        <v>2962</v>
      </c>
      <c r="G369" s="388" t="s">
        <v>3349</v>
      </c>
      <c r="H369" s="388" t="s">
        <v>3350</v>
      </c>
      <c r="I369" s="390">
        <v>14.13</v>
      </c>
      <c r="J369" s="390">
        <v>100</v>
      </c>
      <c r="K369" s="391">
        <v>1413.07</v>
      </c>
    </row>
    <row r="370" spans="1:11" ht="14.4" customHeight="1" x14ac:dyDescent="0.3">
      <c r="A370" s="386" t="s">
        <v>457</v>
      </c>
      <c r="B370" s="387" t="s">
        <v>459</v>
      </c>
      <c r="C370" s="388" t="s">
        <v>475</v>
      </c>
      <c r="D370" s="389" t="s">
        <v>476</v>
      </c>
      <c r="E370" s="388" t="s">
        <v>2961</v>
      </c>
      <c r="F370" s="389" t="s">
        <v>2962</v>
      </c>
      <c r="G370" s="388" t="s">
        <v>3305</v>
      </c>
      <c r="H370" s="388" t="s">
        <v>3306</v>
      </c>
      <c r="I370" s="390">
        <v>9.7799999999999994</v>
      </c>
      <c r="J370" s="390">
        <v>100</v>
      </c>
      <c r="K370" s="391">
        <v>977.5</v>
      </c>
    </row>
    <row r="371" spans="1:11" ht="14.4" customHeight="1" x14ac:dyDescent="0.3">
      <c r="A371" s="386" t="s">
        <v>457</v>
      </c>
      <c r="B371" s="387" t="s">
        <v>459</v>
      </c>
      <c r="C371" s="388" t="s">
        <v>475</v>
      </c>
      <c r="D371" s="389" t="s">
        <v>476</v>
      </c>
      <c r="E371" s="388" t="s">
        <v>2961</v>
      </c>
      <c r="F371" s="389" t="s">
        <v>2962</v>
      </c>
      <c r="G371" s="388" t="s">
        <v>3309</v>
      </c>
      <c r="H371" s="388" t="s">
        <v>3310</v>
      </c>
      <c r="I371" s="390">
        <v>16.329999999999998</v>
      </c>
      <c r="J371" s="390">
        <v>100</v>
      </c>
      <c r="K371" s="391">
        <v>1633</v>
      </c>
    </row>
    <row r="372" spans="1:11" ht="14.4" customHeight="1" x14ac:dyDescent="0.3">
      <c r="A372" s="386" t="s">
        <v>457</v>
      </c>
      <c r="B372" s="387" t="s">
        <v>459</v>
      </c>
      <c r="C372" s="388" t="s">
        <v>475</v>
      </c>
      <c r="D372" s="389" t="s">
        <v>476</v>
      </c>
      <c r="E372" s="388" t="s">
        <v>2963</v>
      </c>
      <c r="F372" s="389" t="s">
        <v>2964</v>
      </c>
      <c r="G372" s="388" t="s">
        <v>3061</v>
      </c>
      <c r="H372" s="388" t="s">
        <v>3062</v>
      </c>
      <c r="I372" s="390">
        <v>62.54</v>
      </c>
      <c r="J372" s="390">
        <v>24</v>
      </c>
      <c r="K372" s="391">
        <v>1500.96</v>
      </c>
    </row>
    <row r="373" spans="1:11" ht="14.4" customHeight="1" x14ac:dyDescent="0.3">
      <c r="A373" s="386" t="s">
        <v>457</v>
      </c>
      <c r="B373" s="387" t="s">
        <v>459</v>
      </c>
      <c r="C373" s="388" t="s">
        <v>475</v>
      </c>
      <c r="D373" s="389" t="s">
        <v>476</v>
      </c>
      <c r="E373" s="388" t="s">
        <v>2963</v>
      </c>
      <c r="F373" s="389" t="s">
        <v>2964</v>
      </c>
      <c r="G373" s="388" t="s">
        <v>3351</v>
      </c>
      <c r="H373" s="388" t="s">
        <v>3352</v>
      </c>
      <c r="I373" s="390">
        <v>267.41636363636366</v>
      </c>
      <c r="J373" s="390">
        <v>160</v>
      </c>
      <c r="K373" s="391">
        <v>42940.45</v>
      </c>
    </row>
    <row r="374" spans="1:11" ht="14.4" customHeight="1" x14ac:dyDescent="0.3">
      <c r="A374" s="386" t="s">
        <v>457</v>
      </c>
      <c r="B374" s="387" t="s">
        <v>459</v>
      </c>
      <c r="C374" s="388" t="s">
        <v>475</v>
      </c>
      <c r="D374" s="389" t="s">
        <v>476</v>
      </c>
      <c r="E374" s="388" t="s">
        <v>2963</v>
      </c>
      <c r="F374" s="389" t="s">
        <v>2964</v>
      </c>
      <c r="G374" s="388" t="s">
        <v>3353</v>
      </c>
      <c r="H374" s="388" t="s">
        <v>3354</v>
      </c>
      <c r="I374" s="390">
        <v>58.031818181818181</v>
      </c>
      <c r="J374" s="390">
        <v>280</v>
      </c>
      <c r="K374" s="391">
        <v>16269.199999999999</v>
      </c>
    </row>
    <row r="375" spans="1:11" ht="14.4" customHeight="1" x14ac:dyDescent="0.3">
      <c r="A375" s="386" t="s">
        <v>457</v>
      </c>
      <c r="B375" s="387" t="s">
        <v>459</v>
      </c>
      <c r="C375" s="388" t="s">
        <v>475</v>
      </c>
      <c r="D375" s="389" t="s">
        <v>476</v>
      </c>
      <c r="E375" s="388" t="s">
        <v>2963</v>
      </c>
      <c r="F375" s="389" t="s">
        <v>2964</v>
      </c>
      <c r="G375" s="388" t="s">
        <v>3067</v>
      </c>
      <c r="H375" s="388" t="s">
        <v>3068</v>
      </c>
      <c r="I375" s="390">
        <v>11.061818181818182</v>
      </c>
      <c r="J375" s="390">
        <v>1350</v>
      </c>
      <c r="K375" s="391">
        <v>14965</v>
      </c>
    </row>
    <row r="376" spans="1:11" ht="14.4" customHeight="1" x14ac:dyDescent="0.3">
      <c r="A376" s="386" t="s">
        <v>457</v>
      </c>
      <c r="B376" s="387" t="s">
        <v>459</v>
      </c>
      <c r="C376" s="388" t="s">
        <v>475</v>
      </c>
      <c r="D376" s="389" t="s">
        <v>476</v>
      </c>
      <c r="E376" s="388" t="s">
        <v>2963</v>
      </c>
      <c r="F376" s="389" t="s">
        <v>2964</v>
      </c>
      <c r="G376" s="388" t="s">
        <v>3355</v>
      </c>
      <c r="H376" s="388" t="s">
        <v>3356</v>
      </c>
      <c r="I376" s="390">
        <v>28.37</v>
      </c>
      <c r="J376" s="390">
        <v>50</v>
      </c>
      <c r="K376" s="391">
        <v>1418.5</v>
      </c>
    </row>
    <row r="377" spans="1:11" ht="14.4" customHeight="1" x14ac:dyDescent="0.3">
      <c r="A377" s="386" t="s">
        <v>457</v>
      </c>
      <c r="B377" s="387" t="s">
        <v>459</v>
      </c>
      <c r="C377" s="388" t="s">
        <v>475</v>
      </c>
      <c r="D377" s="389" t="s">
        <v>476</v>
      </c>
      <c r="E377" s="388" t="s">
        <v>2963</v>
      </c>
      <c r="F377" s="389" t="s">
        <v>2964</v>
      </c>
      <c r="G377" s="388" t="s">
        <v>3357</v>
      </c>
      <c r="H377" s="388" t="s">
        <v>3358</v>
      </c>
      <c r="I377" s="390">
        <v>7.43</v>
      </c>
      <c r="J377" s="390">
        <v>200</v>
      </c>
      <c r="K377" s="391">
        <v>1486</v>
      </c>
    </row>
    <row r="378" spans="1:11" ht="14.4" customHeight="1" x14ac:dyDescent="0.3">
      <c r="A378" s="386" t="s">
        <v>457</v>
      </c>
      <c r="B378" s="387" t="s">
        <v>459</v>
      </c>
      <c r="C378" s="388" t="s">
        <v>475</v>
      </c>
      <c r="D378" s="389" t="s">
        <v>476</v>
      </c>
      <c r="E378" s="388" t="s">
        <v>2963</v>
      </c>
      <c r="F378" s="389" t="s">
        <v>2964</v>
      </c>
      <c r="G378" s="388" t="s">
        <v>3069</v>
      </c>
      <c r="H378" s="388" t="s">
        <v>3070</v>
      </c>
      <c r="I378" s="390">
        <v>0.9262499999999998</v>
      </c>
      <c r="J378" s="390">
        <v>6200</v>
      </c>
      <c r="K378" s="391">
        <v>5734</v>
      </c>
    </row>
    <row r="379" spans="1:11" ht="14.4" customHeight="1" x14ac:dyDescent="0.3">
      <c r="A379" s="386" t="s">
        <v>457</v>
      </c>
      <c r="B379" s="387" t="s">
        <v>459</v>
      </c>
      <c r="C379" s="388" t="s">
        <v>475</v>
      </c>
      <c r="D379" s="389" t="s">
        <v>476</v>
      </c>
      <c r="E379" s="388" t="s">
        <v>2963</v>
      </c>
      <c r="F379" s="389" t="s">
        <v>2964</v>
      </c>
      <c r="G379" s="388" t="s">
        <v>3071</v>
      </c>
      <c r="H379" s="388" t="s">
        <v>3072</v>
      </c>
      <c r="I379" s="390">
        <v>1.4374999999999998</v>
      </c>
      <c r="J379" s="390">
        <v>2300</v>
      </c>
      <c r="K379" s="391">
        <v>3307</v>
      </c>
    </row>
    <row r="380" spans="1:11" ht="14.4" customHeight="1" x14ac:dyDescent="0.3">
      <c r="A380" s="386" t="s">
        <v>457</v>
      </c>
      <c r="B380" s="387" t="s">
        <v>459</v>
      </c>
      <c r="C380" s="388" t="s">
        <v>475</v>
      </c>
      <c r="D380" s="389" t="s">
        <v>476</v>
      </c>
      <c r="E380" s="388" t="s">
        <v>2963</v>
      </c>
      <c r="F380" s="389" t="s">
        <v>2964</v>
      </c>
      <c r="G380" s="388" t="s">
        <v>3073</v>
      </c>
      <c r="H380" s="388" t="s">
        <v>3074</v>
      </c>
      <c r="I380" s="390">
        <v>0.41499999999999998</v>
      </c>
      <c r="J380" s="390">
        <v>900</v>
      </c>
      <c r="K380" s="391">
        <v>375</v>
      </c>
    </row>
    <row r="381" spans="1:11" ht="14.4" customHeight="1" x14ac:dyDescent="0.3">
      <c r="A381" s="386" t="s">
        <v>457</v>
      </c>
      <c r="B381" s="387" t="s">
        <v>459</v>
      </c>
      <c r="C381" s="388" t="s">
        <v>475</v>
      </c>
      <c r="D381" s="389" t="s">
        <v>476</v>
      </c>
      <c r="E381" s="388" t="s">
        <v>2963</v>
      </c>
      <c r="F381" s="389" t="s">
        <v>2964</v>
      </c>
      <c r="G381" s="388" t="s">
        <v>3075</v>
      </c>
      <c r="H381" s="388" t="s">
        <v>3076</v>
      </c>
      <c r="I381" s="390">
        <v>0.5788888888888889</v>
      </c>
      <c r="J381" s="390">
        <v>3300</v>
      </c>
      <c r="K381" s="391">
        <v>1910</v>
      </c>
    </row>
    <row r="382" spans="1:11" ht="14.4" customHeight="1" x14ac:dyDescent="0.3">
      <c r="A382" s="386" t="s">
        <v>457</v>
      </c>
      <c r="B382" s="387" t="s">
        <v>459</v>
      </c>
      <c r="C382" s="388" t="s">
        <v>475</v>
      </c>
      <c r="D382" s="389" t="s">
        <v>476</v>
      </c>
      <c r="E382" s="388" t="s">
        <v>2963</v>
      </c>
      <c r="F382" s="389" t="s">
        <v>2964</v>
      </c>
      <c r="G382" s="388" t="s">
        <v>3079</v>
      </c>
      <c r="H382" s="388" t="s">
        <v>3080</v>
      </c>
      <c r="I382" s="390">
        <v>1.84</v>
      </c>
      <c r="J382" s="390">
        <v>200</v>
      </c>
      <c r="K382" s="391">
        <v>368</v>
      </c>
    </row>
    <row r="383" spans="1:11" ht="14.4" customHeight="1" x14ac:dyDescent="0.3">
      <c r="A383" s="386" t="s">
        <v>457</v>
      </c>
      <c r="B383" s="387" t="s">
        <v>459</v>
      </c>
      <c r="C383" s="388" t="s">
        <v>475</v>
      </c>
      <c r="D383" s="389" t="s">
        <v>476</v>
      </c>
      <c r="E383" s="388" t="s">
        <v>2963</v>
      </c>
      <c r="F383" s="389" t="s">
        <v>2964</v>
      </c>
      <c r="G383" s="388" t="s">
        <v>3359</v>
      </c>
      <c r="H383" s="388" t="s">
        <v>3360</v>
      </c>
      <c r="I383" s="390">
        <v>16.940000000000001</v>
      </c>
      <c r="J383" s="390">
        <v>20</v>
      </c>
      <c r="K383" s="391">
        <v>338.8</v>
      </c>
    </row>
    <row r="384" spans="1:11" ht="14.4" customHeight="1" x14ac:dyDescent="0.3">
      <c r="A384" s="386" t="s">
        <v>457</v>
      </c>
      <c r="B384" s="387" t="s">
        <v>459</v>
      </c>
      <c r="C384" s="388" t="s">
        <v>475</v>
      </c>
      <c r="D384" s="389" t="s">
        <v>476</v>
      </c>
      <c r="E384" s="388" t="s">
        <v>2963</v>
      </c>
      <c r="F384" s="389" t="s">
        <v>2964</v>
      </c>
      <c r="G384" s="388" t="s">
        <v>3361</v>
      </c>
      <c r="H384" s="388" t="s">
        <v>3362</v>
      </c>
      <c r="I384" s="390">
        <v>112.28</v>
      </c>
      <c r="J384" s="390">
        <v>20</v>
      </c>
      <c r="K384" s="391">
        <v>2245.66</v>
      </c>
    </row>
    <row r="385" spans="1:11" ht="14.4" customHeight="1" x14ac:dyDescent="0.3">
      <c r="A385" s="386" t="s">
        <v>457</v>
      </c>
      <c r="B385" s="387" t="s">
        <v>459</v>
      </c>
      <c r="C385" s="388" t="s">
        <v>475</v>
      </c>
      <c r="D385" s="389" t="s">
        <v>476</v>
      </c>
      <c r="E385" s="388" t="s">
        <v>2963</v>
      </c>
      <c r="F385" s="389" t="s">
        <v>2964</v>
      </c>
      <c r="G385" s="388" t="s">
        <v>3085</v>
      </c>
      <c r="H385" s="388" t="s">
        <v>3086</v>
      </c>
      <c r="I385" s="390">
        <v>6.5330769230769237</v>
      </c>
      <c r="J385" s="390">
        <v>520</v>
      </c>
      <c r="K385" s="391">
        <v>3419.4</v>
      </c>
    </row>
    <row r="386" spans="1:11" ht="14.4" customHeight="1" x14ac:dyDescent="0.3">
      <c r="A386" s="386" t="s">
        <v>457</v>
      </c>
      <c r="B386" s="387" t="s">
        <v>459</v>
      </c>
      <c r="C386" s="388" t="s">
        <v>475</v>
      </c>
      <c r="D386" s="389" t="s">
        <v>476</v>
      </c>
      <c r="E386" s="388" t="s">
        <v>2963</v>
      </c>
      <c r="F386" s="389" t="s">
        <v>2964</v>
      </c>
      <c r="G386" s="388" t="s">
        <v>3363</v>
      </c>
      <c r="H386" s="388" t="s">
        <v>3364</v>
      </c>
      <c r="I386" s="390">
        <v>79.98363636363635</v>
      </c>
      <c r="J386" s="390">
        <v>200</v>
      </c>
      <c r="K386" s="391">
        <v>15992.650000000003</v>
      </c>
    </row>
    <row r="387" spans="1:11" ht="14.4" customHeight="1" x14ac:dyDescent="0.3">
      <c r="A387" s="386" t="s">
        <v>457</v>
      </c>
      <c r="B387" s="387" t="s">
        <v>459</v>
      </c>
      <c r="C387" s="388" t="s">
        <v>475</v>
      </c>
      <c r="D387" s="389" t="s">
        <v>476</v>
      </c>
      <c r="E387" s="388" t="s">
        <v>2963</v>
      </c>
      <c r="F387" s="389" t="s">
        <v>2964</v>
      </c>
      <c r="G387" s="388" t="s">
        <v>3365</v>
      </c>
      <c r="H387" s="388" t="s">
        <v>3366</v>
      </c>
      <c r="I387" s="390">
        <v>18.05</v>
      </c>
      <c r="J387" s="390">
        <v>30</v>
      </c>
      <c r="K387" s="391">
        <v>541.5</v>
      </c>
    </row>
    <row r="388" spans="1:11" ht="14.4" customHeight="1" x14ac:dyDescent="0.3">
      <c r="A388" s="386" t="s">
        <v>457</v>
      </c>
      <c r="B388" s="387" t="s">
        <v>459</v>
      </c>
      <c r="C388" s="388" t="s">
        <v>475</v>
      </c>
      <c r="D388" s="389" t="s">
        <v>476</v>
      </c>
      <c r="E388" s="388" t="s">
        <v>2963</v>
      </c>
      <c r="F388" s="389" t="s">
        <v>2964</v>
      </c>
      <c r="G388" s="388" t="s">
        <v>3367</v>
      </c>
      <c r="H388" s="388" t="s">
        <v>3368</v>
      </c>
      <c r="I388" s="390">
        <v>35.01</v>
      </c>
      <c r="J388" s="390">
        <v>50</v>
      </c>
      <c r="K388" s="391">
        <v>1750.3</v>
      </c>
    </row>
    <row r="389" spans="1:11" ht="14.4" customHeight="1" x14ac:dyDescent="0.3">
      <c r="A389" s="386" t="s">
        <v>457</v>
      </c>
      <c r="B389" s="387" t="s">
        <v>459</v>
      </c>
      <c r="C389" s="388" t="s">
        <v>475</v>
      </c>
      <c r="D389" s="389" t="s">
        <v>476</v>
      </c>
      <c r="E389" s="388" t="s">
        <v>2963</v>
      </c>
      <c r="F389" s="389" t="s">
        <v>2964</v>
      </c>
      <c r="G389" s="388" t="s">
        <v>3091</v>
      </c>
      <c r="H389" s="388" t="s">
        <v>3092</v>
      </c>
      <c r="I389" s="390">
        <v>5.5371428571428583</v>
      </c>
      <c r="J389" s="390">
        <v>1230</v>
      </c>
      <c r="K389" s="391">
        <v>6806.2</v>
      </c>
    </row>
    <row r="390" spans="1:11" ht="14.4" customHeight="1" x14ac:dyDescent="0.3">
      <c r="A390" s="386" t="s">
        <v>457</v>
      </c>
      <c r="B390" s="387" t="s">
        <v>459</v>
      </c>
      <c r="C390" s="388" t="s">
        <v>475</v>
      </c>
      <c r="D390" s="389" t="s">
        <v>476</v>
      </c>
      <c r="E390" s="388" t="s">
        <v>2963</v>
      </c>
      <c r="F390" s="389" t="s">
        <v>2964</v>
      </c>
      <c r="G390" s="388" t="s">
        <v>3369</v>
      </c>
      <c r="H390" s="388" t="s">
        <v>3370</v>
      </c>
      <c r="I390" s="390">
        <v>57.48</v>
      </c>
      <c r="J390" s="390">
        <v>60</v>
      </c>
      <c r="K390" s="391">
        <v>3448.5</v>
      </c>
    </row>
    <row r="391" spans="1:11" ht="14.4" customHeight="1" x14ac:dyDescent="0.3">
      <c r="A391" s="386" t="s">
        <v>457</v>
      </c>
      <c r="B391" s="387" t="s">
        <v>459</v>
      </c>
      <c r="C391" s="388" t="s">
        <v>475</v>
      </c>
      <c r="D391" s="389" t="s">
        <v>476</v>
      </c>
      <c r="E391" s="388" t="s">
        <v>2963</v>
      </c>
      <c r="F391" s="389" t="s">
        <v>2964</v>
      </c>
      <c r="G391" s="388" t="s">
        <v>3371</v>
      </c>
      <c r="H391" s="388" t="s">
        <v>3372</v>
      </c>
      <c r="I391" s="390">
        <v>18.004999999999999</v>
      </c>
      <c r="J391" s="390">
        <v>40</v>
      </c>
      <c r="K391" s="391">
        <v>720.2</v>
      </c>
    </row>
    <row r="392" spans="1:11" ht="14.4" customHeight="1" x14ac:dyDescent="0.3">
      <c r="A392" s="386" t="s">
        <v>457</v>
      </c>
      <c r="B392" s="387" t="s">
        <v>459</v>
      </c>
      <c r="C392" s="388" t="s">
        <v>475</v>
      </c>
      <c r="D392" s="389" t="s">
        <v>476</v>
      </c>
      <c r="E392" s="388" t="s">
        <v>2963</v>
      </c>
      <c r="F392" s="389" t="s">
        <v>2964</v>
      </c>
      <c r="G392" s="388" t="s">
        <v>3373</v>
      </c>
      <c r="H392" s="388" t="s">
        <v>3374</v>
      </c>
      <c r="I392" s="390">
        <v>17</v>
      </c>
      <c r="J392" s="390">
        <v>60</v>
      </c>
      <c r="K392" s="391">
        <v>1020</v>
      </c>
    </row>
    <row r="393" spans="1:11" ht="14.4" customHeight="1" x14ac:dyDescent="0.3">
      <c r="A393" s="386" t="s">
        <v>457</v>
      </c>
      <c r="B393" s="387" t="s">
        <v>459</v>
      </c>
      <c r="C393" s="388" t="s">
        <v>475</v>
      </c>
      <c r="D393" s="389" t="s">
        <v>476</v>
      </c>
      <c r="E393" s="388" t="s">
        <v>2963</v>
      </c>
      <c r="F393" s="389" t="s">
        <v>2964</v>
      </c>
      <c r="G393" s="388" t="s">
        <v>3375</v>
      </c>
      <c r="H393" s="388" t="s">
        <v>3376</v>
      </c>
      <c r="I393" s="390">
        <v>17.2</v>
      </c>
      <c r="J393" s="390">
        <v>30</v>
      </c>
      <c r="K393" s="391">
        <v>516</v>
      </c>
    </row>
    <row r="394" spans="1:11" ht="14.4" customHeight="1" x14ac:dyDescent="0.3">
      <c r="A394" s="386" t="s">
        <v>457</v>
      </c>
      <c r="B394" s="387" t="s">
        <v>459</v>
      </c>
      <c r="C394" s="388" t="s">
        <v>475</v>
      </c>
      <c r="D394" s="389" t="s">
        <v>476</v>
      </c>
      <c r="E394" s="388" t="s">
        <v>2963</v>
      </c>
      <c r="F394" s="389" t="s">
        <v>2964</v>
      </c>
      <c r="G394" s="388" t="s">
        <v>3377</v>
      </c>
      <c r="H394" s="388" t="s">
        <v>3378</v>
      </c>
      <c r="I394" s="390">
        <v>30.25</v>
      </c>
      <c r="J394" s="390">
        <v>20</v>
      </c>
      <c r="K394" s="391">
        <v>605</v>
      </c>
    </row>
    <row r="395" spans="1:11" ht="14.4" customHeight="1" x14ac:dyDescent="0.3">
      <c r="A395" s="386" t="s">
        <v>457</v>
      </c>
      <c r="B395" s="387" t="s">
        <v>459</v>
      </c>
      <c r="C395" s="388" t="s">
        <v>475</v>
      </c>
      <c r="D395" s="389" t="s">
        <v>476</v>
      </c>
      <c r="E395" s="388" t="s">
        <v>2963</v>
      </c>
      <c r="F395" s="389" t="s">
        <v>2964</v>
      </c>
      <c r="G395" s="388" t="s">
        <v>3379</v>
      </c>
      <c r="H395" s="388" t="s">
        <v>3380</v>
      </c>
      <c r="I395" s="390">
        <v>2.7630769230769232</v>
      </c>
      <c r="J395" s="390">
        <v>8700</v>
      </c>
      <c r="K395" s="391">
        <v>23961</v>
      </c>
    </row>
    <row r="396" spans="1:11" ht="14.4" customHeight="1" x14ac:dyDescent="0.3">
      <c r="A396" s="386" t="s">
        <v>457</v>
      </c>
      <c r="B396" s="387" t="s">
        <v>459</v>
      </c>
      <c r="C396" s="388" t="s">
        <v>475</v>
      </c>
      <c r="D396" s="389" t="s">
        <v>476</v>
      </c>
      <c r="E396" s="388" t="s">
        <v>2963</v>
      </c>
      <c r="F396" s="389" t="s">
        <v>2964</v>
      </c>
      <c r="G396" s="388" t="s">
        <v>3381</v>
      </c>
      <c r="H396" s="388" t="s">
        <v>3382</v>
      </c>
      <c r="I396" s="390">
        <v>72.150000000000006</v>
      </c>
      <c r="J396" s="390">
        <v>25</v>
      </c>
      <c r="K396" s="391">
        <v>1803.81</v>
      </c>
    </row>
    <row r="397" spans="1:11" ht="14.4" customHeight="1" x14ac:dyDescent="0.3">
      <c r="A397" s="386" t="s">
        <v>457</v>
      </c>
      <c r="B397" s="387" t="s">
        <v>459</v>
      </c>
      <c r="C397" s="388" t="s">
        <v>475</v>
      </c>
      <c r="D397" s="389" t="s">
        <v>476</v>
      </c>
      <c r="E397" s="388" t="s">
        <v>2963</v>
      </c>
      <c r="F397" s="389" t="s">
        <v>2964</v>
      </c>
      <c r="G397" s="388" t="s">
        <v>3383</v>
      </c>
      <c r="H397" s="388" t="s">
        <v>3384</v>
      </c>
      <c r="I397" s="390">
        <v>60.95</v>
      </c>
      <c r="J397" s="390">
        <v>12</v>
      </c>
      <c r="K397" s="391">
        <v>731.4</v>
      </c>
    </row>
    <row r="398" spans="1:11" ht="14.4" customHeight="1" x14ac:dyDescent="0.3">
      <c r="A398" s="386" t="s">
        <v>457</v>
      </c>
      <c r="B398" s="387" t="s">
        <v>459</v>
      </c>
      <c r="C398" s="388" t="s">
        <v>475</v>
      </c>
      <c r="D398" s="389" t="s">
        <v>476</v>
      </c>
      <c r="E398" s="388" t="s">
        <v>2963</v>
      </c>
      <c r="F398" s="389" t="s">
        <v>2964</v>
      </c>
      <c r="G398" s="388" t="s">
        <v>3385</v>
      </c>
      <c r="H398" s="388" t="s">
        <v>3386</v>
      </c>
      <c r="I398" s="390">
        <v>9.1999999999999993</v>
      </c>
      <c r="J398" s="390">
        <v>20</v>
      </c>
      <c r="K398" s="391">
        <v>184</v>
      </c>
    </row>
    <row r="399" spans="1:11" ht="14.4" customHeight="1" x14ac:dyDescent="0.3">
      <c r="A399" s="386" t="s">
        <v>457</v>
      </c>
      <c r="B399" s="387" t="s">
        <v>459</v>
      </c>
      <c r="C399" s="388" t="s">
        <v>475</v>
      </c>
      <c r="D399" s="389" t="s">
        <v>476</v>
      </c>
      <c r="E399" s="388" t="s">
        <v>2963</v>
      </c>
      <c r="F399" s="389" t="s">
        <v>2964</v>
      </c>
      <c r="G399" s="388" t="s">
        <v>3387</v>
      </c>
      <c r="H399" s="388" t="s">
        <v>3388</v>
      </c>
      <c r="I399" s="390">
        <v>22.956666666666667</v>
      </c>
      <c r="J399" s="390">
        <v>90</v>
      </c>
      <c r="K399" s="391">
        <v>2066.1</v>
      </c>
    </row>
    <row r="400" spans="1:11" ht="14.4" customHeight="1" x14ac:dyDescent="0.3">
      <c r="A400" s="386" t="s">
        <v>457</v>
      </c>
      <c r="B400" s="387" t="s">
        <v>459</v>
      </c>
      <c r="C400" s="388" t="s">
        <v>475</v>
      </c>
      <c r="D400" s="389" t="s">
        <v>476</v>
      </c>
      <c r="E400" s="388" t="s">
        <v>2963</v>
      </c>
      <c r="F400" s="389" t="s">
        <v>2964</v>
      </c>
      <c r="G400" s="388" t="s">
        <v>3099</v>
      </c>
      <c r="H400" s="388" t="s">
        <v>3100</v>
      </c>
      <c r="I400" s="390">
        <v>1.7699999999999998</v>
      </c>
      <c r="J400" s="390">
        <v>1950</v>
      </c>
      <c r="K400" s="391">
        <v>3449</v>
      </c>
    </row>
    <row r="401" spans="1:11" ht="14.4" customHeight="1" x14ac:dyDescent="0.3">
      <c r="A401" s="386" t="s">
        <v>457</v>
      </c>
      <c r="B401" s="387" t="s">
        <v>459</v>
      </c>
      <c r="C401" s="388" t="s">
        <v>475</v>
      </c>
      <c r="D401" s="389" t="s">
        <v>476</v>
      </c>
      <c r="E401" s="388" t="s">
        <v>2963</v>
      </c>
      <c r="F401" s="389" t="s">
        <v>2964</v>
      </c>
      <c r="G401" s="388" t="s">
        <v>3101</v>
      </c>
      <c r="H401" s="388" t="s">
        <v>3102</v>
      </c>
      <c r="I401" s="390">
        <v>1.7655555555555553</v>
      </c>
      <c r="J401" s="390">
        <v>1350</v>
      </c>
      <c r="K401" s="391">
        <v>2378.5</v>
      </c>
    </row>
    <row r="402" spans="1:11" ht="14.4" customHeight="1" x14ac:dyDescent="0.3">
      <c r="A402" s="386" t="s">
        <v>457</v>
      </c>
      <c r="B402" s="387" t="s">
        <v>459</v>
      </c>
      <c r="C402" s="388" t="s">
        <v>475</v>
      </c>
      <c r="D402" s="389" t="s">
        <v>476</v>
      </c>
      <c r="E402" s="388" t="s">
        <v>2963</v>
      </c>
      <c r="F402" s="389" t="s">
        <v>2964</v>
      </c>
      <c r="G402" s="388" t="s">
        <v>3389</v>
      </c>
      <c r="H402" s="388" t="s">
        <v>3390</v>
      </c>
      <c r="I402" s="390">
        <v>1.746</v>
      </c>
      <c r="J402" s="390">
        <v>850</v>
      </c>
      <c r="K402" s="391">
        <v>1481.5</v>
      </c>
    </row>
    <row r="403" spans="1:11" ht="14.4" customHeight="1" x14ac:dyDescent="0.3">
      <c r="A403" s="386" t="s">
        <v>457</v>
      </c>
      <c r="B403" s="387" t="s">
        <v>459</v>
      </c>
      <c r="C403" s="388" t="s">
        <v>475</v>
      </c>
      <c r="D403" s="389" t="s">
        <v>476</v>
      </c>
      <c r="E403" s="388" t="s">
        <v>2963</v>
      </c>
      <c r="F403" s="389" t="s">
        <v>2964</v>
      </c>
      <c r="G403" s="388" t="s">
        <v>3105</v>
      </c>
      <c r="H403" s="388" t="s">
        <v>3106</v>
      </c>
      <c r="I403" s="390">
        <v>1.76</v>
      </c>
      <c r="J403" s="390">
        <v>200</v>
      </c>
      <c r="K403" s="391">
        <v>352</v>
      </c>
    </row>
    <row r="404" spans="1:11" ht="14.4" customHeight="1" x14ac:dyDescent="0.3">
      <c r="A404" s="386" t="s">
        <v>457</v>
      </c>
      <c r="B404" s="387" t="s">
        <v>459</v>
      </c>
      <c r="C404" s="388" t="s">
        <v>475</v>
      </c>
      <c r="D404" s="389" t="s">
        <v>476</v>
      </c>
      <c r="E404" s="388" t="s">
        <v>2963</v>
      </c>
      <c r="F404" s="389" t="s">
        <v>2964</v>
      </c>
      <c r="G404" s="388" t="s">
        <v>3107</v>
      </c>
      <c r="H404" s="388" t="s">
        <v>3108</v>
      </c>
      <c r="I404" s="390">
        <v>4.7860000000000005</v>
      </c>
      <c r="J404" s="390">
        <v>3000</v>
      </c>
      <c r="K404" s="391">
        <v>14353</v>
      </c>
    </row>
    <row r="405" spans="1:11" ht="14.4" customHeight="1" x14ac:dyDescent="0.3">
      <c r="A405" s="386" t="s">
        <v>457</v>
      </c>
      <c r="B405" s="387" t="s">
        <v>459</v>
      </c>
      <c r="C405" s="388" t="s">
        <v>475</v>
      </c>
      <c r="D405" s="389" t="s">
        <v>476</v>
      </c>
      <c r="E405" s="388" t="s">
        <v>2963</v>
      </c>
      <c r="F405" s="389" t="s">
        <v>2964</v>
      </c>
      <c r="G405" s="388" t="s">
        <v>3391</v>
      </c>
      <c r="H405" s="388" t="s">
        <v>3392</v>
      </c>
      <c r="I405" s="390">
        <v>2.73</v>
      </c>
      <c r="J405" s="390">
        <v>1850</v>
      </c>
      <c r="K405" s="391">
        <v>5051.5</v>
      </c>
    </row>
    <row r="406" spans="1:11" ht="14.4" customHeight="1" x14ac:dyDescent="0.3">
      <c r="A406" s="386" t="s">
        <v>457</v>
      </c>
      <c r="B406" s="387" t="s">
        <v>459</v>
      </c>
      <c r="C406" s="388" t="s">
        <v>475</v>
      </c>
      <c r="D406" s="389" t="s">
        <v>476</v>
      </c>
      <c r="E406" s="388" t="s">
        <v>2963</v>
      </c>
      <c r="F406" s="389" t="s">
        <v>2964</v>
      </c>
      <c r="G406" s="388" t="s">
        <v>3109</v>
      </c>
      <c r="H406" s="388" t="s">
        <v>3110</v>
      </c>
      <c r="I406" s="390">
        <v>1.9854545454545458</v>
      </c>
      <c r="J406" s="390">
        <v>2050</v>
      </c>
      <c r="K406" s="391">
        <v>4067</v>
      </c>
    </row>
    <row r="407" spans="1:11" ht="14.4" customHeight="1" x14ac:dyDescent="0.3">
      <c r="A407" s="386" t="s">
        <v>457</v>
      </c>
      <c r="B407" s="387" t="s">
        <v>459</v>
      </c>
      <c r="C407" s="388" t="s">
        <v>475</v>
      </c>
      <c r="D407" s="389" t="s">
        <v>476</v>
      </c>
      <c r="E407" s="388" t="s">
        <v>2963</v>
      </c>
      <c r="F407" s="389" t="s">
        <v>2964</v>
      </c>
      <c r="G407" s="388" t="s">
        <v>3111</v>
      </c>
      <c r="H407" s="388" t="s">
        <v>3112</v>
      </c>
      <c r="I407" s="390">
        <v>2.41</v>
      </c>
      <c r="J407" s="390">
        <v>100</v>
      </c>
      <c r="K407" s="391">
        <v>241</v>
      </c>
    </row>
    <row r="408" spans="1:11" ht="14.4" customHeight="1" x14ac:dyDescent="0.3">
      <c r="A408" s="386" t="s">
        <v>457</v>
      </c>
      <c r="B408" s="387" t="s">
        <v>459</v>
      </c>
      <c r="C408" s="388" t="s">
        <v>475</v>
      </c>
      <c r="D408" s="389" t="s">
        <v>476</v>
      </c>
      <c r="E408" s="388" t="s">
        <v>2963</v>
      </c>
      <c r="F408" s="389" t="s">
        <v>2964</v>
      </c>
      <c r="G408" s="388" t="s">
        <v>3113</v>
      </c>
      <c r="H408" s="388" t="s">
        <v>3114</v>
      </c>
      <c r="I408" s="390">
        <v>4.2311111111111108</v>
      </c>
      <c r="J408" s="390">
        <v>450</v>
      </c>
      <c r="K408" s="391">
        <v>1904</v>
      </c>
    </row>
    <row r="409" spans="1:11" ht="14.4" customHeight="1" x14ac:dyDescent="0.3">
      <c r="A409" s="386" t="s">
        <v>457</v>
      </c>
      <c r="B409" s="387" t="s">
        <v>459</v>
      </c>
      <c r="C409" s="388" t="s">
        <v>475</v>
      </c>
      <c r="D409" s="389" t="s">
        <v>476</v>
      </c>
      <c r="E409" s="388" t="s">
        <v>2963</v>
      </c>
      <c r="F409" s="389" t="s">
        <v>2964</v>
      </c>
      <c r="G409" s="388" t="s">
        <v>3393</v>
      </c>
      <c r="H409" s="388" t="s">
        <v>3394</v>
      </c>
      <c r="I409" s="390">
        <v>37.1325</v>
      </c>
      <c r="J409" s="390">
        <v>170</v>
      </c>
      <c r="K409" s="391">
        <v>6312.6</v>
      </c>
    </row>
    <row r="410" spans="1:11" ht="14.4" customHeight="1" x14ac:dyDescent="0.3">
      <c r="A410" s="386" t="s">
        <v>457</v>
      </c>
      <c r="B410" s="387" t="s">
        <v>459</v>
      </c>
      <c r="C410" s="388" t="s">
        <v>475</v>
      </c>
      <c r="D410" s="389" t="s">
        <v>476</v>
      </c>
      <c r="E410" s="388" t="s">
        <v>2963</v>
      </c>
      <c r="F410" s="389" t="s">
        <v>2964</v>
      </c>
      <c r="G410" s="388" t="s">
        <v>3395</v>
      </c>
      <c r="H410" s="388" t="s">
        <v>3396</v>
      </c>
      <c r="I410" s="390">
        <v>2.99</v>
      </c>
      <c r="J410" s="390">
        <v>100</v>
      </c>
      <c r="K410" s="391">
        <v>299</v>
      </c>
    </row>
    <row r="411" spans="1:11" ht="14.4" customHeight="1" x14ac:dyDescent="0.3">
      <c r="A411" s="386" t="s">
        <v>457</v>
      </c>
      <c r="B411" s="387" t="s">
        <v>459</v>
      </c>
      <c r="C411" s="388" t="s">
        <v>475</v>
      </c>
      <c r="D411" s="389" t="s">
        <v>476</v>
      </c>
      <c r="E411" s="388" t="s">
        <v>2963</v>
      </c>
      <c r="F411" s="389" t="s">
        <v>2964</v>
      </c>
      <c r="G411" s="388" t="s">
        <v>3117</v>
      </c>
      <c r="H411" s="388" t="s">
        <v>3118</v>
      </c>
      <c r="I411" s="390">
        <v>2.89</v>
      </c>
      <c r="J411" s="390">
        <v>700</v>
      </c>
      <c r="K411" s="391">
        <v>2020</v>
      </c>
    </row>
    <row r="412" spans="1:11" ht="14.4" customHeight="1" x14ac:dyDescent="0.3">
      <c r="A412" s="386" t="s">
        <v>457</v>
      </c>
      <c r="B412" s="387" t="s">
        <v>459</v>
      </c>
      <c r="C412" s="388" t="s">
        <v>475</v>
      </c>
      <c r="D412" s="389" t="s">
        <v>476</v>
      </c>
      <c r="E412" s="388" t="s">
        <v>2963</v>
      </c>
      <c r="F412" s="389" t="s">
        <v>2964</v>
      </c>
      <c r="G412" s="388" t="s">
        <v>3397</v>
      </c>
      <c r="H412" s="388" t="s">
        <v>3398</v>
      </c>
      <c r="I412" s="390">
        <v>17.97</v>
      </c>
      <c r="J412" s="390">
        <v>20</v>
      </c>
      <c r="K412" s="391">
        <v>359.37</v>
      </c>
    </row>
    <row r="413" spans="1:11" ht="14.4" customHeight="1" x14ac:dyDescent="0.3">
      <c r="A413" s="386" t="s">
        <v>457</v>
      </c>
      <c r="B413" s="387" t="s">
        <v>459</v>
      </c>
      <c r="C413" s="388" t="s">
        <v>475</v>
      </c>
      <c r="D413" s="389" t="s">
        <v>476</v>
      </c>
      <c r="E413" s="388" t="s">
        <v>2963</v>
      </c>
      <c r="F413" s="389" t="s">
        <v>2964</v>
      </c>
      <c r="G413" s="388" t="s">
        <v>3399</v>
      </c>
      <c r="H413" s="388" t="s">
        <v>3400</v>
      </c>
      <c r="I413" s="390">
        <v>1249.6619999999998</v>
      </c>
      <c r="J413" s="390">
        <v>30</v>
      </c>
      <c r="K413" s="391">
        <v>37489.910000000003</v>
      </c>
    </row>
    <row r="414" spans="1:11" ht="14.4" customHeight="1" x14ac:dyDescent="0.3">
      <c r="A414" s="386" t="s">
        <v>457</v>
      </c>
      <c r="B414" s="387" t="s">
        <v>459</v>
      </c>
      <c r="C414" s="388" t="s">
        <v>475</v>
      </c>
      <c r="D414" s="389" t="s">
        <v>476</v>
      </c>
      <c r="E414" s="388" t="s">
        <v>2963</v>
      </c>
      <c r="F414" s="389" t="s">
        <v>2964</v>
      </c>
      <c r="G414" s="388" t="s">
        <v>3119</v>
      </c>
      <c r="H414" s="388" t="s">
        <v>3120</v>
      </c>
      <c r="I414" s="390">
        <v>29.868181818181814</v>
      </c>
      <c r="J414" s="390">
        <v>900</v>
      </c>
      <c r="K414" s="391">
        <v>26879</v>
      </c>
    </row>
    <row r="415" spans="1:11" ht="14.4" customHeight="1" x14ac:dyDescent="0.3">
      <c r="A415" s="386" t="s">
        <v>457</v>
      </c>
      <c r="B415" s="387" t="s">
        <v>459</v>
      </c>
      <c r="C415" s="388" t="s">
        <v>475</v>
      </c>
      <c r="D415" s="389" t="s">
        <v>476</v>
      </c>
      <c r="E415" s="388" t="s">
        <v>2963</v>
      </c>
      <c r="F415" s="389" t="s">
        <v>2964</v>
      </c>
      <c r="G415" s="388" t="s">
        <v>3401</v>
      </c>
      <c r="H415" s="388" t="s">
        <v>3402</v>
      </c>
      <c r="I415" s="390">
        <v>439.04</v>
      </c>
      <c r="J415" s="390">
        <v>10</v>
      </c>
      <c r="K415" s="391">
        <v>4390.3599999999997</v>
      </c>
    </row>
    <row r="416" spans="1:11" ht="14.4" customHeight="1" x14ac:dyDescent="0.3">
      <c r="A416" s="386" t="s">
        <v>457</v>
      </c>
      <c r="B416" s="387" t="s">
        <v>459</v>
      </c>
      <c r="C416" s="388" t="s">
        <v>475</v>
      </c>
      <c r="D416" s="389" t="s">
        <v>476</v>
      </c>
      <c r="E416" s="388" t="s">
        <v>2963</v>
      </c>
      <c r="F416" s="389" t="s">
        <v>2964</v>
      </c>
      <c r="G416" s="388" t="s">
        <v>3121</v>
      </c>
      <c r="H416" s="388" t="s">
        <v>3122</v>
      </c>
      <c r="I416" s="390">
        <v>0.6</v>
      </c>
      <c r="J416" s="390">
        <v>1000</v>
      </c>
      <c r="K416" s="391">
        <v>600</v>
      </c>
    </row>
    <row r="417" spans="1:11" ht="14.4" customHeight="1" x14ac:dyDescent="0.3">
      <c r="A417" s="386" t="s">
        <v>457</v>
      </c>
      <c r="B417" s="387" t="s">
        <v>459</v>
      </c>
      <c r="C417" s="388" t="s">
        <v>475</v>
      </c>
      <c r="D417" s="389" t="s">
        <v>476</v>
      </c>
      <c r="E417" s="388" t="s">
        <v>2963</v>
      </c>
      <c r="F417" s="389" t="s">
        <v>2964</v>
      </c>
      <c r="G417" s="388" t="s">
        <v>3125</v>
      </c>
      <c r="H417" s="388" t="s">
        <v>3126</v>
      </c>
      <c r="I417" s="390">
        <v>29.04</v>
      </c>
      <c r="J417" s="390">
        <v>24</v>
      </c>
      <c r="K417" s="391">
        <v>697.07</v>
      </c>
    </row>
    <row r="418" spans="1:11" ht="14.4" customHeight="1" x14ac:dyDescent="0.3">
      <c r="A418" s="386" t="s">
        <v>457</v>
      </c>
      <c r="B418" s="387" t="s">
        <v>459</v>
      </c>
      <c r="C418" s="388" t="s">
        <v>475</v>
      </c>
      <c r="D418" s="389" t="s">
        <v>476</v>
      </c>
      <c r="E418" s="388" t="s">
        <v>2963</v>
      </c>
      <c r="F418" s="389" t="s">
        <v>2964</v>
      </c>
      <c r="G418" s="388" t="s">
        <v>3127</v>
      </c>
      <c r="H418" s="388" t="s">
        <v>3128</v>
      </c>
      <c r="I418" s="390">
        <v>25.405000000000001</v>
      </c>
      <c r="J418" s="390">
        <v>60</v>
      </c>
      <c r="K418" s="391">
        <v>1480.67</v>
      </c>
    </row>
    <row r="419" spans="1:11" ht="14.4" customHeight="1" x14ac:dyDescent="0.3">
      <c r="A419" s="386" t="s">
        <v>457</v>
      </c>
      <c r="B419" s="387" t="s">
        <v>459</v>
      </c>
      <c r="C419" s="388" t="s">
        <v>475</v>
      </c>
      <c r="D419" s="389" t="s">
        <v>476</v>
      </c>
      <c r="E419" s="388" t="s">
        <v>2963</v>
      </c>
      <c r="F419" s="389" t="s">
        <v>2964</v>
      </c>
      <c r="G419" s="388" t="s">
        <v>3133</v>
      </c>
      <c r="H419" s="388" t="s">
        <v>3134</v>
      </c>
      <c r="I419" s="390">
        <v>5.0641666666666669</v>
      </c>
      <c r="J419" s="390">
        <v>3500</v>
      </c>
      <c r="K419" s="391">
        <v>17728</v>
      </c>
    </row>
    <row r="420" spans="1:11" ht="14.4" customHeight="1" x14ac:dyDescent="0.3">
      <c r="A420" s="386" t="s">
        <v>457</v>
      </c>
      <c r="B420" s="387" t="s">
        <v>459</v>
      </c>
      <c r="C420" s="388" t="s">
        <v>475</v>
      </c>
      <c r="D420" s="389" t="s">
        <v>476</v>
      </c>
      <c r="E420" s="388" t="s">
        <v>2963</v>
      </c>
      <c r="F420" s="389" t="s">
        <v>2964</v>
      </c>
      <c r="G420" s="388" t="s">
        <v>3403</v>
      </c>
      <c r="H420" s="388" t="s">
        <v>3404</v>
      </c>
      <c r="I420" s="390">
        <v>7.956999999999999</v>
      </c>
      <c r="J420" s="390">
        <v>1400</v>
      </c>
      <c r="K420" s="391">
        <v>11174</v>
      </c>
    </row>
    <row r="421" spans="1:11" ht="14.4" customHeight="1" x14ac:dyDescent="0.3">
      <c r="A421" s="386" t="s">
        <v>457</v>
      </c>
      <c r="B421" s="387" t="s">
        <v>459</v>
      </c>
      <c r="C421" s="388" t="s">
        <v>475</v>
      </c>
      <c r="D421" s="389" t="s">
        <v>476</v>
      </c>
      <c r="E421" s="388" t="s">
        <v>2963</v>
      </c>
      <c r="F421" s="389" t="s">
        <v>2964</v>
      </c>
      <c r="G421" s="388" t="s">
        <v>3137</v>
      </c>
      <c r="H421" s="388" t="s">
        <v>3138</v>
      </c>
      <c r="I421" s="390">
        <v>119.53</v>
      </c>
      <c r="J421" s="390">
        <v>6</v>
      </c>
      <c r="K421" s="391">
        <v>730.18</v>
      </c>
    </row>
    <row r="422" spans="1:11" ht="14.4" customHeight="1" x14ac:dyDescent="0.3">
      <c r="A422" s="386" t="s">
        <v>457</v>
      </c>
      <c r="B422" s="387" t="s">
        <v>459</v>
      </c>
      <c r="C422" s="388" t="s">
        <v>475</v>
      </c>
      <c r="D422" s="389" t="s">
        <v>476</v>
      </c>
      <c r="E422" s="388" t="s">
        <v>2963</v>
      </c>
      <c r="F422" s="389" t="s">
        <v>2964</v>
      </c>
      <c r="G422" s="388" t="s">
        <v>3405</v>
      </c>
      <c r="H422" s="388" t="s">
        <v>3406</v>
      </c>
      <c r="I422" s="390">
        <v>22</v>
      </c>
      <c r="J422" s="390">
        <v>20</v>
      </c>
      <c r="K422" s="391">
        <v>439.96</v>
      </c>
    </row>
    <row r="423" spans="1:11" ht="14.4" customHeight="1" x14ac:dyDescent="0.3">
      <c r="A423" s="386" t="s">
        <v>457</v>
      </c>
      <c r="B423" s="387" t="s">
        <v>459</v>
      </c>
      <c r="C423" s="388" t="s">
        <v>475</v>
      </c>
      <c r="D423" s="389" t="s">
        <v>476</v>
      </c>
      <c r="E423" s="388" t="s">
        <v>2963</v>
      </c>
      <c r="F423" s="389" t="s">
        <v>2964</v>
      </c>
      <c r="G423" s="388" t="s">
        <v>3407</v>
      </c>
      <c r="H423" s="388" t="s">
        <v>3408</v>
      </c>
      <c r="I423" s="390">
        <v>38.72</v>
      </c>
      <c r="J423" s="390">
        <v>40</v>
      </c>
      <c r="K423" s="391">
        <v>1548.8</v>
      </c>
    </row>
    <row r="424" spans="1:11" ht="14.4" customHeight="1" x14ac:dyDescent="0.3">
      <c r="A424" s="386" t="s">
        <v>457</v>
      </c>
      <c r="B424" s="387" t="s">
        <v>459</v>
      </c>
      <c r="C424" s="388" t="s">
        <v>475</v>
      </c>
      <c r="D424" s="389" t="s">
        <v>476</v>
      </c>
      <c r="E424" s="388" t="s">
        <v>2963</v>
      </c>
      <c r="F424" s="389" t="s">
        <v>2964</v>
      </c>
      <c r="G424" s="388" t="s">
        <v>3139</v>
      </c>
      <c r="H424" s="388" t="s">
        <v>3140</v>
      </c>
      <c r="I424" s="390">
        <v>17.945555555555554</v>
      </c>
      <c r="J424" s="390">
        <v>1200</v>
      </c>
      <c r="K424" s="391">
        <v>21514</v>
      </c>
    </row>
    <row r="425" spans="1:11" ht="14.4" customHeight="1" x14ac:dyDescent="0.3">
      <c r="A425" s="386" t="s">
        <v>457</v>
      </c>
      <c r="B425" s="387" t="s">
        <v>459</v>
      </c>
      <c r="C425" s="388" t="s">
        <v>475</v>
      </c>
      <c r="D425" s="389" t="s">
        <v>476</v>
      </c>
      <c r="E425" s="388" t="s">
        <v>2963</v>
      </c>
      <c r="F425" s="389" t="s">
        <v>2964</v>
      </c>
      <c r="G425" s="388" t="s">
        <v>3141</v>
      </c>
      <c r="H425" s="388" t="s">
        <v>3142</v>
      </c>
      <c r="I425" s="390">
        <v>17.87</v>
      </c>
      <c r="J425" s="390">
        <v>2700</v>
      </c>
      <c r="K425" s="391">
        <v>48282.5</v>
      </c>
    </row>
    <row r="426" spans="1:11" ht="14.4" customHeight="1" x14ac:dyDescent="0.3">
      <c r="A426" s="386" t="s">
        <v>457</v>
      </c>
      <c r="B426" s="387" t="s">
        <v>459</v>
      </c>
      <c r="C426" s="388" t="s">
        <v>475</v>
      </c>
      <c r="D426" s="389" t="s">
        <v>476</v>
      </c>
      <c r="E426" s="388" t="s">
        <v>2963</v>
      </c>
      <c r="F426" s="389" t="s">
        <v>2964</v>
      </c>
      <c r="G426" s="388" t="s">
        <v>3409</v>
      </c>
      <c r="H426" s="388" t="s">
        <v>3410</v>
      </c>
      <c r="I426" s="390">
        <v>12.074999999999999</v>
      </c>
      <c r="J426" s="390">
        <v>100</v>
      </c>
      <c r="K426" s="391">
        <v>1207.5</v>
      </c>
    </row>
    <row r="427" spans="1:11" ht="14.4" customHeight="1" x14ac:dyDescent="0.3">
      <c r="A427" s="386" t="s">
        <v>457</v>
      </c>
      <c r="B427" s="387" t="s">
        <v>459</v>
      </c>
      <c r="C427" s="388" t="s">
        <v>475</v>
      </c>
      <c r="D427" s="389" t="s">
        <v>476</v>
      </c>
      <c r="E427" s="388" t="s">
        <v>2963</v>
      </c>
      <c r="F427" s="389" t="s">
        <v>2964</v>
      </c>
      <c r="G427" s="388" t="s">
        <v>3411</v>
      </c>
      <c r="H427" s="388" t="s">
        <v>3412</v>
      </c>
      <c r="I427" s="390">
        <v>17.945</v>
      </c>
      <c r="J427" s="390">
        <v>400</v>
      </c>
      <c r="K427" s="391">
        <v>7178</v>
      </c>
    </row>
    <row r="428" spans="1:11" ht="14.4" customHeight="1" x14ac:dyDescent="0.3">
      <c r="A428" s="386" t="s">
        <v>457</v>
      </c>
      <c r="B428" s="387" t="s">
        <v>459</v>
      </c>
      <c r="C428" s="388" t="s">
        <v>475</v>
      </c>
      <c r="D428" s="389" t="s">
        <v>476</v>
      </c>
      <c r="E428" s="388" t="s">
        <v>2963</v>
      </c>
      <c r="F428" s="389" t="s">
        <v>2964</v>
      </c>
      <c r="G428" s="388" t="s">
        <v>3143</v>
      </c>
      <c r="H428" s="388" t="s">
        <v>3144</v>
      </c>
      <c r="I428" s="390">
        <v>14.986666666666666</v>
      </c>
      <c r="J428" s="390">
        <v>240</v>
      </c>
      <c r="K428" s="391">
        <v>3596.95</v>
      </c>
    </row>
    <row r="429" spans="1:11" ht="14.4" customHeight="1" x14ac:dyDescent="0.3">
      <c r="A429" s="386" t="s">
        <v>457</v>
      </c>
      <c r="B429" s="387" t="s">
        <v>459</v>
      </c>
      <c r="C429" s="388" t="s">
        <v>475</v>
      </c>
      <c r="D429" s="389" t="s">
        <v>476</v>
      </c>
      <c r="E429" s="388" t="s">
        <v>2963</v>
      </c>
      <c r="F429" s="389" t="s">
        <v>2964</v>
      </c>
      <c r="G429" s="388" t="s">
        <v>3413</v>
      </c>
      <c r="H429" s="388" t="s">
        <v>3414</v>
      </c>
      <c r="I429" s="390">
        <v>38.5</v>
      </c>
      <c r="J429" s="390">
        <v>50</v>
      </c>
      <c r="K429" s="391">
        <v>1925.22</v>
      </c>
    </row>
    <row r="430" spans="1:11" ht="14.4" customHeight="1" x14ac:dyDescent="0.3">
      <c r="A430" s="386" t="s">
        <v>457</v>
      </c>
      <c r="B430" s="387" t="s">
        <v>459</v>
      </c>
      <c r="C430" s="388" t="s">
        <v>475</v>
      </c>
      <c r="D430" s="389" t="s">
        <v>476</v>
      </c>
      <c r="E430" s="388" t="s">
        <v>2963</v>
      </c>
      <c r="F430" s="389" t="s">
        <v>2964</v>
      </c>
      <c r="G430" s="388" t="s">
        <v>3415</v>
      </c>
      <c r="H430" s="388" t="s">
        <v>3416</v>
      </c>
      <c r="I430" s="390">
        <v>47.053333333333335</v>
      </c>
      <c r="J430" s="390">
        <v>255</v>
      </c>
      <c r="K430" s="391">
        <v>11997.86</v>
      </c>
    </row>
    <row r="431" spans="1:11" ht="14.4" customHeight="1" x14ac:dyDescent="0.3">
      <c r="A431" s="386" t="s">
        <v>457</v>
      </c>
      <c r="B431" s="387" t="s">
        <v>459</v>
      </c>
      <c r="C431" s="388" t="s">
        <v>475</v>
      </c>
      <c r="D431" s="389" t="s">
        <v>476</v>
      </c>
      <c r="E431" s="388" t="s">
        <v>2963</v>
      </c>
      <c r="F431" s="389" t="s">
        <v>2964</v>
      </c>
      <c r="G431" s="388" t="s">
        <v>3417</v>
      </c>
      <c r="H431" s="388" t="s">
        <v>3418</v>
      </c>
      <c r="I431" s="390">
        <v>17.98</v>
      </c>
      <c r="J431" s="390">
        <v>50</v>
      </c>
      <c r="K431" s="391">
        <v>899.03</v>
      </c>
    </row>
    <row r="432" spans="1:11" ht="14.4" customHeight="1" x14ac:dyDescent="0.3">
      <c r="A432" s="386" t="s">
        <v>457</v>
      </c>
      <c r="B432" s="387" t="s">
        <v>459</v>
      </c>
      <c r="C432" s="388" t="s">
        <v>475</v>
      </c>
      <c r="D432" s="389" t="s">
        <v>476</v>
      </c>
      <c r="E432" s="388" t="s">
        <v>2963</v>
      </c>
      <c r="F432" s="389" t="s">
        <v>2964</v>
      </c>
      <c r="G432" s="388" t="s">
        <v>3147</v>
      </c>
      <c r="H432" s="388" t="s">
        <v>3148</v>
      </c>
      <c r="I432" s="390">
        <v>8.9525000000000006</v>
      </c>
      <c r="J432" s="390">
        <v>2100</v>
      </c>
      <c r="K432" s="391">
        <v>18801</v>
      </c>
    </row>
    <row r="433" spans="1:11" ht="14.4" customHeight="1" x14ac:dyDescent="0.3">
      <c r="A433" s="386" t="s">
        <v>457</v>
      </c>
      <c r="B433" s="387" t="s">
        <v>459</v>
      </c>
      <c r="C433" s="388" t="s">
        <v>475</v>
      </c>
      <c r="D433" s="389" t="s">
        <v>476</v>
      </c>
      <c r="E433" s="388" t="s">
        <v>2963</v>
      </c>
      <c r="F433" s="389" t="s">
        <v>2964</v>
      </c>
      <c r="G433" s="388" t="s">
        <v>3419</v>
      </c>
      <c r="H433" s="388" t="s">
        <v>3420</v>
      </c>
      <c r="I433" s="390">
        <v>467.01000000000005</v>
      </c>
      <c r="J433" s="390">
        <v>60</v>
      </c>
      <c r="K433" s="391">
        <v>28020.68</v>
      </c>
    </row>
    <row r="434" spans="1:11" ht="14.4" customHeight="1" x14ac:dyDescent="0.3">
      <c r="A434" s="386" t="s">
        <v>457</v>
      </c>
      <c r="B434" s="387" t="s">
        <v>459</v>
      </c>
      <c r="C434" s="388" t="s">
        <v>475</v>
      </c>
      <c r="D434" s="389" t="s">
        <v>476</v>
      </c>
      <c r="E434" s="388" t="s">
        <v>2963</v>
      </c>
      <c r="F434" s="389" t="s">
        <v>2964</v>
      </c>
      <c r="G434" s="388" t="s">
        <v>3149</v>
      </c>
      <c r="H434" s="388" t="s">
        <v>3150</v>
      </c>
      <c r="I434" s="390">
        <v>2.8142857142857141</v>
      </c>
      <c r="J434" s="390">
        <v>1300</v>
      </c>
      <c r="K434" s="391">
        <v>3655</v>
      </c>
    </row>
    <row r="435" spans="1:11" ht="14.4" customHeight="1" x14ac:dyDescent="0.3">
      <c r="A435" s="386" t="s">
        <v>457</v>
      </c>
      <c r="B435" s="387" t="s">
        <v>459</v>
      </c>
      <c r="C435" s="388" t="s">
        <v>475</v>
      </c>
      <c r="D435" s="389" t="s">
        <v>476</v>
      </c>
      <c r="E435" s="388" t="s">
        <v>2963</v>
      </c>
      <c r="F435" s="389" t="s">
        <v>2964</v>
      </c>
      <c r="G435" s="388" t="s">
        <v>3421</v>
      </c>
      <c r="H435" s="388" t="s">
        <v>3422</v>
      </c>
      <c r="I435" s="390">
        <v>1.94</v>
      </c>
      <c r="J435" s="390">
        <v>50</v>
      </c>
      <c r="K435" s="391">
        <v>97</v>
      </c>
    </row>
    <row r="436" spans="1:11" ht="14.4" customHeight="1" x14ac:dyDescent="0.3">
      <c r="A436" s="386" t="s">
        <v>457</v>
      </c>
      <c r="B436" s="387" t="s">
        <v>459</v>
      </c>
      <c r="C436" s="388" t="s">
        <v>475</v>
      </c>
      <c r="D436" s="389" t="s">
        <v>476</v>
      </c>
      <c r="E436" s="388" t="s">
        <v>2963</v>
      </c>
      <c r="F436" s="389" t="s">
        <v>2964</v>
      </c>
      <c r="G436" s="388" t="s">
        <v>3423</v>
      </c>
      <c r="H436" s="388" t="s">
        <v>3424</v>
      </c>
      <c r="I436" s="390">
        <v>5.4241666666666672</v>
      </c>
      <c r="J436" s="390">
        <v>975</v>
      </c>
      <c r="K436" s="391">
        <v>5215.3900000000003</v>
      </c>
    </row>
    <row r="437" spans="1:11" ht="14.4" customHeight="1" x14ac:dyDescent="0.3">
      <c r="A437" s="386" t="s">
        <v>457</v>
      </c>
      <c r="B437" s="387" t="s">
        <v>459</v>
      </c>
      <c r="C437" s="388" t="s">
        <v>475</v>
      </c>
      <c r="D437" s="389" t="s">
        <v>476</v>
      </c>
      <c r="E437" s="388" t="s">
        <v>2963</v>
      </c>
      <c r="F437" s="389" t="s">
        <v>2964</v>
      </c>
      <c r="G437" s="388" t="s">
        <v>3151</v>
      </c>
      <c r="H437" s="388" t="s">
        <v>3152</v>
      </c>
      <c r="I437" s="390">
        <v>13.182142857142855</v>
      </c>
      <c r="J437" s="390">
        <v>936</v>
      </c>
      <c r="K437" s="391">
        <v>12334.36</v>
      </c>
    </row>
    <row r="438" spans="1:11" ht="14.4" customHeight="1" x14ac:dyDescent="0.3">
      <c r="A438" s="386" t="s">
        <v>457</v>
      </c>
      <c r="B438" s="387" t="s">
        <v>459</v>
      </c>
      <c r="C438" s="388" t="s">
        <v>475</v>
      </c>
      <c r="D438" s="389" t="s">
        <v>476</v>
      </c>
      <c r="E438" s="388" t="s">
        <v>2963</v>
      </c>
      <c r="F438" s="389" t="s">
        <v>2964</v>
      </c>
      <c r="G438" s="388" t="s">
        <v>3153</v>
      </c>
      <c r="H438" s="388" t="s">
        <v>3154</v>
      </c>
      <c r="I438" s="390">
        <v>13.2</v>
      </c>
      <c r="J438" s="390">
        <v>60</v>
      </c>
      <c r="K438" s="391">
        <v>792</v>
      </c>
    </row>
    <row r="439" spans="1:11" ht="14.4" customHeight="1" x14ac:dyDescent="0.3">
      <c r="A439" s="386" t="s">
        <v>457</v>
      </c>
      <c r="B439" s="387" t="s">
        <v>459</v>
      </c>
      <c r="C439" s="388" t="s">
        <v>475</v>
      </c>
      <c r="D439" s="389" t="s">
        <v>476</v>
      </c>
      <c r="E439" s="388" t="s">
        <v>2963</v>
      </c>
      <c r="F439" s="389" t="s">
        <v>2964</v>
      </c>
      <c r="G439" s="388" t="s">
        <v>3155</v>
      </c>
      <c r="H439" s="388" t="s">
        <v>3156</v>
      </c>
      <c r="I439" s="390">
        <v>13.2</v>
      </c>
      <c r="J439" s="390">
        <v>90</v>
      </c>
      <c r="K439" s="391">
        <v>1188</v>
      </c>
    </row>
    <row r="440" spans="1:11" ht="14.4" customHeight="1" x14ac:dyDescent="0.3">
      <c r="A440" s="386" t="s">
        <v>457</v>
      </c>
      <c r="B440" s="387" t="s">
        <v>459</v>
      </c>
      <c r="C440" s="388" t="s">
        <v>475</v>
      </c>
      <c r="D440" s="389" t="s">
        <v>476</v>
      </c>
      <c r="E440" s="388" t="s">
        <v>2963</v>
      </c>
      <c r="F440" s="389" t="s">
        <v>2964</v>
      </c>
      <c r="G440" s="388" t="s">
        <v>3157</v>
      </c>
      <c r="H440" s="388" t="s">
        <v>3158</v>
      </c>
      <c r="I440" s="390">
        <v>13.2</v>
      </c>
      <c r="J440" s="390">
        <v>30</v>
      </c>
      <c r="K440" s="391">
        <v>396</v>
      </c>
    </row>
    <row r="441" spans="1:11" ht="14.4" customHeight="1" x14ac:dyDescent="0.3">
      <c r="A441" s="386" t="s">
        <v>457</v>
      </c>
      <c r="B441" s="387" t="s">
        <v>459</v>
      </c>
      <c r="C441" s="388" t="s">
        <v>475</v>
      </c>
      <c r="D441" s="389" t="s">
        <v>476</v>
      </c>
      <c r="E441" s="388" t="s">
        <v>2963</v>
      </c>
      <c r="F441" s="389" t="s">
        <v>2964</v>
      </c>
      <c r="G441" s="388" t="s">
        <v>3163</v>
      </c>
      <c r="H441" s="388" t="s">
        <v>3164</v>
      </c>
      <c r="I441" s="390">
        <v>21.23</v>
      </c>
      <c r="J441" s="390">
        <v>50</v>
      </c>
      <c r="K441" s="391">
        <v>1061.5</v>
      </c>
    </row>
    <row r="442" spans="1:11" ht="14.4" customHeight="1" x14ac:dyDescent="0.3">
      <c r="A442" s="386" t="s">
        <v>457</v>
      </c>
      <c r="B442" s="387" t="s">
        <v>459</v>
      </c>
      <c r="C442" s="388" t="s">
        <v>475</v>
      </c>
      <c r="D442" s="389" t="s">
        <v>476</v>
      </c>
      <c r="E442" s="388" t="s">
        <v>2963</v>
      </c>
      <c r="F442" s="389" t="s">
        <v>2964</v>
      </c>
      <c r="G442" s="388" t="s">
        <v>3425</v>
      </c>
      <c r="H442" s="388" t="s">
        <v>3426</v>
      </c>
      <c r="I442" s="390">
        <v>350.9</v>
      </c>
      <c r="J442" s="390">
        <v>5</v>
      </c>
      <c r="K442" s="391">
        <v>1754.5</v>
      </c>
    </row>
    <row r="443" spans="1:11" ht="14.4" customHeight="1" x14ac:dyDescent="0.3">
      <c r="A443" s="386" t="s">
        <v>457</v>
      </c>
      <c r="B443" s="387" t="s">
        <v>459</v>
      </c>
      <c r="C443" s="388" t="s">
        <v>475</v>
      </c>
      <c r="D443" s="389" t="s">
        <v>476</v>
      </c>
      <c r="E443" s="388" t="s">
        <v>2963</v>
      </c>
      <c r="F443" s="389" t="s">
        <v>2964</v>
      </c>
      <c r="G443" s="388" t="s">
        <v>3427</v>
      </c>
      <c r="H443" s="388" t="s">
        <v>3428</v>
      </c>
      <c r="I443" s="390">
        <v>13</v>
      </c>
      <c r="J443" s="390">
        <v>40</v>
      </c>
      <c r="K443" s="391">
        <v>520</v>
      </c>
    </row>
    <row r="444" spans="1:11" ht="14.4" customHeight="1" x14ac:dyDescent="0.3">
      <c r="A444" s="386" t="s">
        <v>457</v>
      </c>
      <c r="B444" s="387" t="s">
        <v>459</v>
      </c>
      <c r="C444" s="388" t="s">
        <v>475</v>
      </c>
      <c r="D444" s="389" t="s">
        <v>476</v>
      </c>
      <c r="E444" s="388" t="s">
        <v>2963</v>
      </c>
      <c r="F444" s="389" t="s">
        <v>2964</v>
      </c>
      <c r="G444" s="388" t="s">
        <v>3429</v>
      </c>
      <c r="H444" s="388" t="s">
        <v>3430</v>
      </c>
      <c r="I444" s="390">
        <v>6.5160000000000009</v>
      </c>
      <c r="J444" s="390">
        <v>135</v>
      </c>
      <c r="K444" s="391">
        <v>872.5</v>
      </c>
    </row>
    <row r="445" spans="1:11" ht="14.4" customHeight="1" x14ac:dyDescent="0.3">
      <c r="A445" s="386" t="s">
        <v>457</v>
      </c>
      <c r="B445" s="387" t="s">
        <v>459</v>
      </c>
      <c r="C445" s="388" t="s">
        <v>475</v>
      </c>
      <c r="D445" s="389" t="s">
        <v>476</v>
      </c>
      <c r="E445" s="388" t="s">
        <v>2963</v>
      </c>
      <c r="F445" s="389" t="s">
        <v>2964</v>
      </c>
      <c r="G445" s="388" t="s">
        <v>3431</v>
      </c>
      <c r="H445" s="388" t="s">
        <v>3432</v>
      </c>
      <c r="I445" s="390">
        <v>6.6150000000000002</v>
      </c>
      <c r="J445" s="390">
        <v>40</v>
      </c>
      <c r="K445" s="391">
        <v>264.60000000000002</v>
      </c>
    </row>
    <row r="446" spans="1:11" ht="14.4" customHeight="1" x14ac:dyDescent="0.3">
      <c r="A446" s="386" t="s">
        <v>457</v>
      </c>
      <c r="B446" s="387" t="s">
        <v>459</v>
      </c>
      <c r="C446" s="388" t="s">
        <v>475</v>
      </c>
      <c r="D446" s="389" t="s">
        <v>476</v>
      </c>
      <c r="E446" s="388" t="s">
        <v>2963</v>
      </c>
      <c r="F446" s="389" t="s">
        <v>2964</v>
      </c>
      <c r="G446" s="388" t="s">
        <v>3433</v>
      </c>
      <c r="H446" s="388" t="s">
        <v>3434</v>
      </c>
      <c r="I446" s="390">
        <v>6.5100000000000007</v>
      </c>
      <c r="J446" s="390">
        <v>90</v>
      </c>
      <c r="K446" s="391">
        <v>579.6</v>
      </c>
    </row>
    <row r="447" spans="1:11" ht="14.4" customHeight="1" x14ac:dyDescent="0.3">
      <c r="A447" s="386" t="s">
        <v>457</v>
      </c>
      <c r="B447" s="387" t="s">
        <v>459</v>
      </c>
      <c r="C447" s="388" t="s">
        <v>475</v>
      </c>
      <c r="D447" s="389" t="s">
        <v>476</v>
      </c>
      <c r="E447" s="388" t="s">
        <v>2963</v>
      </c>
      <c r="F447" s="389" t="s">
        <v>2964</v>
      </c>
      <c r="G447" s="388" t="s">
        <v>3435</v>
      </c>
      <c r="H447" s="388" t="s">
        <v>3436</v>
      </c>
      <c r="I447" s="390">
        <v>6.65</v>
      </c>
      <c r="J447" s="390">
        <v>22</v>
      </c>
      <c r="K447" s="391">
        <v>146.4</v>
      </c>
    </row>
    <row r="448" spans="1:11" ht="14.4" customHeight="1" x14ac:dyDescent="0.3">
      <c r="A448" s="386" t="s">
        <v>457</v>
      </c>
      <c r="B448" s="387" t="s">
        <v>459</v>
      </c>
      <c r="C448" s="388" t="s">
        <v>475</v>
      </c>
      <c r="D448" s="389" t="s">
        <v>476</v>
      </c>
      <c r="E448" s="388" t="s">
        <v>2963</v>
      </c>
      <c r="F448" s="389" t="s">
        <v>2964</v>
      </c>
      <c r="G448" s="388" t="s">
        <v>3167</v>
      </c>
      <c r="H448" s="388" t="s">
        <v>3168</v>
      </c>
      <c r="I448" s="390">
        <v>0.47</v>
      </c>
      <c r="J448" s="390">
        <v>600</v>
      </c>
      <c r="K448" s="391">
        <v>282</v>
      </c>
    </row>
    <row r="449" spans="1:11" ht="14.4" customHeight="1" x14ac:dyDescent="0.3">
      <c r="A449" s="386" t="s">
        <v>457</v>
      </c>
      <c r="B449" s="387" t="s">
        <v>459</v>
      </c>
      <c r="C449" s="388" t="s">
        <v>475</v>
      </c>
      <c r="D449" s="389" t="s">
        <v>476</v>
      </c>
      <c r="E449" s="388" t="s">
        <v>2963</v>
      </c>
      <c r="F449" s="389" t="s">
        <v>2964</v>
      </c>
      <c r="G449" s="388" t="s">
        <v>3169</v>
      </c>
      <c r="H449" s="388" t="s">
        <v>3170</v>
      </c>
      <c r="I449" s="390">
        <v>0.46799999999999997</v>
      </c>
      <c r="J449" s="390">
        <v>1700</v>
      </c>
      <c r="K449" s="391">
        <v>795</v>
      </c>
    </row>
    <row r="450" spans="1:11" ht="14.4" customHeight="1" x14ac:dyDescent="0.3">
      <c r="A450" s="386" t="s">
        <v>457</v>
      </c>
      <c r="B450" s="387" t="s">
        <v>459</v>
      </c>
      <c r="C450" s="388" t="s">
        <v>475</v>
      </c>
      <c r="D450" s="389" t="s">
        <v>476</v>
      </c>
      <c r="E450" s="388" t="s">
        <v>2963</v>
      </c>
      <c r="F450" s="389" t="s">
        <v>2964</v>
      </c>
      <c r="G450" s="388" t="s">
        <v>3437</v>
      </c>
      <c r="H450" s="388" t="s">
        <v>3438</v>
      </c>
      <c r="I450" s="390">
        <v>4.0120000000000005</v>
      </c>
      <c r="J450" s="390">
        <v>950</v>
      </c>
      <c r="K450" s="391">
        <v>3810.5</v>
      </c>
    </row>
    <row r="451" spans="1:11" ht="14.4" customHeight="1" x14ac:dyDescent="0.3">
      <c r="A451" s="386" t="s">
        <v>457</v>
      </c>
      <c r="B451" s="387" t="s">
        <v>459</v>
      </c>
      <c r="C451" s="388" t="s">
        <v>475</v>
      </c>
      <c r="D451" s="389" t="s">
        <v>476</v>
      </c>
      <c r="E451" s="388" t="s">
        <v>2963</v>
      </c>
      <c r="F451" s="389" t="s">
        <v>2964</v>
      </c>
      <c r="G451" s="388" t="s">
        <v>3439</v>
      </c>
      <c r="H451" s="388" t="s">
        <v>3440</v>
      </c>
      <c r="I451" s="390">
        <v>2.4500000000000002</v>
      </c>
      <c r="J451" s="390">
        <v>100</v>
      </c>
      <c r="K451" s="391">
        <v>245</v>
      </c>
    </row>
    <row r="452" spans="1:11" ht="14.4" customHeight="1" x14ac:dyDescent="0.3">
      <c r="A452" s="386" t="s">
        <v>457</v>
      </c>
      <c r="B452" s="387" t="s">
        <v>459</v>
      </c>
      <c r="C452" s="388" t="s">
        <v>475</v>
      </c>
      <c r="D452" s="389" t="s">
        <v>476</v>
      </c>
      <c r="E452" s="388" t="s">
        <v>2963</v>
      </c>
      <c r="F452" s="389" t="s">
        <v>2964</v>
      </c>
      <c r="G452" s="388" t="s">
        <v>3441</v>
      </c>
      <c r="H452" s="388" t="s">
        <v>3442</v>
      </c>
      <c r="I452" s="390">
        <v>2.4500000000000002</v>
      </c>
      <c r="J452" s="390">
        <v>100</v>
      </c>
      <c r="K452" s="391">
        <v>245</v>
      </c>
    </row>
    <row r="453" spans="1:11" ht="14.4" customHeight="1" x14ac:dyDescent="0.3">
      <c r="A453" s="386" t="s">
        <v>457</v>
      </c>
      <c r="B453" s="387" t="s">
        <v>459</v>
      </c>
      <c r="C453" s="388" t="s">
        <v>475</v>
      </c>
      <c r="D453" s="389" t="s">
        <v>476</v>
      </c>
      <c r="E453" s="388" t="s">
        <v>2963</v>
      </c>
      <c r="F453" s="389" t="s">
        <v>2964</v>
      </c>
      <c r="G453" s="388" t="s">
        <v>3443</v>
      </c>
      <c r="H453" s="388" t="s">
        <v>3444</v>
      </c>
      <c r="I453" s="390">
        <v>2.6</v>
      </c>
      <c r="J453" s="390">
        <v>200</v>
      </c>
      <c r="K453" s="391">
        <v>520</v>
      </c>
    </row>
    <row r="454" spans="1:11" ht="14.4" customHeight="1" x14ac:dyDescent="0.3">
      <c r="A454" s="386" t="s">
        <v>457</v>
      </c>
      <c r="B454" s="387" t="s">
        <v>459</v>
      </c>
      <c r="C454" s="388" t="s">
        <v>475</v>
      </c>
      <c r="D454" s="389" t="s">
        <v>476</v>
      </c>
      <c r="E454" s="388" t="s">
        <v>2963</v>
      </c>
      <c r="F454" s="389" t="s">
        <v>2964</v>
      </c>
      <c r="G454" s="388" t="s">
        <v>3445</v>
      </c>
      <c r="H454" s="388" t="s">
        <v>3446</v>
      </c>
      <c r="I454" s="390">
        <v>2.56</v>
      </c>
      <c r="J454" s="390">
        <v>400</v>
      </c>
      <c r="K454" s="391">
        <v>1024</v>
      </c>
    </row>
    <row r="455" spans="1:11" ht="14.4" customHeight="1" x14ac:dyDescent="0.3">
      <c r="A455" s="386" t="s">
        <v>457</v>
      </c>
      <c r="B455" s="387" t="s">
        <v>459</v>
      </c>
      <c r="C455" s="388" t="s">
        <v>475</v>
      </c>
      <c r="D455" s="389" t="s">
        <v>476</v>
      </c>
      <c r="E455" s="388" t="s">
        <v>2963</v>
      </c>
      <c r="F455" s="389" t="s">
        <v>2964</v>
      </c>
      <c r="G455" s="388" t="s">
        <v>3447</v>
      </c>
      <c r="H455" s="388" t="s">
        <v>3448</v>
      </c>
      <c r="I455" s="390">
        <v>186.95</v>
      </c>
      <c r="J455" s="390">
        <v>10</v>
      </c>
      <c r="K455" s="391">
        <v>1869.45</v>
      </c>
    </row>
    <row r="456" spans="1:11" ht="14.4" customHeight="1" x14ac:dyDescent="0.3">
      <c r="A456" s="386" t="s">
        <v>457</v>
      </c>
      <c r="B456" s="387" t="s">
        <v>459</v>
      </c>
      <c r="C456" s="388" t="s">
        <v>475</v>
      </c>
      <c r="D456" s="389" t="s">
        <v>476</v>
      </c>
      <c r="E456" s="388" t="s">
        <v>2963</v>
      </c>
      <c r="F456" s="389" t="s">
        <v>2964</v>
      </c>
      <c r="G456" s="388" t="s">
        <v>3449</v>
      </c>
      <c r="H456" s="388" t="s">
        <v>3450</v>
      </c>
      <c r="I456" s="390">
        <v>45.213333333333331</v>
      </c>
      <c r="J456" s="390">
        <v>35</v>
      </c>
      <c r="K456" s="391">
        <v>1574.8000000000002</v>
      </c>
    </row>
    <row r="457" spans="1:11" ht="14.4" customHeight="1" x14ac:dyDescent="0.3">
      <c r="A457" s="386" t="s">
        <v>457</v>
      </c>
      <c r="B457" s="387" t="s">
        <v>459</v>
      </c>
      <c r="C457" s="388" t="s">
        <v>475</v>
      </c>
      <c r="D457" s="389" t="s">
        <v>476</v>
      </c>
      <c r="E457" s="388" t="s">
        <v>2963</v>
      </c>
      <c r="F457" s="389" t="s">
        <v>2964</v>
      </c>
      <c r="G457" s="388" t="s">
        <v>3451</v>
      </c>
      <c r="H457" s="388" t="s">
        <v>3452</v>
      </c>
      <c r="I457" s="390">
        <v>38.004999999999995</v>
      </c>
      <c r="J457" s="390">
        <v>75</v>
      </c>
      <c r="K457" s="391">
        <v>2850.4</v>
      </c>
    </row>
    <row r="458" spans="1:11" ht="14.4" customHeight="1" x14ac:dyDescent="0.3">
      <c r="A458" s="386" t="s">
        <v>457</v>
      </c>
      <c r="B458" s="387" t="s">
        <v>459</v>
      </c>
      <c r="C458" s="388" t="s">
        <v>475</v>
      </c>
      <c r="D458" s="389" t="s">
        <v>476</v>
      </c>
      <c r="E458" s="388" t="s">
        <v>2963</v>
      </c>
      <c r="F458" s="389" t="s">
        <v>2964</v>
      </c>
      <c r="G458" s="388" t="s">
        <v>3453</v>
      </c>
      <c r="H458" s="388" t="s">
        <v>3454</v>
      </c>
      <c r="I458" s="390">
        <v>52.88</v>
      </c>
      <c r="J458" s="390">
        <v>90</v>
      </c>
      <c r="K458" s="391">
        <v>4758.93</v>
      </c>
    </row>
    <row r="459" spans="1:11" ht="14.4" customHeight="1" x14ac:dyDescent="0.3">
      <c r="A459" s="386" t="s">
        <v>457</v>
      </c>
      <c r="B459" s="387" t="s">
        <v>459</v>
      </c>
      <c r="C459" s="388" t="s">
        <v>475</v>
      </c>
      <c r="D459" s="389" t="s">
        <v>476</v>
      </c>
      <c r="E459" s="388" t="s">
        <v>2963</v>
      </c>
      <c r="F459" s="389" t="s">
        <v>2964</v>
      </c>
      <c r="G459" s="388" t="s">
        <v>3173</v>
      </c>
      <c r="H459" s="388" t="s">
        <v>3174</v>
      </c>
      <c r="I459" s="390">
        <v>649.77</v>
      </c>
      <c r="J459" s="390">
        <v>5</v>
      </c>
      <c r="K459" s="391">
        <v>3248.85</v>
      </c>
    </row>
    <row r="460" spans="1:11" ht="14.4" customHeight="1" x14ac:dyDescent="0.3">
      <c r="A460" s="386" t="s">
        <v>457</v>
      </c>
      <c r="B460" s="387" t="s">
        <v>459</v>
      </c>
      <c r="C460" s="388" t="s">
        <v>475</v>
      </c>
      <c r="D460" s="389" t="s">
        <v>476</v>
      </c>
      <c r="E460" s="388" t="s">
        <v>2963</v>
      </c>
      <c r="F460" s="389" t="s">
        <v>2964</v>
      </c>
      <c r="G460" s="388" t="s">
        <v>3455</v>
      </c>
      <c r="H460" s="388" t="s">
        <v>3456</v>
      </c>
      <c r="I460" s="390">
        <v>601.35</v>
      </c>
      <c r="J460" s="390">
        <v>7</v>
      </c>
      <c r="K460" s="391">
        <v>4209.4799999999996</v>
      </c>
    </row>
    <row r="461" spans="1:11" ht="14.4" customHeight="1" x14ac:dyDescent="0.3">
      <c r="A461" s="386" t="s">
        <v>457</v>
      </c>
      <c r="B461" s="387" t="s">
        <v>459</v>
      </c>
      <c r="C461" s="388" t="s">
        <v>475</v>
      </c>
      <c r="D461" s="389" t="s">
        <v>476</v>
      </c>
      <c r="E461" s="388" t="s">
        <v>2963</v>
      </c>
      <c r="F461" s="389" t="s">
        <v>2964</v>
      </c>
      <c r="G461" s="388" t="s">
        <v>3457</v>
      </c>
      <c r="H461" s="388" t="s">
        <v>3458</v>
      </c>
      <c r="I461" s="390">
        <v>649.09</v>
      </c>
      <c r="J461" s="390">
        <v>10</v>
      </c>
      <c r="K461" s="391">
        <v>6490.91</v>
      </c>
    </row>
    <row r="462" spans="1:11" ht="14.4" customHeight="1" x14ac:dyDescent="0.3">
      <c r="A462" s="386" t="s">
        <v>457</v>
      </c>
      <c r="B462" s="387" t="s">
        <v>459</v>
      </c>
      <c r="C462" s="388" t="s">
        <v>475</v>
      </c>
      <c r="D462" s="389" t="s">
        <v>476</v>
      </c>
      <c r="E462" s="388" t="s">
        <v>2963</v>
      </c>
      <c r="F462" s="389" t="s">
        <v>2964</v>
      </c>
      <c r="G462" s="388" t="s">
        <v>3459</v>
      </c>
      <c r="H462" s="388" t="s">
        <v>3460</v>
      </c>
      <c r="I462" s="390">
        <v>13.04</v>
      </c>
      <c r="J462" s="390">
        <v>50</v>
      </c>
      <c r="K462" s="391">
        <v>652</v>
      </c>
    </row>
    <row r="463" spans="1:11" ht="14.4" customHeight="1" x14ac:dyDescent="0.3">
      <c r="A463" s="386" t="s">
        <v>457</v>
      </c>
      <c r="B463" s="387" t="s">
        <v>459</v>
      </c>
      <c r="C463" s="388" t="s">
        <v>475</v>
      </c>
      <c r="D463" s="389" t="s">
        <v>476</v>
      </c>
      <c r="E463" s="388" t="s">
        <v>2963</v>
      </c>
      <c r="F463" s="389" t="s">
        <v>2964</v>
      </c>
      <c r="G463" s="388" t="s">
        <v>3461</v>
      </c>
      <c r="H463" s="388" t="s">
        <v>3462</v>
      </c>
      <c r="I463" s="390">
        <v>22</v>
      </c>
      <c r="J463" s="390">
        <v>20</v>
      </c>
      <c r="K463" s="391">
        <v>439.96</v>
      </c>
    </row>
    <row r="464" spans="1:11" ht="14.4" customHeight="1" x14ac:dyDescent="0.3">
      <c r="A464" s="386" t="s">
        <v>457</v>
      </c>
      <c r="B464" s="387" t="s">
        <v>459</v>
      </c>
      <c r="C464" s="388" t="s">
        <v>475</v>
      </c>
      <c r="D464" s="389" t="s">
        <v>476</v>
      </c>
      <c r="E464" s="388" t="s">
        <v>2963</v>
      </c>
      <c r="F464" s="389" t="s">
        <v>2964</v>
      </c>
      <c r="G464" s="388" t="s">
        <v>3463</v>
      </c>
      <c r="H464" s="388" t="s">
        <v>3464</v>
      </c>
      <c r="I464" s="390">
        <v>273.11</v>
      </c>
      <c r="J464" s="390">
        <v>3</v>
      </c>
      <c r="K464" s="391">
        <v>819.33</v>
      </c>
    </row>
    <row r="465" spans="1:11" ht="14.4" customHeight="1" x14ac:dyDescent="0.3">
      <c r="A465" s="386" t="s">
        <v>457</v>
      </c>
      <c r="B465" s="387" t="s">
        <v>459</v>
      </c>
      <c r="C465" s="388" t="s">
        <v>475</v>
      </c>
      <c r="D465" s="389" t="s">
        <v>476</v>
      </c>
      <c r="E465" s="388" t="s">
        <v>2963</v>
      </c>
      <c r="F465" s="389" t="s">
        <v>2964</v>
      </c>
      <c r="G465" s="388" t="s">
        <v>3465</v>
      </c>
      <c r="H465" s="388" t="s">
        <v>3466</v>
      </c>
      <c r="I465" s="390">
        <v>544.5</v>
      </c>
      <c r="J465" s="390">
        <v>9</v>
      </c>
      <c r="K465" s="391">
        <v>4900.5</v>
      </c>
    </row>
    <row r="466" spans="1:11" ht="14.4" customHeight="1" x14ac:dyDescent="0.3">
      <c r="A466" s="386" t="s">
        <v>457</v>
      </c>
      <c r="B466" s="387" t="s">
        <v>459</v>
      </c>
      <c r="C466" s="388" t="s">
        <v>475</v>
      </c>
      <c r="D466" s="389" t="s">
        <v>476</v>
      </c>
      <c r="E466" s="388" t="s">
        <v>2963</v>
      </c>
      <c r="F466" s="389" t="s">
        <v>2964</v>
      </c>
      <c r="G466" s="388" t="s">
        <v>3467</v>
      </c>
      <c r="H466" s="388" t="s">
        <v>3468</v>
      </c>
      <c r="I466" s="390">
        <v>1820.94</v>
      </c>
      <c r="J466" s="390">
        <v>6</v>
      </c>
      <c r="K466" s="391">
        <v>10925.65</v>
      </c>
    </row>
    <row r="467" spans="1:11" ht="14.4" customHeight="1" x14ac:dyDescent="0.3">
      <c r="A467" s="386" t="s">
        <v>457</v>
      </c>
      <c r="B467" s="387" t="s">
        <v>459</v>
      </c>
      <c r="C467" s="388" t="s">
        <v>475</v>
      </c>
      <c r="D467" s="389" t="s">
        <v>476</v>
      </c>
      <c r="E467" s="388" t="s">
        <v>2963</v>
      </c>
      <c r="F467" s="389" t="s">
        <v>2964</v>
      </c>
      <c r="G467" s="388" t="s">
        <v>3469</v>
      </c>
      <c r="H467" s="388" t="s">
        <v>3470</v>
      </c>
      <c r="I467" s="390">
        <v>271.95999999999998</v>
      </c>
      <c r="J467" s="390">
        <v>3</v>
      </c>
      <c r="K467" s="391">
        <v>815.88</v>
      </c>
    </row>
    <row r="468" spans="1:11" ht="14.4" customHeight="1" x14ac:dyDescent="0.3">
      <c r="A468" s="386" t="s">
        <v>457</v>
      </c>
      <c r="B468" s="387" t="s">
        <v>459</v>
      </c>
      <c r="C468" s="388" t="s">
        <v>475</v>
      </c>
      <c r="D468" s="389" t="s">
        <v>476</v>
      </c>
      <c r="E468" s="388" t="s">
        <v>2963</v>
      </c>
      <c r="F468" s="389" t="s">
        <v>2964</v>
      </c>
      <c r="G468" s="388" t="s">
        <v>3471</v>
      </c>
      <c r="H468" s="388" t="s">
        <v>3472</v>
      </c>
      <c r="I468" s="390">
        <v>17.98</v>
      </c>
      <c r="J468" s="390">
        <v>50</v>
      </c>
      <c r="K468" s="391">
        <v>899.03</v>
      </c>
    </row>
    <row r="469" spans="1:11" ht="14.4" customHeight="1" x14ac:dyDescent="0.3">
      <c r="A469" s="386" t="s">
        <v>457</v>
      </c>
      <c r="B469" s="387" t="s">
        <v>459</v>
      </c>
      <c r="C469" s="388" t="s">
        <v>475</v>
      </c>
      <c r="D469" s="389" t="s">
        <v>476</v>
      </c>
      <c r="E469" s="388" t="s">
        <v>2963</v>
      </c>
      <c r="F469" s="389" t="s">
        <v>2964</v>
      </c>
      <c r="G469" s="388" t="s">
        <v>3473</v>
      </c>
      <c r="H469" s="388" t="s">
        <v>3474</v>
      </c>
      <c r="I469" s="390">
        <v>29.9</v>
      </c>
      <c r="J469" s="390">
        <v>50</v>
      </c>
      <c r="K469" s="391">
        <v>1495</v>
      </c>
    </row>
    <row r="470" spans="1:11" ht="14.4" customHeight="1" x14ac:dyDescent="0.3">
      <c r="A470" s="386" t="s">
        <v>457</v>
      </c>
      <c r="B470" s="387" t="s">
        <v>459</v>
      </c>
      <c r="C470" s="388" t="s">
        <v>475</v>
      </c>
      <c r="D470" s="389" t="s">
        <v>476</v>
      </c>
      <c r="E470" s="388" t="s">
        <v>2963</v>
      </c>
      <c r="F470" s="389" t="s">
        <v>2964</v>
      </c>
      <c r="G470" s="388" t="s">
        <v>3475</v>
      </c>
      <c r="H470" s="388" t="s">
        <v>3476</v>
      </c>
      <c r="I470" s="390">
        <v>845.8</v>
      </c>
      <c r="J470" s="390">
        <v>7</v>
      </c>
      <c r="K470" s="391">
        <v>5920.6</v>
      </c>
    </row>
    <row r="471" spans="1:11" ht="14.4" customHeight="1" x14ac:dyDescent="0.3">
      <c r="A471" s="386" t="s">
        <v>457</v>
      </c>
      <c r="B471" s="387" t="s">
        <v>459</v>
      </c>
      <c r="C471" s="388" t="s">
        <v>475</v>
      </c>
      <c r="D471" s="389" t="s">
        <v>476</v>
      </c>
      <c r="E471" s="388" t="s">
        <v>2963</v>
      </c>
      <c r="F471" s="389" t="s">
        <v>2964</v>
      </c>
      <c r="G471" s="388" t="s">
        <v>3477</v>
      </c>
      <c r="H471" s="388" t="s">
        <v>3478</v>
      </c>
      <c r="I471" s="390">
        <v>1249.6600000000001</v>
      </c>
      <c r="J471" s="390">
        <v>6</v>
      </c>
      <c r="K471" s="391">
        <v>7497.98</v>
      </c>
    </row>
    <row r="472" spans="1:11" ht="14.4" customHeight="1" x14ac:dyDescent="0.3">
      <c r="A472" s="386" t="s">
        <v>457</v>
      </c>
      <c r="B472" s="387" t="s">
        <v>459</v>
      </c>
      <c r="C472" s="388" t="s">
        <v>475</v>
      </c>
      <c r="D472" s="389" t="s">
        <v>476</v>
      </c>
      <c r="E472" s="388" t="s">
        <v>2963</v>
      </c>
      <c r="F472" s="389" t="s">
        <v>2964</v>
      </c>
      <c r="G472" s="388" t="s">
        <v>3479</v>
      </c>
      <c r="H472" s="388" t="s">
        <v>3480</v>
      </c>
      <c r="I472" s="390">
        <v>6292</v>
      </c>
      <c r="J472" s="390">
        <v>1</v>
      </c>
      <c r="K472" s="391">
        <v>6292</v>
      </c>
    </row>
    <row r="473" spans="1:11" ht="14.4" customHeight="1" x14ac:dyDescent="0.3">
      <c r="A473" s="386" t="s">
        <v>457</v>
      </c>
      <c r="B473" s="387" t="s">
        <v>459</v>
      </c>
      <c r="C473" s="388" t="s">
        <v>475</v>
      </c>
      <c r="D473" s="389" t="s">
        <v>476</v>
      </c>
      <c r="E473" s="388" t="s">
        <v>2963</v>
      </c>
      <c r="F473" s="389" t="s">
        <v>2964</v>
      </c>
      <c r="G473" s="388" t="s">
        <v>3481</v>
      </c>
      <c r="H473" s="388" t="s">
        <v>3482</v>
      </c>
      <c r="I473" s="390">
        <v>1040.5999999999999</v>
      </c>
      <c r="J473" s="390">
        <v>10</v>
      </c>
      <c r="K473" s="391">
        <v>10406</v>
      </c>
    </row>
    <row r="474" spans="1:11" ht="14.4" customHeight="1" x14ac:dyDescent="0.3">
      <c r="A474" s="386" t="s">
        <v>457</v>
      </c>
      <c r="B474" s="387" t="s">
        <v>459</v>
      </c>
      <c r="C474" s="388" t="s">
        <v>475</v>
      </c>
      <c r="D474" s="389" t="s">
        <v>476</v>
      </c>
      <c r="E474" s="388" t="s">
        <v>2963</v>
      </c>
      <c r="F474" s="389" t="s">
        <v>2964</v>
      </c>
      <c r="G474" s="388" t="s">
        <v>3483</v>
      </c>
      <c r="H474" s="388" t="s">
        <v>3484</v>
      </c>
      <c r="I474" s="390">
        <v>3044.5</v>
      </c>
      <c r="J474" s="390">
        <v>1</v>
      </c>
      <c r="K474" s="391">
        <v>3044.5</v>
      </c>
    </row>
    <row r="475" spans="1:11" ht="14.4" customHeight="1" x14ac:dyDescent="0.3">
      <c r="A475" s="386" t="s">
        <v>457</v>
      </c>
      <c r="B475" s="387" t="s">
        <v>459</v>
      </c>
      <c r="C475" s="388" t="s">
        <v>475</v>
      </c>
      <c r="D475" s="389" t="s">
        <v>476</v>
      </c>
      <c r="E475" s="388" t="s">
        <v>2963</v>
      </c>
      <c r="F475" s="389" t="s">
        <v>2964</v>
      </c>
      <c r="G475" s="388" t="s">
        <v>3485</v>
      </c>
      <c r="H475" s="388" t="s">
        <v>3486</v>
      </c>
      <c r="I475" s="390">
        <v>177.57</v>
      </c>
      <c r="J475" s="390">
        <v>20</v>
      </c>
      <c r="K475" s="391">
        <v>3551.4</v>
      </c>
    </row>
    <row r="476" spans="1:11" ht="14.4" customHeight="1" x14ac:dyDescent="0.3">
      <c r="A476" s="386" t="s">
        <v>457</v>
      </c>
      <c r="B476" s="387" t="s">
        <v>459</v>
      </c>
      <c r="C476" s="388" t="s">
        <v>475</v>
      </c>
      <c r="D476" s="389" t="s">
        <v>476</v>
      </c>
      <c r="E476" s="388" t="s">
        <v>2963</v>
      </c>
      <c r="F476" s="389" t="s">
        <v>2964</v>
      </c>
      <c r="G476" s="388" t="s">
        <v>3487</v>
      </c>
      <c r="H476" s="388" t="s">
        <v>3488</v>
      </c>
      <c r="I476" s="390">
        <v>177.57</v>
      </c>
      <c r="J476" s="390">
        <v>20</v>
      </c>
      <c r="K476" s="391">
        <v>3551.4</v>
      </c>
    </row>
    <row r="477" spans="1:11" ht="14.4" customHeight="1" x14ac:dyDescent="0.3">
      <c r="A477" s="386" t="s">
        <v>457</v>
      </c>
      <c r="B477" s="387" t="s">
        <v>459</v>
      </c>
      <c r="C477" s="388" t="s">
        <v>475</v>
      </c>
      <c r="D477" s="389" t="s">
        <v>476</v>
      </c>
      <c r="E477" s="388" t="s">
        <v>2963</v>
      </c>
      <c r="F477" s="389" t="s">
        <v>2964</v>
      </c>
      <c r="G477" s="388" t="s">
        <v>3489</v>
      </c>
      <c r="H477" s="388" t="s">
        <v>3490</v>
      </c>
      <c r="I477" s="390">
        <v>127.05</v>
      </c>
      <c r="J477" s="390">
        <v>100</v>
      </c>
      <c r="K477" s="391">
        <v>12705</v>
      </c>
    </row>
    <row r="478" spans="1:11" ht="14.4" customHeight="1" x14ac:dyDescent="0.3">
      <c r="A478" s="386" t="s">
        <v>457</v>
      </c>
      <c r="B478" s="387" t="s">
        <v>459</v>
      </c>
      <c r="C478" s="388" t="s">
        <v>475</v>
      </c>
      <c r="D478" s="389" t="s">
        <v>476</v>
      </c>
      <c r="E478" s="388" t="s">
        <v>2963</v>
      </c>
      <c r="F478" s="389" t="s">
        <v>2964</v>
      </c>
      <c r="G478" s="388" t="s">
        <v>3491</v>
      </c>
      <c r="H478" s="388" t="s">
        <v>3492</v>
      </c>
      <c r="I478" s="390">
        <v>175.33</v>
      </c>
      <c r="J478" s="390">
        <v>3</v>
      </c>
      <c r="K478" s="391">
        <v>526</v>
      </c>
    </row>
    <row r="479" spans="1:11" ht="14.4" customHeight="1" x14ac:dyDescent="0.3">
      <c r="A479" s="386" t="s">
        <v>457</v>
      </c>
      <c r="B479" s="387" t="s">
        <v>459</v>
      </c>
      <c r="C479" s="388" t="s">
        <v>475</v>
      </c>
      <c r="D479" s="389" t="s">
        <v>476</v>
      </c>
      <c r="E479" s="388" t="s">
        <v>2963</v>
      </c>
      <c r="F479" s="389" t="s">
        <v>2964</v>
      </c>
      <c r="G479" s="388" t="s">
        <v>3493</v>
      </c>
      <c r="H479" s="388" t="s">
        <v>3494</v>
      </c>
      <c r="I479" s="390">
        <v>150</v>
      </c>
      <c r="J479" s="390">
        <v>1</v>
      </c>
      <c r="K479" s="391">
        <v>150</v>
      </c>
    </row>
    <row r="480" spans="1:11" ht="14.4" customHeight="1" x14ac:dyDescent="0.3">
      <c r="A480" s="386" t="s">
        <v>457</v>
      </c>
      <c r="B480" s="387" t="s">
        <v>459</v>
      </c>
      <c r="C480" s="388" t="s">
        <v>475</v>
      </c>
      <c r="D480" s="389" t="s">
        <v>476</v>
      </c>
      <c r="E480" s="388" t="s">
        <v>2963</v>
      </c>
      <c r="F480" s="389" t="s">
        <v>2964</v>
      </c>
      <c r="G480" s="388" t="s">
        <v>3495</v>
      </c>
      <c r="H480" s="388" t="s">
        <v>3496</v>
      </c>
      <c r="I480" s="390">
        <v>150</v>
      </c>
      <c r="J480" s="390">
        <v>0</v>
      </c>
      <c r="K480" s="391">
        <v>0</v>
      </c>
    </row>
    <row r="481" spans="1:11" ht="14.4" customHeight="1" x14ac:dyDescent="0.3">
      <c r="A481" s="386" t="s">
        <v>457</v>
      </c>
      <c r="B481" s="387" t="s">
        <v>459</v>
      </c>
      <c r="C481" s="388" t="s">
        <v>475</v>
      </c>
      <c r="D481" s="389" t="s">
        <v>476</v>
      </c>
      <c r="E481" s="388" t="s">
        <v>2963</v>
      </c>
      <c r="F481" s="389" t="s">
        <v>2964</v>
      </c>
      <c r="G481" s="388" t="s">
        <v>3497</v>
      </c>
      <c r="H481" s="388" t="s">
        <v>3498</v>
      </c>
      <c r="I481" s="390">
        <v>26.4</v>
      </c>
      <c r="J481" s="390">
        <v>20</v>
      </c>
      <c r="K481" s="391">
        <v>528.04</v>
      </c>
    </row>
    <row r="482" spans="1:11" ht="14.4" customHeight="1" x14ac:dyDescent="0.3">
      <c r="A482" s="386" t="s">
        <v>457</v>
      </c>
      <c r="B482" s="387" t="s">
        <v>459</v>
      </c>
      <c r="C482" s="388" t="s">
        <v>475</v>
      </c>
      <c r="D482" s="389" t="s">
        <v>476</v>
      </c>
      <c r="E482" s="388" t="s">
        <v>2963</v>
      </c>
      <c r="F482" s="389" t="s">
        <v>2964</v>
      </c>
      <c r="G482" s="388" t="s">
        <v>3499</v>
      </c>
      <c r="H482" s="388" t="s">
        <v>3500</v>
      </c>
      <c r="I482" s="390">
        <v>72.150000000000006</v>
      </c>
      <c r="J482" s="390">
        <v>25</v>
      </c>
      <c r="K482" s="391">
        <v>1803.81</v>
      </c>
    </row>
    <row r="483" spans="1:11" ht="14.4" customHeight="1" x14ac:dyDescent="0.3">
      <c r="A483" s="386" t="s">
        <v>457</v>
      </c>
      <c r="B483" s="387" t="s">
        <v>459</v>
      </c>
      <c r="C483" s="388" t="s">
        <v>475</v>
      </c>
      <c r="D483" s="389" t="s">
        <v>476</v>
      </c>
      <c r="E483" s="388" t="s">
        <v>2963</v>
      </c>
      <c r="F483" s="389" t="s">
        <v>2964</v>
      </c>
      <c r="G483" s="388" t="s">
        <v>3501</v>
      </c>
      <c r="H483" s="388" t="s">
        <v>3502</v>
      </c>
      <c r="I483" s="390">
        <v>168.19</v>
      </c>
      <c r="J483" s="390">
        <v>10</v>
      </c>
      <c r="K483" s="391">
        <v>1681.9</v>
      </c>
    </row>
    <row r="484" spans="1:11" ht="14.4" customHeight="1" x14ac:dyDescent="0.3">
      <c r="A484" s="386" t="s">
        <v>457</v>
      </c>
      <c r="B484" s="387" t="s">
        <v>459</v>
      </c>
      <c r="C484" s="388" t="s">
        <v>475</v>
      </c>
      <c r="D484" s="389" t="s">
        <v>476</v>
      </c>
      <c r="E484" s="388" t="s">
        <v>2965</v>
      </c>
      <c r="F484" s="389" t="s">
        <v>2966</v>
      </c>
      <c r="G484" s="388" t="s">
        <v>3503</v>
      </c>
      <c r="H484" s="388" t="s">
        <v>3504</v>
      </c>
      <c r="I484" s="390">
        <v>346.5</v>
      </c>
      <c r="J484" s="390">
        <v>40</v>
      </c>
      <c r="K484" s="391">
        <v>13859.84</v>
      </c>
    </row>
    <row r="485" spans="1:11" ht="14.4" customHeight="1" x14ac:dyDescent="0.3">
      <c r="A485" s="386" t="s">
        <v>457</v>
      </c>
      <c r="B485" s="387" t="s">
        <v>459</v>
      </c>
      <c r="C485" s="388" t="s">
        <v>475</v>
      </c>
      <c r="D485" s="389" t="s">
        <v>476</v>
      </c>
      <c r="E485" s="388" t="s">
        <v>2965</v>
      </c>
      <c r="F485" s="389" t="s">
        <v>2966</v>
      </c>
      <c r="G485" s="388" t="s">
        <v>3505</v>
      </c>
      <c r="H485" s="388" t="s">
        <v>3506</v>
      </c>
      <c r="I485" s="390">
        <v>1039.4991666666667</v>
      </c>
      <c r="J485" s="390">
        <v>80</v>
      </c>
      <c r="K485" s="391">
        <v>83159.95</v>
      </c>
    </row>
    <row r="486" spans="1:11" ht="14.4" customHeight="1" x14ac:dyDescent="0.3">
      <c r="A486" s="386" t="s">
        <v>457</v>
      </c>
      <c r="B486" s="387" t="s">
        <v>459</v>
      </c>
      <c r="C486" s="388" t="s">
        <v>475</v>
      </c>
      <c r="D486" s="389" t="s">
        <v>476</v>
      </c>
      <c r="E486" s="388" t="s">
        <v>2965</v>
      </c>
      <c r="F486" s="389" t="s">
        <v>2966</v>
      </c>
      <c r="G486" s="388" t="s">
        <v>3507</v>
      </c>
      <c r="H486" s="388" t="s">
        <v>3508</v>
      </c>
      <c r="I486" s="390">
        <v>1562.625</v>
      </c>
      <c r="J486" s="390">
        <v>25</v>
      </c>
      <c r="K486" s="391">
        <v>38947.49</v>
      </c>
    </row>
    <row r="487" spans="1:11" ht="14.4" customHeight="1" x14ac:dyDescent="0.3">
      <c r="A487" s="386" t="s">
        <v>457</v>
      </c>
      <c r="B487" s="387" t="s">
        <v>459</v>
      </c>
      <c r="C487" s="388" t="s">
        <v>475</v>
      </c>
      <c r="D487" s="389" t="s">
        <v>476</v>
      </c>
      <c r="E487" s="388" t="s">
        <v>2965</v>
      </c>
      <c r="F487" s="389" t="s">
        <v>2966</v>
      </c>
      <c r="G487" s="388" t="s">
        <v>3509</v>
      </c>
      <c r="H487" s="388" t="s">
        <v>3510</v>
      </c>
      <c r="I487" s="390">
        <v>346.5</v>
      </c>
      <c r="J487" s="390">
        <v>30</v>
      </c>
      <c r="K487" s="391">
        <v>10394.880000000001</v>
      </c>
    </row>
    <row r="488" spans="1:11" ht="14.4" customHeight="1" x14ac:dyDescent="0.3">
      <c r="A488" s="386" t="s">
        <v>457</v>
      </c>
      <c r="B488" s="387" t="s">
        <v>459</v>
      </c>
      <c r="C488" s="388" t="s">
        <v>475</v>
      </c>
      <c r="D488" s="389" t="s">
        <v>476</v>
      </c>
      <c r="E488" s="388" t="s">
        <v>2967</v>
      </c>
      <c r="F488" s="389" t="s">
        <v>2968</v>
      </c>
      <c r="G488" s="388" t="s">
        <v>3187</v>
      </c>
      <c r="H488" s="388" t="s">
        <v>3188</v>
      </c>
      <c r="I488" s="390">
        <v>8.1675000000000004</v>
      </c>
      <c r="J488" s="390">
        <v>600</v>
      </c>
      <c r="K488" s="391">
        <v>4901</v>
      </c>
    </row>
    <row r="489" spans="1:11" ht="14.4" customHeight="1" x14ac:dyDescent="0.3">
      <c r="A489" s="386" t="s">
        <v>457</v>
      </c>
      <c r="B489" s="387" t="s">
        <v>459</v>
      </c>
      <c r="C489" s="388" t="s">
        <v>475</v>
      </c>
      <c r="D489" s="389" t="s">
        <v>476</v>
      </c>
      <c r="E489" s="388" t="s">
        <v>2967</v>
      </c>
      <c r="F489" s="389" t="s">
        <v>2968</v>
      </c>
      <c r="G489" s="388" t="s">
        <v>3511</v>
      </c>
      <c r="H489" s="388" t="s">
        <v>3512</v>
      </c>
      <c r="I489" s="390">
        <v>1374.1750000000002</v>
      </c>
      <c r="J489" s="390">
        <v>14</v>
      </c>
      <c r="K489" s="391">
        <v>19238.53</v>
      </c>
    </row>
    <row r="490" spans="1:11" ht="14.4" customHeight="1" x14ac:dyDescent="0.3">
      <c r="A490" s="386" t="s">
        <v>457</v>
      </c>
      <c r="B490" s="387" t="s">
        <v>459</v>
      </c>
      <c r="C490" s="388" t="s">
        <v>475</v>
      </c>
      <c r="D490" s="389" t="s">
        <v>476</v>
      </c>
      <c r="E490" s="388" t="s">
        <v>2967</v>
      </c>
      <c r="F490" s="389" t="s">
        <v>2968</v>
      </c>
      <c r="G490" s="388" t="s">
        <v>3513</v>
      </c>
      <c r="H490" s="388" t="s">
        <v>3514</v>
      </c>
      <c r="I490" s="390">
        <v>12.540000000000001</v>
      </c>
      <c r="J490" s="390">
        <v>180</v>
      </c>
      <c r="K490" s="391">
        <v>2261.5</v>
      </c>
    </row>
    <row r="491" spans="1:11" ht="14.4" customHeight="1" x14ac:dyDescent="0.3">
      <c r="A491" s="386" t="s">
        <v>457</v>
      </c>
      <c r="B491" s="387" t="s">
        <v>459</v>
      </c>
      <c r="C491" s="388" t="s">
        <v>475</v>
      </c>
      <c r="D491" s="389" t="s">
        <v>476</v>
      </c>
      <c r="E491" s="388" t="s">
        <v>2967</v>
      </c>
      <c r="F491" s="389" t="s">
        <v>2968</v>
      </c>
      <c r="G491" s="388" t="s">
        <v>3515</v>
      </c>
      <c r="H491" s="388" t="s">
        <v>3516</v>
      </c>
      <c r="I491" s="390">
        <v>528.01374999999996</v>
      </c>
      <c r="J491" s="390">
        <v>80</v>
      </c>
      <c r="K491" s="391">
        <v>42241.100000000006</v>
      </c>
    </row>
    <row r="492" spans="1:11" ht="14.4" customHeight="1" x14ac:dyDescent="0.3">
      <c r="A492" s="386" t="s">
        <v>457</v>
      </c>
      <c r="B492" s="387" t="s">
        <v>459</v>
      </c>
      <c r="C492" s="388" t="s">
        <v>475</v>
      </c>
      <c r="D492" s="389" t="s">
        <v>476</v>
      </c>
      <c r="E492" s="388" t="s">
        <v>2967</v>
      </c>
      <c r="F492" s="389" t="s">
        <v>2968</v>
      </c>
      <c r="G492" s="388" t="s">
        <v>3517</v>
      </c>
      <c r="H492" s="388" t="s">
        <v>3518</v>
      </c>
      <c r="I492" s="390">
        <v>25.568999999999996</v>
      </c>
      <c r="J492" s="390">
        <v>1700</v>
      </c>
      <c r="K492" s="391">
        <v>43464.14</v>
      </c>
    </row>
    <row r="493" spans="1:11" ht="14.4" customHeight="1" x14ac:dyDescent="0.3">
      <c r="A493" s="386" t="s">
        <v>457</v>
      </c>
      <c r="B493" s="387" t="s">
        <v>459</v>
      </c>
      <c r="C493" s="388" t="s">
        <v>475</v>
      </c>
      <c r="D493" s="389" t="s">
        <v>476</v>
      </c>
      <c r="E493" s="388" t="s">
        <v>2967</v>
      </c>
      <c r="F493" s="389" t="s">
        <v>2968</v>
      </c>
      <c r="G493" s="388" t="s">
        <v>3519</v>
      </c>
      <c r="H493" s="388" t="s">
        <v>3520</v>
      </c>
      <c r="I493" s="390">
        <v>3414.81</v>
      </c>
      <c r="J493" s="390">
        <v>3</v>
      </c>
      <c r="K493" s="391">
        <v>10244.24</v>
      </c>
    </row>
    <row r="494" spans="1:11" ht="14.4" customHeight="1" x14ac:dyDescent="0.3">
      <c r="A494" s="386" t="s">
        <v>457</v>
      </c>
      <c r="B494" s="387" t="s">
        <v>459</v>
      </c>
      <c r="C494" s="388" t="s">
        <v>475</v>
      </c>
      <c r="D494" s="389" t="s">
        <v>476</v>
      </c>
      <c r="E494" s="388" t="s">
        <v>2967</v>
      </c>
      <c r="F494" s="389" t="s">
        <v>2968</v>
      </c>
      <c r="G494" s="388" t="s">
        <v>3521</v>
      </c>
      <c r="H494" s="388" t="s">
        <v>3522</v>
      </c>
      <c r="I494" s="390">
        <v>1958.74</v>
      </c>
      <c r="J494" s="390">
        <v>5</v>
      </c>
      <c r="K494" s="391">
        <v>9793.68</v>
      </c>
    </row>
    <row r="495" spans="1:11" ht="14.4" customHeight="1" x14ac:dyDescent="0.3">
      <c r="A495" s="386" t="s">
        <v>457</v>
      </c>
      <c r="B495" s="387" t="s">
        <v>459</v>
      </c>
      <c r="C495" s="388" t="s">
        <v>475</v>
      </c>
      <c r="D495" s="389" t="s">
        <v>476</v>
      </c>
      <c r="E495" s="388" t="s">
        <v>2969</v>
      </c>
      <c r="F495" s="389" t="s">
        <v>2970</v>
      </c>
      <c r="G495" s="388" t="s">
        <v>3189</v>
      </c>
      <c r="H495" s="388" t="s">
        <v>3190</v>
      </c>
      <c r="I495" s="390">
        <v>35.619999999999997</v>
      </c>
      <c r="J495" s="390">
        <v>36</v>
      </c>
      <c r="K495" s="391">
        <v>1282.1600000000001</v>
      </c>
    </row>
    <row r="496" spans="1:11" ht="14.4" customHeight="1" x14ac:dyDescent="0.3">
      <c r="A496" s="386" t="s">
        <v>457</v>
      </c>
      <c r="B496" s="387" t="s">
        <v>459</v>
      </c>
      <c r="C496" s="388" t="s">
        <v>475</v>
      </c>
      <c r="D496" s="389" t="s">
        <v>476</v>
      </c>
      <c r="E496" s="388" t="s">
        <v>2969</v>
      </c>
      <c r="F496" s="389" t="s">
        <v>2970</v>
      </c>
      <c r="G496" s="388" t="s">
        <v>3191</v>
      </c>
      <c r="H496" s="388" t="s">
        <v>3192</v>
      </c>
      <c r="I496" s="390">
        <v>33.729999999999997</v>
      </c>
      <c r="J496" s="390">
        <v>72</v>
      </c>
      <c r="K496" s="391">
        <v>2428.56</v>
      </c>
    </row>
    <row r="497" spans="1:11" ht="14.4" customHeight="1" x14ac:dyDescent="0.3">
      <c r="A497" s="386" t="s">
        <v>457</v>
      </c>
      <c r="B497" s="387" t="s">
        <v>459</v>
      </c>
      <c r="C497" s="388" t="s">
        <v>475</v>
      </c>
      <c r="D497" s="389" t="s">
        <v>476</v>
      </c>
      <c r="E497" s="388" t="s">
        <v>2969</v>
      </c>
      <c r="F497" s="389" t="s">
        <v>2970</v>
      </c>
      <c r="G497" s="388" t="s">
        <v>3197</v>
      </c>
      <c r="H497" s="388" t="s">
        <v>3198</v>
      </c>
      <c r="I497" s="390">
        <v>34.119999999999997</v>
      </c>
      <c r="J497" s="390">
        <v>36</v>
      </c>
      <c r="K497" s="391">
        <v>1228.32</v>
      </c>
    </row>
    <row r="498" spans="1:11" ht="14.4" customHeight="1" x14ac:dyDescent="0.3">
      <c r="A498" s="386" t="s">
        <v>457</v>
      </c>
      <c r="B498" s="387" t="s">
        <v>459</v>
      </c>
      <c r="C498" s="388" t="s">
        <v>475</v>
      </c>
      <c r="D498" s="389" t="s">
        <v>476</v>
      </c>
      <c r="E498" s="388" t="s">
        <v>2971</v>
      </c>
      <c r="F498" s="389" t="s">
        <v>2972</v>
      </c>
      <c r="G498" s="388" t="s">
        <v>3199</v>
      </c>
      <c r="H498" s="388" t="s">
        <v>3200</v>
      </c>
      <c r="I498" s="390">
        <v>0.3</v>
      </c>
      <c r="J498" s="390">
        <v>200</v>
      </c>
      <c r="K498" s="391">
        <v>60</v>
      </c>
    </row>
    <row r="499" spans="1:11" ht="14.4" customHeight="1" x14ac:dyDescent="0.3">
      <c r="A499" s="386" t="s">
        <v>457</v>
      </c>
      <c r="B499" s="387" t="s">
        <v>459</v>
      </c>
      <c r="C499" s="388" t="s">
        <v>475</v>
      </c>
      <c r="D499" s="389" t="s">
        <v>476</v>
      </c>
      <c r="E499" s="388" t="s">
        <v>2971</v>
      </c>
      <c r="F499" s="389" t="s">
        <v>2972</v>
      </c>
      <c r="G499" s="388" t="s">
        <v>3201</v>
      </c>
      <c r="H499" s="388" t="s">
        <v>3202</v>
      </c>
      <c r="I499" s="390">
        <v>0.3</v>
      </c>
      <c r="J499" s="390">
        <v>200</v>
      </c>
      <c r="K499" s="391">
        <v>60</v>
      </c>
    </row>
    <row r="500" spans="1:11" ht="14.4" customHeight="1" x14ac:dyDescent="0.3">
      <c r="A500" s="386" t="s">
        <v>457</v>
      </c>
      <c r="B500" s="387" t="s">
        <v>459</v>
      </c>
      <c r="C500" s="388" t="s">
        <v>475</v>
      </c>
      <c r="D500" s="389" t="s">
        <v>476</v>
      </c>
      <c r="E500" s="388" t="s">
        <v>2971</v>
      </c>
      <c r="F500" s="389" t="s">
        <v>2972</v>
      </c>
      <c r="G500" s="388" t="s">
        <v>3203</v>
      </c>
      <c r="H500" s="388" t="s">
        <v>3204</v>
      </c>
      <c r="I500" s="390">
        <v>0.30199999999999999</v>
      </c>
      <c r="J500" s="390">
        <v>1200</v>
      </c>
      <c r="K500" s="391">
        <v>362</v>
      </c>
    </row>
    <row r="501" spans="1:11" ht="14.4" customHeight="1" x14ac:dyDescent="0.3">
      <c r="A501" s="386" t="s">
        <v>457</v>
      </c>
      <c r="B501" s="387" t="s">
        <v>459</v>
      </c>
      <c r="C501" s="388" t="s">
        <v>475</v>
      </c>
      <c r="D501" s="389" t="s">
        <v>476</v>
      </c>
      <c r="E501" s="388" t="s">
        <v>2971</v>
      </c>
      <c r="F501" s="389" t="s">
        <v>2972</v>
      </c>
      <c r="G501" s="388" t="s">
        <v>3209</v>
      </c>
      <c r="H501" s="388" t="s">
        <v>3210</v>
      </c>
      <c r="I501" s="390">
        <v>0.30249999999999999</v>
      </c>
      <c r="J501" s="390">
        <v>3100</v>
      </c>
      <c r="K501" s="391">
        <v>936</v>
      </c>
    </row>
    <row r="502" spans="1:11" ht="14.4" customHeight="1" x14ac:dyDescent="0.3">
      <c r="A502" s="386" t="s">
        <v>457</v>
      </c>
      <c r="B502" s="387" t="s">
        <v>459</v>
      </c>
      <c r="C502" s="388" t="s">
        <v>475</v>
      </c>
      <c r="D502" s="389" t="s">
        <v>476</v>
      </c>
      <c r="E502" s="388" t="s">
        <v>2971</v>
      </c>
      <c r="F502" s="389" t="s">
        <v>2972</v>
      </c>
      <c r="G502" s="388" t="s">
        <v>3523</v>
      </c>
      <c r="H502" s="388" t="s">
        <v>3524</v>
      </c>
      <c r="I502" s="390">
        <v>2542.5100000000002</v>
      </c>
      <c r="J502" s="390">
        <v>3</v>
      </c>
      <c r="K502" s="391">
        <v>7627.54</v>
      </c>
    </row>
    <row r="503" spans="1:11" ht="14.4" customHeight="1" x14ac:dyDescent="0.3">
      <c r="A503" s="386" t="s">
        <v>457</v>
      </c>
      <c r="B503" s="387" t="s">
        <v>459</v>
      </c>
      <c r="C503" s="388" t="s">
        <v>475</v>
      </c>
      <c r="D503" s="389" t="s">
        <v>476</v>
      </c>
      <c r="E503" s="388" t="s">
        <v>2971</v>
      </c>
      <c r="F503" s="389" t="s">
        <v>2972</v>
      </c>
      <c r="G503" s="388" t="s">
        <v>3525</v>
      </c>
      <c r="H503" s="388" t="s">
        <v>3526</v>
      </c>
      <c r="I503" s="390">
        <v>2542.5100000000002</v>
      </c>
      <c r="J503" s="390">
        <v>1</v>
      </c>
      <c r="K503" s="391">
        <v>2542.5100000000002</v>
      </c>
    </row>
    <row r="504" spans="1:11" ht="14.4" customHeight="1" x14ac:dyDescent="0.3">
      <c r="A504" s="386" t="s">
        <v>457</v>
      </c>
      <c r="B504" s="387" t="s">
        <v>459</v>
      </c>
      <c r="C504" s="388" t="s">
        <v>475</v>
      </c>
      <c r="D504" s="389" t="s">
        <v>476</v>
      </c>
      <c r="E504" s="388" t="s">
        <v>2973</v>
      </c>
      <c r="F504" s="389" t="s">
        <v>2974</v>
      </c>
      <c r="G504" s="388" t="s">
        <v>3215</v>
      </c>
      <c r="H504" s="388" t="s">
        <v>3216</v>
      </c>
      <c r="I504" s="390">
        <v>0.80399999999999994</v>
      </c>
      <c r="J504" s="390">
        <v>8400</v>
      </c>
      <c r="K504" s="391">
        <v>6727</v>
      </c>
    </row>
    <row r="505" spans="1:11" ht="14.4" customHeight="1" x14ac:dyDescent="0.3">
      <c r="A505" s="386" t="s">
        <v>457</v>
      </c>
      <c r="B505" s="387" t="s">
        <v>459</v>
      </c>
      <c r="C505" s="388" t="s">
        <v>475</v>
      </c>
      <c r="D505" s="389" t="s">
        <v>476</v>
      </c>
      <c r="E505" s="388" t="s">
        <v>2973</v>
      </c>
      <c r="F505" s="389" t="s">
        <v>2974</v>
      </c>
      <c r="G505" s="388" t="s">
        <v>3219</v>
      </c>
      <c r="H505" s="388" t="s">
        <v>3220</v>
      </c>
      <c r="I505" s="390">
        <v>7.4283333333333337</v>
      </c>
      <c r="J505" s="390">
        <v>550</v>
      </c>
      <c r="K505" s="391">
        <v>4082</v>
      </c>
    </row>
    <row r="506" spans="1:11" ht="14.4" customHeight="1" x14ac:dyDescent="0.3">
      <c r="A506" s="386" t="s">
        <v>457</v>
      </c>
      <c r="B506" s="387" t="s">
        <v>459</v>
      </c>
      <c r="C506" s="388" t="s">
        <v>475</v>
      </c>
      <c r="D506" s="389" t="s">
        <v>476</v>
      </c>
      <c r="E506" s="388" t="s">
        <v>2973</v>
      </c>
      <c r="F506" s="389" t="s">
        <v>2974</v>
      </c>
      <c r="G506" s="388" t="s">
        <v>3221</v>
      </c>
      <c r="H506" s="388" t="s">
        <v>3222</v>
      </c>
      <c r="I506" s="390">
        <v>7.5</v>
      </c>
      <c r="J506" s="390">
        <v>200</v>
      </c>
      <c r="K506" s="391">
        <v>1500</v>
      </c>
    </row>
    <row r="507" spans="1:11" ht="14.4" customHeight="1" x14ac:dyDescent="0.3">
      <c r="A507" s="386" t="s">
        <v>457</v>
      </c>
      <c r="B507" s="387" t="s">
        <v>459</v>
      </c>
      <c r="C507" s="388" t="s">
        <v>475</v>
      </c>
      <c r="D507" s="389" t="s">
        <v>476</v>
      </c>
      <c r="E507" s="388" t="s">
        <v>2973</v>
      </c>
      <c r="F507" s="389" t="s">
        <v>2974</v>
      </c>
      <c r="G507" s="388" t="s">
        <v>3223</v>
      </c>
      <c r="H507" s="388" t="s">
        <v>3224</v>
      </c>
      <c r="I507" s="390">
        <v>7.5</v>
      </c>
      <c r="J507" s="390">
        <v>500</v>
      </c>
      <c r="K507" s="391">
        <v>3750</v>
      </c>
    </row>
    <row r="508" spans="1:11" ht="14.4" customHeight="1" x14ac:dyDescent="0.3">
      <c r="A508" s="386" t="s">
        <v>457</v>
      </c>
      <c r="B508" s="387" t="s">
        <v>459</v>
      </c>
      <c r="C508" s="388" t="s">
        <v>475</v>
      </c>
      <c r="D508" s="389" t="s">
        <v>476</v>
      </c>
      <c r="E508" s="388" t="s">
        <v>2973</v>
      </c>
      <c r="F508" s="389" t="s">
        <v>2974</v>
      </c>
      <c r="G508" s="388" t="s">
        <v>3527</v>
      </c>
      <c r="H508" s="388" t="s">
        <v>3528</v>
      </c>
      <c r="I508" s="390">
        <v>11.004999999999999</v>
      </c>
      <c r="J508" s="390">
        <v>340</v>
      </c>
      <c r="K508" s="391">
        <v>3742.4</v>
      </c>
    </row>
    <row r="509" spans="1:11" ht="14.4" customHeight="1" x14ac:dyDescent="0.3">
      <c r="A509" s="386" t="s">
        <v>457</v>
      </c>
      <c r="B509" s="387" t="s">
        <v>459</v>
      </c>
      <c r="C509" s="388" t="s">
        <v>475</v>
      </c>
      <c r="D509" s="389" t="s">
        <v>476</v>
      </c>
      <c r="E509" s="388" t="s">
        <v>2973</v>
      </c>
      <c r="F509" s="389" t="s">
        <v>2974</v>
      </c>
      <c r="G509" s="388" t="s">
        <v>3229</v>
      </c>
      <c r="H509" s="388" t="s">
        <v>3230</v>
      </c>
      <c r="I509" s="390">
        <v>0.79333333333333345</v>
      </c>
      <c r="J509" s="390">
        <v>25900</v>
      </c>
      <c r="K509" s="391">
        <v>20347</v>
      </c>
    </row>
    <row r="510" spans="1:11" ht="14.4" customHeight="1" x14ac:dyDescent="0.3">
      <c r="A510" s="386" t="s">
        <v>457</v>
      </c>
      <c r="B510" s="387" t="s">
        <v>459</v>
      </c>
      <c r="C510" s="388" t="s">
        <v>475</v>
      </c>
      <c r="D510" s="389" t="s">
        <v>476</v>
      </c>
      <c r="E510" s="388" t="s">
        <v>2973</v>
      </c>
      <c r="F510" s="389" t="s">
        <v>2974</v>
      </c>
      <c r="G510" s="388" t="s">
        <v>3529</v>
      </c>
      <c r="H510" s="388" t="s">
        <v>3530</v>
      </c>
      <c r="I510" s="390">
        <v>7.51</v>
      </c>
      <c r="J510" s="390">
        <v>100</v>
      </c>
      <c r="K510" s="391">
        <v>751</v>
      </c>
    </row>
    <row r="511" spans="1:11" ht="14.4" customHeight="1" x14ac:dyDescent="0.3">
      <c r="A511" s="386" t="s">
        <v>457</v>
      </c>
      <c r="B511" s="387" t="s">
        <v>459</v>
      </c>
      <c r="C511" s="388" t="s">
        <v>475</v>
      </c>
      <c r="D511" s="389" t="s">
        <v>476</v>
      </c>
      <c r="E511" s="388" t="s">
        <v>2973</v>
      </c>
      <c r="F511" s="389" t="s">
        <v>2974</v>
      </c>
      <c r="G511" s="388" t="s">
        <v>3233</v>
      </c>
      <c r="H511" s="388" t="s">
        <v>3234</v>
      </c>
      <c r="I511" s="390">
        <v>0.77666666666666673</v>
      </c>
      <c r="J511" s="390">
        <v>7000</v>
      </c>
      <c r="K511" s="391">
        <v>5448.8</v>
      </c>
    </row>
    <row r="512" spans="1:11" ht="14.4" customHeight="1" x14ac:dyDescent="0.3">
      <c r="A512" s="386" t="s">
        <v>457</v>
      </c>
      <c r="B512" s="387" t="s">
        <v>459</v>
      </c>
      <c r="C512" s="388" t="s">
        <v>475</v>
      </c>
      <c r="D512" s="389" t="s">
        <v>476</v>
      </c>
      <c r="E512" s="388" t="s">
        <v>2973</v>
      </c>
      <c r="F512" s="389" t="s">
        <v>2974</v>
      </c>
      <c r="G512" s="388" t="s">
        <v>3235</v>
      </c>
      <c r="H512" s="388" t="s">
        <v>3236</v>
      </c>
      <c r="I512" s="390">
        <v>0.77</v>
      </c>
      <c r="J512" s="390">
        <v>1000</v>
      </c>
      <c r="K512" s="391">
        <v>774.4</v>
      </c>
    </row>
    <row r="513" spans="1:11" ht="14.4" customHeight="1" x14ac:dyDescent="0.3">
      <c r="A513" s="386" t="s">
        <v>457</v>
      </c>
      <c r="B513" s="387" t="s">
        <v>459</v>
      </c>
      <c r="C513" s="388" t="s">
        <v>475</v>
      </c>
      <c r="D513" s="389" t="s">
        <v>476</v>
      </c>
      <c r="E513" s="388" t="s">
        <v>2959</v>
      </c>
      <c r="F513" s="389" t="s">
        <v>2960</v>
      </c>
      <c r="G513" s="388" t="s">
        <v>3531</v>
      </c>
      <c r="H513" s="388" t="s">
        <v>3532</v>
      </c>
      <c r="I513" s="390">
        <v>152.46</v>
      </c>
      <c r="J513" s="390">
        <v>3</v>
      </c>
      <c r="K513" s="391">
        <v>457.38</v>
      </c>
    </row>
    <row r="514" spans="1:11" ht="14.4" customHeight="1" x14ac:dyDescent="0.3">
      <c r="A514" s="386" t="s">
        <v>457</v>
      </c>
      <c r="B514" s="387" t="s">
        <v>459</v>
      </c>
      <c r="C514" s="388" t="s">
        <v>475</v>
      </c>
      <c r="D514" s="389" t="s">
        <v>476</v>
      </c>
      <c r="E514" s="388" t="s">
        <v>2959</v>
      </c>
      <c r="F514" s="389" t="s">
        <v>2960</v>
      </c>
      <c r="G514" s="388" t="s">
        <v>3237</v>
      </c>
      <c r="H514" s="388" t="s">
        <v>3238</v>
      </c>
      <c r="I514" s="390">
        <v>188.76</v>
      </c>
      <c r="J514" s="390">
        <v>4</v>
      </c>
      <c r="K514" s="391">
        <v>755.04</v>
      </c>
    </row>
    <row r="515" spans="1:11" ht="14.4" customHeight="1" x14ac:dyDescent="0.3">
      <c r="A515" s="386" t="s">
        <v>457</v>
      </c>
      <c r="B515" s="387" t="s">
        <v>459</v>
      </c>
      <c r="C515" s="388" t="s">
        <v>475</v>
      </c>
      <c r="D515" s="389" t="s">
        <v>476</v>
      </c>
      <c r="E515" s="388" t="s">
        <v>2959</v>
      </c>
      <c r="F515" s="389" t="s">
        <v>2960</v>
      </c>
      <c r="G515" s="388" t="s">
        <v>3533</v>
      </c>
      <c r="H515" s="388" t="s">
        <v>3534</v>
      </c>
      <c r="I515" s="390">
        <v>15446.859999999997</v>
      </c>
      <c r="J515" s="390">
        <v>10</v>
      </c>
      <c r="K515" s="391">
        <v>154468.59999999998</v>
      </c>
    </row>
    <row r="516" spans="1:11" ht="14.4" customHeight="1" x14ac:dyDescent="0.3">
      <c r="A516" s="386" t="s">
        <v>457</v>
      </c>
      <c r="B516" s="387" t="s">
        <v>459</v>
      </c>
      <c r="C516" s="388" t="s">
        <v>2975</v>
      </c>
      <c r="D516" s="389" t="s">
        <v>2976</v>
      </c>
      <c r="E516" s="388" t="s">
        <v>2963</v>
      </c>
      <c r="F516" s="389" t="s">
        <v>2964</v>
      </c>
      <c r="G516" s="388" t="s">
        <v>3149</v>
      </c>
      <c r="H516" s="388" t="s">
        <v>3150</v>
      </c>
      <c r="I516" s="390">
        <v>2.85</v>
      </c>
      <c r="J516" s="390">
        <v>100</v>
      </c>
      <c r="K516" s="391">
        <v>285</v>
      </c>
    </row>
    <row r="517" spans="1:11" ht="14.4" customHeight="1" x14ac:dyDescent="0.3">
      <c r="A517" s="386" t="s">
        <v>457</v>
      </c>
      <c r="B517" s="387" t="s">
        <v>459</v>
      </c>
      <c r="C517" s="388" t="s">
        <v>2975</v>
      </c>
      <c r="D517" s="389" t="s">
        <v>2976</v>
      </c>
      <c r="E517" s="388" t="s">
        <v>2969</v>
      </c>
      <c r="F517" s="389" t="s">
        <v>2970</v>
      </c>
      <c r="G517" s="388" t="s">
        <v>3535</v>
      </c>
      <c r="H517" s="388" t="s">
        <v>3536</v>
      </c>
      <c r="I517" s="390">
        <v>34.5</v>
      </c>
      <c r="J517" s="390">
        <v>36</v>
      </c>
      <c r="K517" s="391">
        <v>1242</v>
      </c>
    </row>
    <row r="518" spans="1:11" ht="14.4" customHeight="1" thickBot="1" x14ac:dyDescent="0.35">
      <c r="A518" s="392" t="s">
        <v>457</v>
      </c>
      <c r="B518" s="393" t="s">
        <v>459</v>
      </c>
      <c r="C518" s="394" t="s">
        <v>2975</v>
      </c>
      <c r="D518" s="395" t="s">
        <v>2976</v>
      </c>
      <c r="E518" s="394" t="s">
        <v>2973</v>
      </c>
      <c r="F518" s="395" t="s">
        <v>2974</v>
      </c>
      <c r="G518" s="394" t="s">
        <v>3235</v>
      </c>
      <c r="H518" s="394" t="s">
        <v>3236</v>
      </c>
      <c r="I518" s="396">
        <v>0.78</v>
      </c>
      <c r="J518" s="396">
        <v>400</v>
      </c>
      <c r="K518" s="397">
        <v>312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95" customWidth="1"/>
    <col min="2" max="2" width="4.44140625" style="98" customWidth="1"/>
    <col min="3" max="3" width="4" style="99" customWidth="1"/>
    <col min="4" max="4" width="26" style="100" customWidth="1"/>
    <col min="5" max="6" width="10.6640625" style="100" customWidth="1"/>
    <col min="7" max="9" width="10.6640625" style="101" customWidth="1"/>
    <col min="10" max="10" width="10.6640625" style="102" customWidth="1"/>
    <col min="11" max="16384" width="8.88671875" style="95"/>
  </cols>
  <sheetData>
    <row r="1" spans="1:10" ht="18.600000000000001" customHeight="1" thickBot="1" x14ac:dyDescent="0.4">
      <c r="A1" s="318" t="s">
        <v>174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4.4" customHeight="1" thickBot="1" x14ac:dyDescent="0.3">
      <c r="A2" s="348" t="s">
        <v>235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4.4" customHeight="1" thickBot="1" x14ac:dyDescent="0.3">
      <c r="A3" s="320" t="s">
        <v>170</v>
      </c>
      <c r="B3" s="321"/>
      <c r="C3" s="321"/>
      <c r="D3" s="322"/>
      <c r="E3" s="326" t="s">
        <v>98</v>
      </c>
      <c r="F3" s="327"/>
      <c r="G3" s="328" t="s">
        <v>99</v>
      </c>
      <c r="H3" s="327"/>
      <c r="I3" s="328" t="s">
        <v>100</v>
      </c>
      <c r="J3" s="329"/>
    </row>
    <row r="4" spans="1:10" s="97" customFormat="1" ht="14.4" customHeight="1" thickBot="1" x14ac:dyDescent="0.35">
      <c r="A4" s="323"/>
      <c r="B4" s="324"/>
      <c r="C4" s="324"/>
      <c r="D4" s="325"/>
      <c r="E4" s="456" t="s">
        <v>101</v>
      </c>
      <c r="F4" s="456" t="s">
        <v>102</v>
      </c>
      <c r="G4" s="457" t="s">
        <v>102</v>
      </c>
      <c r="H4" s="458" t="s">
        <v>103</v>
      </c>
      <c r="I4" s="457" t="s">
        <v>6</v>
      </c>
      <c r="J4" s="459" t="s">
        <v>103</v>
      </c>
    </row>
    <row r="5" spans="1:10" ht="14.4" customHeight="1" x14ac:dyDescent="0.3">
      <c r="A5" s="134"/>
      <c r="B5" s="135" t="s">
        <v>93</v>
      </c>
      <c r="C5" s="136"/>
      <c r="D5" s="453"/>
      <c r="E5" s="461">
        <v>14.8</v>
      </c>
      <c r="F5" s="444"/>
      <c r="G5" s="460">
        <v>14.8</v>
      </c>
      <c r="H5" s="482"/>
      <c r="I5" s="460">
        <v>14.54</v>
      </c>
      <c r="J5" s="484"/>
    </row>
    <row r="6" spans="1:10" ht="14.4" customHeight="1" x14ac:dyDescent="0.3">
      <c r="A6" s="137"/>
      <c r="B6" s="138" t="s">
        <v>104</v>
      </c>
      <c r="C6" s="139"/>
      <c r="D6" s="454"/>
      <c r="E6" s="462">
        <v>14.166666666666666</v>
      </c>
      <c r="F6" s="445"/>
      <c r="G6" s="446">
        <v>16</v>
      </c>
      <c r="H6" s="483"/>
      <c r="I6" s="446">
        <v>15.84</v>
      </c>
      <c r="J6" s="485"/>
    </row>
    <row r="7" spans="1:10" ht="14.4" hidden="1" customHeight="1" x14ac:dyDescent="0.3">
      <c r="A7" s="137"/>
      <c r="B7" s="138"/>
      <c r="C7" s="139" t="s">
        <v>95</v>
      </c>
      <c r="D7" s="454"/>
      <c r="E7" s="463">
        <v>0</v>
      </c>
      <c r="F7" s="447"/>
      <c r="G7" s="448">
        <v>0</v>
      </c>
      <c r="H7" s="449"/>
      <c r="I7" s="448">
        <v>0</v>
      </c>
      <c r="J7" s="471"/>
    </row>
    <row r="8" spans="1:10" ht="14.4" hidden="1" customHeight="1" x14ac:dyDescent="0.3">
      <c r="A8" s="137"/>
      <c r="B8" s="138"/>
      <c r="C8" s="139" t="s">
        <v>96</v>
      </c>
      <c r="D8" s="454"/>
      <c r="E8" s="463">
        <v>0</v>
      </c>
      <c r="F8" s="447"/>
      <c r="G8" s="448">
        <v>0</v>
      </c>
      <c r="H8" s="449"/>
      <c r="I8" s="448">
        <v>0</v>
      </c>
      <c r="J8" s="471"/>
    </row>
    <row r="9" spans="1:10" ht="14.4" customHeight="1" x14ac:dyDescent="0.3">
      <c r="A9" s="140" t="s">
        <v>105</v>
      </c>
      <c r="B9" s="141"/>
      <c r="C9" s="139"/>
      <c r="D9" s="454"/>
      <c r="E9" s="464">
        <v>43197</v>
      </c>
      <c r="F9" s="448">
        <v>3550</v>
      </c>
      <c r="G9" s="441">
        <f>G11+G19+G27</f>
        <v>3344.3999999999996</v>
      </c>
      <c r="H9" s="450">
        <f>G9-F9</f>
        <v>-205.60000000000036</v>
      </c>
      <c r="I9" s="441">
        <f>I11+I19+I27</f>
        <v>40913.360000000001</v>
      </c>
      <c r="J9" s="472">
        <f>I9-E9</f>
        <v>-2283.6399999999994</v>
      </c>
    </row>
    <row r="10" spans="1:10" ht="14.4" hidden="1" customHeight="1" x14ac:dyDescent="0.3">
      <c r="A10" s="137"/>
      <c r="B10" s="142"/>
      <c r="C10" s="139" t="s">
        <v>106</v>
      </c>
      <c r="D10" s="454"/>
      <c r="E10" s="476"/>
      <c r="F10" s="479"/>
      <c r="G10" s="442">
        <f>G29+G32</f>
        <v>593</v>
      </c>
      <c r="H10" s="479"/>
      <c r="I10" s="442">
        <f>I29+I32</f>
        <v>6641</v>
      </c>
      <c r="J10" s="486"/>
    </row>
    <row r="11" spans="1:10" ht="14.4" customHeight="1" x14ac:dyDescent="0.3">
      <c r="A11" s="137"/>
      <c r="B11" s="142" t="s">
        <v>107</v>
      </c>
      <c r="C11" s="139"/>
      <c r="D11" s="454"/>
      <c r="E11" s="477"/>
      <c r="F11" s="480"/>
      <c r="G11" s="442">
        <f>G12+G13</f>
        <v>2632.3999999999996</v>
      </c>
      <c r="H11" s="480"/>
      <c r="I11" s="442">
        <f>I12+I13</f>
        <v>30412.36</v>
      </c>
      <c r="J11" s="487"/>
    </row>
    <row r="12" spans="1:10" ht="14.4" hidden="1" customHeight="1" x14ac:dyDescent="0.3">
      <c r="A12" s="137"/>
      <c r="B12" s="138"/>
      <c r="C12" s="139" t="s">
        <v>108</v>
      </c>
      <c r="D12" s="454"/>
      <c r="E12" s="477"/>
      <c r="F12" s="480"/>
      <c r="G12" s="448">
        <v>133.19999999999999</v>
      </c>
      <c r="H12" s="480"/>
      <c r="I12" s="448">
        <v>3172.36</v>
      </c>
      <c r="J12" s="487"/>
    </row>
    <row r="13" spans="1:10" ht="14.4" hidden="1" customHeight="1" x14ac:dyDescent="0.3">
      <c r="A13" s="137"/>
      <c r="B13" s="138"/>
      <c r="C13" s="139" t="s">
        <v>109</v>
      </c>
      <c r="D13" s="454"/>
      <c r="E13" s="477"/>
      <c r="F13" s="480"/>
      <c r="G13" s="448">
        <v>2499.1999999999998</v>
      </c>
      <c r="H13" s="480"/>
      <c r="I13" s="448">
        <v>27240</v>
      </c>
      <c r="J13" s="487"/>
    </row>
    <row r="14" spans="1:10" ht="14.4" hidden="1" customHeight="1" x14ac:dyDescent="0.3">
      <c r="A14" s="137"/>
      <c r="B14" s="138"/>
      <c r="C14" s="139" t="s">
        <v>110</v>
      </c>
      <c r="D14" s="454"/>
      <c r="E14" s="477"/>
      <c r="F14" s="480"/>
      <c r="G14" s="448"/>
      <c r="H14" s="480"/>
      <c r="I14" s="448"/>
      <c r="J14" s="487"/>
    </row>
    <row r="15" spans="1:10" ht="14.4" hidden="1" customHeight="1" x14ac:dyDescent="0.3">
      <c r="A15" s="137"/>
      <c r="B15" s="138"/>
      <c r="C15" s="139" t="s">
        <v>111</v>
      </c>
      <c r="D15" s="454"/>
      <c r="E15" s="477"/>
      <c r="F15" s="480"/>
      <c r="G15" s="448"/>
      <c r="H15" s="480"/>
      <c r="I15" s="448"/>
      <c r="J15" s="487"/>
    </row>
    <row r="16" spans="1:10" ht="14.4" hidden="1" customHeight="1" x14ac:dyDescent="0.3">
      <c r="A16" s="137"/>
      <c r="B16" s="138"/>
      <c r="C16" s="139" t="s">
        <v>112</v>
      </c>
      <c r="D16" s="454"/>
      <c r="E16" s="477"/>
      <c r="F16" s="480"/>
      <c r="G16" s="448"/>
      <c r="H16" s="480"/>
      <c r="I16" s="448"/>
      <c r="J16" s="487"/>
    </row>
    <row r="17" spans="1:10" ht="14.4" hidden="1" customHeight="1" x14ac:dyDescent="0.3">
      <c r="A17" s="137"/>
      <c r="B17" s="138"/>
      <c r="C17" s="139" t="s">
        <v>113</v>
      </c>
      <c r="D17" s="454"/>
      <c r="E17" s="477"/>
      <c r="F17" s="480"/>
      <c r="G17" s="448"/>
      <c r="H17" s="480"/>
      <c r="I17" s="448"/>
      <c r="J17" s="487"/>
    </row>
    <row r="18" spans="1:10" ht="14.4" hidden="1" customHeight="1" x14ac:dyDescent="0.3">
      <c r="A18" s="137"/>
      <c r="B18" s="138"/>
      <c r="C18" s="139" t="s">
        <v>114</v>
      </c>
      <c r="D18" s="454"/>
      <c r="E18" s="477"/>
      <c r="F18" s="480"/>
      <c r="G18" s="448"/>
      <c r="H18" s="480"/>
      <c r="I18" s="448"/>
      <c r="J18" s="487"/>
    </row>
    <row r="19" spans="1:10" ht="14.4" customHeight="1" x14ac:dyDescent="0.3">
      <c r="A19" s="137"/>
      <c r="B19" s="142" t="s">
        <v>115</v>
      </c>
      <c r="C19" s="139"/>
      <c r="D19" s="454"/>
      <c r="E19" s="477"/>
      <c r="F19" s="480"/>
      <c r="G19" s="442">
        <f>G20+G21+G24</f>
        <v>399</v>
      </c>
      <c r="H19" s="480"/>
      <c r="I19" s="442">
        <f>I20+I21+I24</f>
        <v>5291</v>
      </c>
      <c r="J19" s="487"/>
    </row>
    <row r="20" spans="1:10" ht="14.4" customHeight="1" x14ac:dyDescent="0.3">
      <c r="A20" s="137"/>
      <c r="B20" s="138"/>
      <c r="C20" s="139" t="s">
        <v>116</v>
      </c>
      <c r="D20" s="454"/>
      <c r="E20" s="477"/>
      <c r="F20" s="480"/>
      <c r="G20" s="448">
        <v>18</v>
      </c>
      <c r="H20" s="480"/>
      <c r="I20" s="448">
        <v>530</v>
      </c>
      <c r="J20" s="487"/>
    </row>
    <row r="21" spans="1:10" ht="14.4" customHeight="1" x14ac:dyDescent="0.3">
      <c r="A21" s="137"/>
      <c r="B21" s="138"/>
      <c r="C21" s="139" t="s">
        <v>117</v>
      </c>
      <c r="D21" s="454"/>
      <c r="E21" s="477"/>
      <c r="F21" s="480"/>
      <c r="G21" s="448">
        <v>375</v>
      </c>
      <c r="H21" s="480"/>
      <c r="I21" s="448">
        <v>4576</v>
      </c>
      <c r="J21" s="487"/>
    </row>
    <row r="22" spans="1:10" ht="14.4" hidden="1" customHeight="1" x14ac:dyDescent="0.3">
      <c r="A22" s="137"/>
      <c r="B22" s="138"/>
      <c r="C22" s="139"/>
      <c r="D22" s="454" t="s">
        <v>118</v>
      </c>
      <c r="E22" s="477"/>
      <c r="F22" s="480"/>
      <c r="G22" s="448">
        <v>0</v>
      </c>
      <c r="H22" s="480"/>
      <c r="I22" s="448">
        <v>0</v>
      </c>
      <c r="J22" s="487"/>
    </row>
    <row r="23" spans="1:10" ht="14.4" hidden="1" customHeight="1" x14ac:dyDescent="0.3">
      <c r="A23" s="137"/>
      <c r="B23" s="138"/>
      <c r="C23" s="139"/>
      <c r="D23" s="454" t="s">
        <v>119</v>
      </c>
      <c r="E23" s="477"/>
      <c r="F23" s="480"/>
      <c r="G23" s="448">
        <v>0</v>
      </c>
      <c r="H23" s="480"/>
      <c r="I23" s="448">
        <v>0</v>
      </c>
      <c r="J23" s="487"/>
    </row>
    <row r="24" spans="1:10" ht="14.4" customHeight="1" x14ac:dyDescent="0.3">
      <c r="A24" s="137"/>
      <c r="B24" s="138"/>
      <c r="C24" s="139" t="s">
        <v>120</v>
      </c>
      <c r="D24" s="454"/>
      <c r="E24" s="477"/>
      <c r="F24" s="480"/>
      <c r="G24" s="448">
        <v>6</v>
      </c>
      <c r="H24" s="480"/>
      <c r="I24" s="448">
        <v>185</v>
      </c>
      <c r="J24" s="487"/>
    </row>
    <row r="25" spans="1:10" ht="14.4" hidden="1" customHeight="1" x14ac:dyDescent="0.3">
      <c r="A25" s="137"/>
      <c r="B25" s="138"/>
      <c r="C25" s="139"/>
      <c r="D25" s="454" t="s">
        <v>121</v>
      </c>
      <c r="E25" s="477"/>
      <c r="F25" s="480"/>
      <c r="G25" s="448">
        <v>0</v>
      </c>
      <c r="H25" s="480"/>
      <c r="I25" s="448">
        <v>0</v>
      </c>
      <c r="J25" s="487"/>
    </row>
    <row r="26" spans="1:10" ht="14.4" hidden="1" customHeight="1" x14ac:dyDescent="0.3">
      <c r="A26" s="137"/>
      <c r="B26" s="138"/>
      <c r="C26" s="139"/>
      <c r="D26" s="454" t="s">
        <v>122</v>
      </c>
      <c r="E26" s="477"/>
      <c r="F26" s="480"/>
      <c r="G26" s="448">
        <v>0</v>
      </c>
      <c r="H26" s="480"/>
      <c r="I26" s="448">
        <v>0</v>
      </c>
      <c r="J26" s="487"/>
    </row>
    <row r="27" spans="1:10" ht="14.4" customHeight="1" x14ac:dyDescent="0.3">
      <c r="A27" s="137"/>
      <c r="B27" s="142" t="s">
        <v>123</v>
      </c>
      <c r="C27" s="139"/>
      <c r="D27" s="454"/>
      <c r="E27" s="477"/>
      <c r="F27" s="480"/>
      <c r="G27" s="442">
        <v>313</v>
      </c>
      <c r="H27" s="480"/>
      <c r="I27" s="442">
        <v>5210</v>
      </c>
      <c r="J27" s="487"/>
    </row>
    <row r="28" spans="1:10" ht="14.4" hidden="1" customHeight="1" x14ac:dyDescent="0.3">
      <c r="A28" s="137"/>
      <c r="B28" s="138"/>
      <c r="C28" s="139" t="s">
        <v>124</v>
      </c>
      <c r="D28" s="454"/>
      <c r="E28" s="477"/>
      <c r="F28" s="480"/>
      <c r="G28" s="448">
        <v>0</v>
      </c>
      <c r="H28" s="480"/>
      <c r="I28" s="448">
        <v>0</v>
      </c>
      <c r="J28" s="487"/>
    </row>
    <row r="29" spans="1:10" ht="14.4" hidden="1" customHeight="1" x14ac:dyDescent="0.3">
      <c r="A29" s="137"/>
      <c r="B29" s="138"/>
      <c r="C29" s="139" t="s">
        <v>125</v>
      </c>
      <c r="D29" s="454"/>
      <c r="E29" s="477"/>
      <c r="F29" s="480"/>
      <c r="G29" s="448">
        <v>0</v>
      </c>
      <c r="H29" s="480"/>
      <c r="I29" s="448">
        <v>0</v>
      </c>
      <c r="J29" s="487"/>
    </row>
    <row r="30" spans="1:10" ht="14.4" hidden="1" customHeight="1" x14ac:dyDescent="0.3">
      <c r="A30" s="137"/>
      <c r="B30" s="138"/>
      <c r="C30" s="139" t="s">
        <v>126</v>
      </c>
      <c r="D30" s="454"/>
      <c r="E30" s="477"/>
      <c r="F30" s="480"/>
      <c r="G30" s="448">
        <v>0</v>
      </c>
      <c r="H30" s="480"/>
      <c r="I30" s="448">
        <v>0</v>
      </c>
      <c r="J30" s="487"/>
    </row>
    <row r="31" spans="1:10" ht="14.4" customHeight="1" x14ac:dyDescent="0.3">
      <c r="A31" s="137"/>
      <c r="B31" s="143" t="s">
        <v>127</v>
      </c>
      <c r="C31" s="139"/>
      <c r="D31" s="454"/>
      <c r="E31" s="477"/>
      <c r="F31" s="480"/>
      <c r="G31" s="443">
        <v>616</v>
      </c>
      <c r="H31" s="480"/>
      <c r="I31" s="443">
        <v>7610</v>
      </c>
      <c r="J31" s="487"/>
    </row>
    <row r="32" spans="1:10" ht="14.4" customHeight="1" x14ac:dyDescent="0.3">
      <c r="A32" s="137"/>
      <c r="B32" s="143" t="s">
        <v>128</v>
      </c>
      <c r="C32" s="139"/>
      <c r="D32" s="454"/>
      <c r="E32" s="478"/>
      <c r="F32" s="481"/>
      <c r="G32" s="443">
        <v>593</v>
      </c>
      <c r="H32" s="481"/>
      <c r="I32" s="443">
        <v>6641</v>
      </c>
      <c r="J32" s="488"/>
    </row>
    <row r="33" spans="1:10" ht="14.4" hidden="1" customHeight="1" x14ac:dyDescent="0.3">
      <c r="A33" s="137"/>
      <c r="B33" s="143" t="s">
        <v>129</v>
      </c>
      <c r="C33" s="139"/>
      <c r="D33" s="454"/>
      <c r="E33" s="465"/>
      <c r="F33" s="451"/>
      <c r="G33" s="443">
        <v>0</v>
      </c>
      <c r="H33" s="451"/>
      <c r="I33" s="443">
        <v>0</v>
      </c>
      <c r="J33" s="473"/>
    </row>
    <row r="34" spans="1:10" ht="14.4" customHeight="1" x14ac:dyDescent="0.3">
      <c r="A34" s="137" t="s">
        <v>130</v>
      </c>
      <c r="B34" s="138"/>
      <c r="C34" s="139"/>
      <c r="D34" s="454"/>
      <c r="E34" s="466">
        <v>0</v>
      </c>
      <c r="F34" s="452">
        <v>0</v>
      </c>
      <c r="G34" s="452">
        <v>0</v>
      </c>
      <c r="H34" s="452">
        <f>G34-F34</f>
        <v>0</v>
      </c>
      <c r="I34" s="452">
        <v>1020</v>
      </c>
      <c r="J34" s="474">
        <f>I34-E34</f>
        <v>1020</v>
      </c>
    </row>
    <row r="35" spans="1:10" ht="14.4" customHeight="1" x14ac:dyDescent="0.3">
      <c r="A35" s="137"/>
      <c r="B35" s="138"/>
      <c r="C35" s="139" t="s">
        <v>106</v>
      </c>
      <c r="D35" s="454"/>
      <c r="E35" s="466">
        <v>0</v>
      </c>
      <c r="F35" s="452">
        <v>0</v>
      </c>
      <c r="G35" s="448">
        <v>0</v>
      </c>
      <c r="H35" s="452">
        <f>G35-F35</f>
        <v>0</v>
      </c>
      <c r="I35" s="450">
        <v>1020</v>
      </c>
      <c r="J35" s="474">
        <f>I35-E35</f>
        <v>1020</v>
      </c>
    </row>
    <row r="36" spans="1:10" ht="14.4" customHeight="1" thickBot="1" x14ac:dyDescent="0.35">
      <c r="A36" s="144" t="s">
        <v>131</v>
      </c>
      <c r="B36" s="145"/>
      <c r="C36" s="146"/>
      <c r="D36" s="455"/>
      <c r="E36" s="467">
        <v>13150000</v>
      </c>
      <c r="F36" s="468">
        <f>E36/12</f>
        <v>1095833.3333333333</v>
      </c>
      <c r="G36" s="469">
        <v>1201108</v>
      </c>
      <c r="H36" s="470">
        <f>G36-F36</f>
        <v>105274.66666666674</v>
      </c>
      <c r="I36" s="470">
        <v>14537425</v>
      </c>
      <c r="J36" s="475">
        <v>1387425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280" t="s">
        <v>3538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03"/>
      <c r="AM1" s="103"/>
    </row>
    <row r="2" spans="1:39" ht="14.4" customHeight="1" x14ac:dyDescent="0.3">
      <c r="A2" s="348" t="s">
        <v>235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3"/>
      <c r="AM2" s="103"/>
    </row>
    <row r="3" spans="1:39" ht="14.4" customHeight="1" x14ac:dyDescent="0.3">
      <c r="A3" s="105"/>
      <c r="B3" s="106">
        <v>0</v>
      </c>
      <c r="C3" s="106">
        <v>1</v>
      </c>
      <c r="D3" s="106">
        <v>2</v>
      </c>
      <c r="E3" s="106">
        <v>3</v>
      </c>
      <c r="F3" s="106">
        <v>4</v>
      </c>
      <c r="G3" s="106">
        <v>5</v>
      </c>
      <c r="H3" s="106">
        <v>6</v>
      </c>
      <c r="I3" s="106">
        <v>7</v>
      </c>
      <c r="J3" s="106">
        <v>8</v>
      </c>
      <c r="K3" s="106">
        <v>9</v>
      </c>
      <c r="L3" s="106">
        <v>10</v>
      </c>
      <c r="M3" s="106">
        <v>11</v>
      </c>
      <c r="N3" s="106">
        <v>12</v>
      </c>
      <c r="O3" s="106">
        <v>13</v>
      </c>
      <c r="P3" s="106">
        <v>14</v>
      </c>
      <c r="Q3" s="106">
        <v>15</v>
      </c>
      <c r="R3" s="106">
        <v>16</v>
      </c>
      <c r="S3" s="106">
        <v>17</v>
      </c>
      <c r="T3" s="106">
        <v>18</v>
      </c>
      <c r="U3" s="106">
        <v>19</v>
      </c>
      <c r="V3" s="106">
        <v>20</v>
      </c>
      <c r="W3" s="106">
        <v>21</v>
      </c>
      <c r="X3" s="106">
        <v>22</v>
      </c>
      <c r="Y3" s="106">
        <v>23</v>
      </c>
      <c r="Z3" s="107"/>
      <c r="AA3" s="108" t="s">
        <v>83</v>
      </c>
      <c r="AB3" s="107"/>
      <c r="AC3" s="107"/>
      <c r="AD3" s="105"/>
      <c r="AE3" s="109" t="s">
        <v>84</v>
      </c>
      <c r="AF3" s="110"/>
      <c r="AG3" s="110"/>
      <c r="AH3" s="110"/>
      <c r="AI3" s="109" t="s">
        <v>85</v>
      </c>
      <c r="AJ3" s="110"/>
      <c r="AK3" s="110"/>
      <c r="AL3" s="103"/>
      <c r="AM3" s="103"/>
    </row>
    <row r="4" spans="1:39" ht="14.4" customHeight="1" x14ac:dyDescent="0.3">
      <c r="A4" s="147" t="s">
        <v>86</v>
      </c>
      <c r="B4" s="509">
        <v>2</v>
      </c>
      <c r="C4" s="509">
        <v>2</v>
      </c>
      <c r="D4" s="509">
        <v>2</v>
      </c>
      <c r="E4" s="509">
        <v>2</v>
      </c>
      <c r="F4" s="509">
        <v>2</v>
      </c>
      <c r="G4" s="509">
        <v>2</v>
      </c>
      <c r="H4" s="509">
        <v>2</v>
      </c>
      <c r="I4" s="509">
        <v>14.8</v>
      </c>
      <c r="J4" s="509">
        <v>12.8</v>
      </c>
      <c r="K4" s="509">
        <v>12.8</v>
      </c>
      <c r="L4" s="509">
        <v>12.8</v>
      </c>
      <c r="M4" s="509">
        <v>12.8</v>
      </c>
      <c r="N4" s="509">
        <v>12.8</v>
      </c>
      <c r="O4" s="509">
        <v>12.8</v>
      </c>
      <c r="P4" s="509">
        <v>12.8</v>
      </c>
      <c r="Q4" s="509">
        <v>12.8</v>
      </c>
      <c r="R4" s="509">
        <v>1</v>
      </c>
      <c r="S4" s="509">
        <v>2</v>
      </c>
      <c r="T4" s="509">
        <v>2</v>
      </c>
      <c r="U4" s="509">
        <v>2</v>
      </c>
      <c r="V4" s="509">
        <v>2</v>
      </c>
      <c r="W4" s="509">
        <v>2</v>
      </c>
      <c r="X4" s="509">
        <v>2</v>
      </c>
      <c r="Y4" s="509">
        <v>2</v>
      </c>
      <c r="Z4" s="489"/>
      <c r="AA4" s="490">
        <f t="shared" ref="AA4:AA10" si="0">SUM(B4:Y4)</f>
        <v>146.19999999999999</v>
      </c>
      <c r="AB4" s="491">
        <f>SUM(AA4:AA8)</f>
        <v>731</v>
      </c>
      <c r="AC4" s="492">
        <f>SUM(AA4:AA10)</f>
        <v>827</v>
      </c>
      <c r="AD4" s="493"/>
      <c r="AE4" s="490">
        <f>AI4/12</f>
        <v>633.5333333333333</v>
      </c>
      <c r="AF4" s="491">
        <f>SUM(AE4:AE8)</f>
        <v>3167.6666666666665</v>
      </c>
      <c r="AG4" s="492">
        <f>SUM(AE4:AE10)</f>
        <v>3583.6666666666665</v>
      </c>
      <c r="AH4" s="494"/>
      <c r="AI4" s="490">
        <f>AA4*52</f>
        <v>7602.4</v>
      </c>
      <c r="AJ4" s="491">
        <f>SUM(AI4:AI8)</f>
        <v>38012</v>
      </c>
      <c r="AK4" s="492">
        <f>SUM(AI4:AI10)</f>
        <v>43004</v>
      </c>
      <c r="AL4" s="103"/>
      <c r="AM4" s="103"/>
    </row>
    <row r="5" spans="1:39" ht="14.4" customHeight="1" x14ac:dyDescent="0.3">
      <c r="A5" s="147" t="s">
        <v>87</v>
      </c>
      <c r="B5" s="509">
        <v>2</v>
      </c>
      <c r="C5" s="509">
        <v>2</v>
      </c>
      <c r="D5" s="509">
        <v>2</v>
      </c>
      <c r="E5" s="509">
        <v>2</v>
      </c>
      <c r="F5" s="509">
        <v>2</v>
      </c>
      <c r="G5" s="509">
        <v>2</v>
      </c>
      <c r="H5" s="509">
        <v>2</v>
      </c>
      <c r="I5" s="509">
        <v>14.8</v>
      </c>
      <c r="J5" s="509">
        <v>12.8</v>
      </c>
      <c r="K5" s="509">
        <v>12.8</v>
      </c>
      <c r="L5" s="509">
        <v>12.8</v>
      </c>
      <c r="M5" s="509">
        <v>12.8</v>
      </c>
      <c r="N5" s="509">
        <v>12.8</v>
      </c>
      <c r="O5" s="509">
        <v>12.8</v>
      </c>
      <c r="P5" s="509">
        <v>12.8</v>
      </c>
      <c r="Q5" s="509">
        <v>12.8</v>
      </c>
      <c r="R5" s="509">
        <v>1</v>
      </c>
      <c r="S5" s="509">
        <v>2</v>
      </c>
      <c r="T5" s="509">
        <v>2</v>
      </c>
      <c r="U5" s="509">
        <v>2</v>
      </c>
      <c r="V5" s="509">
        <v>2</v>
      </c>
      <c r="W5" s="509">
        <v>2</v>
      </c>
      <c r="X5" s="509">
        <v>2</v>
      </c>
      <c r="Y5" s="509">
        <v>2</v>
      </c>
      <c r="Z5" s="489"/>
      <c r="AA5" s="490">
        <f t="shared" si="0"/>
        <v>146.19999999999999</v>
      </c>
      <c r="AB5" s="495"/>
      <c r="AC5" s="496"/>
      <c r="AD5" s="493"/>
      <c r="AE5" s="490">
        <f t="shared" ref="AE5:AE10" si="1">AI5/12</f>
        <v>633.5333333333333</v>
      </c>
      <c r="AF5" s="495"/>
      <c r="AG5" s="496"/>
      <c r="AH5" s="494"/>
      <c r="AI5" s="490">
        <f t="shared" ref="AI5:AI10" si="2">AA5*52</f>
        <v>7602.4</v>
      </c>
      <c r="AJ5" s="495"/>
      <c r="AK5" s="496"/>
      <c r="AL5" s="103"/>
      <c r="AM5" s="103"/>
    </row>
    <row r="6" spans="1:39" ht="14.4" customHeight="1" x14ac:dyDescent="0.3">
      <c r="A6" s="147" t="s">
        <v>88</v>
      </c>
      <c r="B6" s="509">
        <v>2</v>
      </c>
      <c r="C6" s="509">
        <v>2</v>
      </c>
      <c r="D6" s="509">
        <v>2</v>
      </c>
      <c r="E6" s="509">
        <v>2</v>
      </c>
      <c r="F6" s="509">
        <v>2</v>
      </c>
      <c r="G6" s="509">
        <v>2</v>
      </c>
      <c r="H6" s="509">
        <v>2</v>
      </c>
      <c r="I6" s="509">
        <v>14.8</v>
      </c>
      <c r="J6" s="509">
        <v>12.8</v>
      </c>
      <c r="K6" s="509">
        <v>12.8</v>
      </c>
      <c r="L6" s="509">
        <v>12.8</v>
      </c>
      <c r="M6" s="509">
        <v>12.8</v>
      </c>
      <c r="N6" s="509">
        <v>12.8</v>
      </c>
      <c r="O6" s="509">
        <v>12.8</v>
      </c>
      <c r="P6" s="509">
        <v>12.8</v>
      </c>
      <c r="Q6" s="509">
        <v>12.8</v>
      </c>
      <c r="R6" s="509">
        <v>1</v>
      </c>
      <c r="S6" s="509">
        <v>2</v>
      </c>
      <c r="T6" s="509">
        <v>2</v>
      </c>
      <c r="U6" s="509">
        <v>2</v>
      </c>
      <c r="V6" s="509">
        <v>2</v>
      </c>
      <c r="W6" s="509">
        <v>2</v>
      </c>
      <c r="X6" s="509">
        <v>2</v>
      </c>
      <c r="Y6" s="509">
        <v>2</v>
      </c>
      <c r="Z6" s="489"/>
      <c r="AA6" s="490">
        <f t="shared" si="0"/>
        <v>146.19999999999999</v>
      </c>
      <c r="AB6" s="495"/>
      <c r="AC6" s="496"/>
      <c r="AD6" s="493"/>
      <c r="AE6" s="490">
        <f t="shared" si="1"/>
        <v>633.5333333333333</v>
      </c>
      <c r="AF6" s="495"/>
      <c r="AG6" s="496"/>
      <c r="AH6" s="494"/>
      <c r="AI6" s="490">
        <f t="shared" si="2"/>
        <v>7602.4</v>
      </c>
      <c r="AJ6" s="495"/>
      <c r="AK6" s="496"/>
      <c r="AL6" s="103"/>
      <c r="AM6" s="103"/>
    </row>
    <row r="7" spans="1:39" ht="14.4" customHeight="1" x14ac:dyDescent="0.3">
      <c r="A7" s="147" t="s">
        <v>89</v>
      </c>
      <c r="B7" s="509">
        <v>2</v>
      </c>
      <c r="C7" s="509">
        <v>2</v>
      </c>
      <c r="D7" s="509">
        <v>2</v>
      </c>
      <c r="E7" s="509">
        <v>2</v>
      </c>
      <c r="F7" s="509">
        <v>2</v>
      </c>
      <c r="G7" s="509">
        <v>2</v>
      </c>
      <c r="H7" s="509">
        <v>2</v>
      </c>
      <c r="I7" s="509">
        <v>14.8</v>
      </c>
      <c r="J7" s="509">
        <v>12.8</v>
      </c>
      <c r="K7" s="509">
        <v>12.8</v>
      </c>
      <c r="L7" s="509">
        <v>12.8</v>
      </c>
      <c r="M7" s="509">
        <v>12.8</v>
      </c>
      <c r="N7" s="509">
        <v>12.8</v>
      </c>
      <c r="O7" s="509">
        <v>12.8</v>
      </c>
      <c r="P7" s="509">
        <v>12.8</v>
      </c>
      <c r="Q7" s="509">
        <v>12.8</v>
      </c>
      <c r="R7" s="509">
        <v>1</v>
      </c>
      <c r="S7" s="509">
        <v>2</v>
      </c>
      <c r="T7" s="509">
        <v>2</v>
      </c>
      <c r="U7" s="509">
        <v>2</v>
      </c>
      <c r="V7" s="509">
        <v>2</v>
      </c>
      <c r="W7" s="509">
        <v>2</v>
      </c>
      <c r="X7" s="509">
        <v>2</v>
      </c>
      <c r="Y7" s="509">
        <v>2</v>
      </c>
      <c r="Z7" s="489"/>
      <c r="AA7" s="490">
        <f t="shared" si="0"/>
        <v>146.19999999999999</v>
      </c>
      <c r="AB7" s="495"/>
      <c r="AC7" s="496"/>
      <c r="AD7" s="493"/>
      <c r="AE7" s="490">
        <f t="shared" si="1"/>
        <v>633.5333333333333</v>
      </c>
      <c r="AF7" s="495"/>
      <c r="AG7" s="496"/>
      <c r="AH7" s="494"/>
      <c r="AI7" s="490">
        <f t="shared" si="2"/>
        <v>7602.4</v>
      </c>
      <c r="AJ7" s="495"/>
      <c r="AK7" s="496"/>
      <c r="AL7" s="103"/>
      <c r="AM7" s="103"/>
    </row>
    <row r="8" spans="1:39" ht="14.4" customHeight="1" x14ac:dyDescent="0.3">
      <c r="A8" s="147" t="s">
        <v>90</v>
      </c>
      <c r="B8" s="509">
        <v>2</v>
      </c>
      <c r="C8" s="509">
        <v>2</v>
      </c>
      <c r="D8" s="509">
        <v>2</v>
      </c>
      <c r="E8" s="509">
        <v>2</v>
      </c>
      <c r="F8" s="509">
        <v>2</v>
      </c>
      <c r="G8" s="509">
        <v>2</v>
      </c>
      <c r="H8" s="509">
        <v>2</v>
      </c>
      <c r="I8" s="509">
        <v>14.8</v>
      </c>
      <c r="J8" s="509">
        <v>12.8</v>
      </c>
      <c r="K8" s="509">
        <v>12.8</v>
      </c>
      <c r="L8" s="509">
        <v>12.8</v>
      </c>
      <c r="M8" s="509">
        <v>12.8</v>
      </c>
      <c r="N8" s="509">
        <v>12.8</v>
      </c>
      <c r="O8" s="509">
        <v>12.8</v>
      </c>
      <c r="P8" s="509">
        <v>12.8</v>
      </c>
      <c r="Q8" s="509">
        <v>12.8</v>
      </c>
      <c r="R8" s="509">
        <v>1</v>
      </c>
      <c r="S8" s="509">
        <v>2</v>
      </c>
      <c r="T8" s="509">
        <v>2</v>
      </c>
      <c r="U8" s="509">
        <v>2</v>
      </c>
      <c r="V8" s="509">
        <v>2</v>
      </c>
      <c r="W8" s="509">
        <v>2</v>
      </c>
      <c r="X8" s="509">
        <v>2</v>
      </c>
      <c r="Y8" s="509">
        <v>2</v>
      </c>
      <c r="Z8" s="489"/>
      <c r="AA8" s="490">
        <f t="shared" si="0"/>
        <v>146.19999999999999</v>
      </c>
      <c r="AB8" s="495"/>
      <c r="AC8" s="496"/>
      <c r="AD8" s="493"/>
      <c r="AE8" s="490">
        <f t="shared" si="1"/>
        <v>633.5333333333333</v>
      </c>
      <c r="AF8" s="495"/>
      <c r="AG8" s="496"/>
      <c r="AH8" s="494"/>
      <c r="AI8" s="490">
        <f t="shared" si="2"/>
        <v>7602.4</v>
      </c>
      <c r="AJ8" s="495"/>
      <c r="AK8" s="496"/>
      <c r="AL8" s="103"/>
      <c r="AM8" s="103"/>
    </row>
    <row r="9" spans="1:39" ht="14.4" customHeight="1" x14ac:dyDescent="0.3">
      <c r="A9" s="150" t="s">
        <v>91</v>
      </c>
      <c r="B9" s="509">
        <v>2</v>
      </c>
      <c r="C9" s="509">
        <v>2</v>
      </c>
      <c r="D9" s="509">
        <v>2</v>
      </c>
      <c r="E9" s="509">
        <v>2</v>
      </c>
      <c r="F9" s="509">
        <v>2</v>
      </c>
      <c r="G9" s="509">
        <v>2</v>
      </c>
      <c r="H9" s="509">
        <v>2</v>
      </c>
      <c r="I9" s="509">
        <v>2</v>
      </c>
      <c r="J9" s="509">
        <v>2</v>
      </c>
      <c r="K9" s="509">
        <v>2</v>
      </c>
      <c r="L9" s="509">
        <v>2</v>
      </c>
      <c r="M9" s="509">
        <v>2</v>
      </c>
      <c r="N9" s="509">
        <v>2</v>
      </c>
      <c r="O9" s="509">
        <v>2</v>
      </c>
      <c r="P9" s="509">
        <v>2</v>
      </c>
      <c r="Q9" s="509">
        <v>2</v>
      </c>
      <c r="R9" s="509">
        <v>2</v>
      </c>
      <c r="S9" s="509">
        <v>2</v>
      </c>
      <c r="T9" s="509">
        <v>2</v>
      </c>
      <c r="U9" s="509">
        <v>2</v>
      </c>
      <c r="V9" s="509">
        <v>2</v>
      </c>
      <c r="W9" s="509">
        <v>2</v>
      </c>
      <c r="X9" s="509">
        <v>2</v>
      </c>
      <c r="Y9" s="509">
        <v>2</v>
      </c>
      <c r="Z9" s="489"/>
      <c r="AA9" s="497">
        <f t="shared" si="0"/>
        <v>48</v>
      </c>
      <c r="AB9" s="498">
        <f>SUM(AA9:AA10)</f>
        <v>96</v>
      </c>
      <c r="AC9" s="496"/>
      <c r="AD9" s="493"/>
      <c r="AE9" s="497">
        <f t="shared" si="1"/>
        <v>208</v>
      </c>
      <c r="AF9" s="498">
        <f>SUM(AE9:AE10)</f>
        <v>416</v>
      </c>
      <c r="AG9" s="496"/>
      <c r="AH9" s="494"/>
      <c r="AI9" s="497">
        <f t="shared" si="2"/>
        <v>2496</v>
      </c>
      <c r="AJ9" s="498">
        <f>SUM(AI9:AI10)</f>
        <v>4992</v>
      </c>
      <c r="AK9" s="496"/>
      <c r="AL9" s="103"/>
      <c r="AM9" s="103"/>
    </row>
    <row r="10" spans="1:39" ht="14.4" customHeight="1" x14ac:dyDescent="0.3">
      <c r="A10" s="150" t="s">
        <v>92</v>
      </c>
      <c r="B10" s="509">
        <v>2</v>
      </c>
      <c r="C10" s="509">
        <v>2</v>
      </c>
      <c r="D10" s="509">
        <v>2</v>
      </c>
      <c r="E10" s="509">
        <v>2</v>
      </c>
      <c r="F10" s="509">
        <v>2</v>
      </c>
      <c r="G10" s="509">
        <v>2</v>
      </c>
      <c r="H10" s="509">
        <v>2</v>
      </c>
      <c r="I10" s="509">
        <v>2</v>
      </c>
      <c r="J10" s="509">
        <v>2</v>
      </c>
      <c r="K10" s="509">
        <v>2</v>
      </c>
      <c r="L10" s="509">
        <v>2</v>
      </c>
      <c r="M10" s="509">
        <v>2</v>
      </c>
      <c r="N10" s="509">
        <v>2</v>
      </c>
      <c r="O10" s="509">
        <v>2</v>
      </c>
      <c r="P10" s="509">
        <v>2</v>
      </c>
      <c r="Q10" s="509">
        <v>2</v>
      </c>
      <c r="R10" s="509">
        <v>2</v>
      </c>
      <c r="S10" s="509">
        <v>2</v>
      </c>
      <c r="T10" s="509">
        <v>2</v>
      </c>
      <c r="U10" s="509">
        <v>2</v>
      </c>
      <c r="V10" s="509">
        <v>2</v>
      </c>
      <c r="W10" s="509">
        <v>2</v>
      </c>
      <c r="X10" s="509">
        <v>2</v>
      </c>
      <c r="Y10" s="509">
        <v>2</v>
      </c>
      <c r="Z10" s="489"/>
      <c r="AA10" s="497">
        <f t="shared" si="0"/>
        <v>48</v>
      </c>
      <c r="AB10" s="499"/>
      <c r="AC10" s="496"/>
      <c r="AD10" s="493"/>
      <c r="AE10" s="497">
        <f t="shared" si="1"/>
        <v>208</v>
      </c>
      <c r="AF10" s="499"/>
      <c r="AG10" s="496"/>
      <c r="AH10" s="494"/>
      <c r="AI10" s="497">
        <f t="shared" si="2"/>
        <v>2496</v>
      </c>
      <c r="AJ10" s="499"/>
      <c r="AK10" s="496"/>
      <c r="AL10" s="103"/>
      <c r="AM10" s="103"/>
    </row>
    <row r="11" spans="1:39" ht="14.4" customHeight="1" x14ac:dyDescent="0.3">
      <c r="A11" s="148"/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500"/>
      <c r="AA11" s="500"/>
      <c r="AB11" s="500"/>
      <c r="AC11" s="500"/>
      <c r="AD11" s="501"/>
      <c r="AE11" s="493"/>
      <c r="AF11" s="493"/>
      <c r="AG11" s="493"/>
      <c r="AH11" s="493"/>
      <c r="AI11" s="493"/>
      <c r="AJ11" s="493"/>
      <c r="AK11" s="493"/>
      <c r="AL11" s="103"/>
      <c r="AM11" s="103"/>
    </row>
    <row r="12" spans="1:39" ht="14.4" customHeight="1" x14ac:dyDescent="0.3">
      <c r="A12" s="148"/>
      <c r="B12" s="493" t="s">
        <v>93</v>
      </c>
      <c r="C12" s="493"/>
      <c r="D12" s="493"/>
      <c r="E12" s="493"/>
      <c r="F12" s="493"/>
      <c r="G12" s="493"/>
      <c r="H12" s="502"/>
      <c r="I12" s="493"/>
      <c r="J12" s="510">
        <v>14.8</v>
      </c>
      <c r="K12" s="493"/>
      <c r="L12" s="493"/>
      <c r="M12" s="503" t="s">
        <v>3537</v>
      </c>
      <c r="N12" s="504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505"/>
      <c r="AA12" s="505"/>
      <c r="AB12" s="505"/>
      <c r="AC12" s="505"/>
      <c r="AD12" s="506"/>
      <c r="AE12" s="493"/>
      <c r="AF12" s="493"/>
      <c r="AG12" s="493"/>
      <c r="AH12" s="493"/>
      <c r="AI12" s="493"/>
      <c r="AJ12" s="493"/>
      <c r="AK12" s="493"/>
      <c r="AL12" s="103"/>
      <c r="AM12" s="103"/>
    </row>
    <row r="13" spans="1:39" ht="14.4" customHeight="1" x14ac:dyDescent="0.3">
      <c r="A13" s="148"/>
      <c r="B13" s="493" t="s">
        <v>94</v>
      </c>
      <c r="C13" s="493"/>
      <c r="D13" s="493"/>
      <c r="E13" s="493"/>
      <c r="F13" s="493"/>
      <c r="G13" s="493"/>
      <c r="H13" s="502"/>
      <c r="I13" s="493"/>
      <c r="J13" s="493">
        <f>SUM(J14:J15)</f>
        <v>0</v>
      </c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89"/>
      <c r="AA13" s="489"/>
      <c r="AB13" s="489"/>
      <c r="AC13" s="489"/>
      <c r="AD13" s="493"/>
      <c r="AE13" s="493"/>
      <c r="AF13" s="493"/>
      <c r="AG13" s="493"/>
      <c r="AH13" s="493"/>
      <c r="AI13" s="493"/>
      <c r="AJ13" s="493"/>
      <c r="AK13" s="493"/>
      <c r="AL13" s="103"/>
      <c r="AM13" s="103"/>
    </row>
    <row r="14" spans="1:39" ht="14.4" customHeight="1" x14ac:dyDescent="0.3">
      <c r="A14" s="148"/>
      <c r="B14" s="493"/>
      <c r="C14" s="507" t="s">
        <v>95</v>
      </c>
      <c r="D14" s="493"/>
      <c r="E14" s="493"/>
      <c r="F14" s="493"/>
      <c r="G14" s="493"/>
      <c r="H14" s="502"/>
      <c r="I14" s="493"/>
      <c r="J14" s="511">
        <v>0</v>
      </c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103"/>
      <c r="AM14" s="103"/>
    </row>
    <row r="15" spans="1:39" ht="14.4" customHeight="1" x14ac:dyDescent="0.3">
      <c r="A15" s="148"/>
      <c r="B15" s="493"/>
      <c r="C15" s="507" t="s">
        <v>96</v>
      </c>
      <c r="D15" s="493"/>
      <c r="E15" s="493"/>
      <c r="F15" s="493"/>
      <c r="G15" s="493"/>
      <c r="H15" s="508"/>
      <c r="I15" s="493"/>
      <c r="J15" s="512">
        <v>0</v>
      </c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103"/>
      <c r="AM15" s="103"/>
    </row>
    <row r="16" spans="1:39" ht="14.4" hidden="1" customHeight="1" x14ac:dyDescent="0.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1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03"/>
      <c r="AM16" s="103"/>
    </row>
    <row r="17" spans="1:39" ht="14.4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1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03"/>
      <c r="AM17" s="103"/>
    </row>
    <row r="18" spans="1:39" ht="18.600000000000001" thickBot="1" x14ac:dyDescent="0.4">
      <c r="A18" s="330" t="s">
        <v>97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03"/>
      <c r="AM18" s="103"/>
    </row>
    <row r="19" spans="1:39" ht="14.4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1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03"/>
      <c r="AM19" s="103"/>
    </row>
    <row r="20" spans="1:39" ht="14.4" customHeight="1" x14ac:dyDescent="0.3">
      <c r="A20" s="148"/>
      <c r="B20" s="152">
        <v>0</v>
      </c>
      <c r="C20" s="152">
        <v>1</v>
      </c>
      <c r="D20" s="152">
        <v>2</v>
      </c>
      <c r="E20" s="152">
        <v>3</v>
      </c>
      <c r="F20" s="152">
        <v>4</v>
      </c>
      <c r="G20" s="152">
        <v>5</v>
      </c>
      <c r="H20" s="152">
        <v>6</v>
      </c>
      <c r="I20" s="152">
        <v>7</v>
      </c>
      <c r="J20" s="152">
        <v>8</v>
      </c>
      <c r="K20" s="152">
        <v>9</v>
      </c>
      <c r="L20" s="152">
        <v>10</v>
      </c>
      <c r="M20" s="152">
        <v>11</v>
      </c>
      <c r="N20" s="152">
        <v>12</v>
      </c>
      <c r="O20" s="152">
        <v>13</v>
      </c>
      <c r="P20" s="152">
        <v>14</v>
      </c>
      <c r="Q20" s="152">
        <v>15</v>
      </c>
      <c r="R20" s="152">
        <v>16</v>
      </c>
      <c r="S20" s="152">
        <v>17</v>
      </c>
      <c r="T20" s="152">
        <v>18</v>
      </c>
      <c r="U20" s="152">
        <v>19</v>
      </c>
      <c r="V20" s="152">
        <v>20</v>
      </c>
      <c r="W20" s="152">
        <v>21</v>
      </c>
      <c r="X20" s="152">
        <v>22</v>
      </c>
      <c r="Y20" s="152">
        <v>23</v>
      </c>
      <c r="Z20" s="153"/>
      <c r="AA20" s="154" t="s">
        <v>83</v>
      </c>
      <c r="AB20" s="153"/>
      <c r="AC20" s="153"/>
      <c r="AD20" s="148"/>
      <c r="AE20" s="155" t="s">
        <v>84</v>
      </c>
      <c r="AF20" s="149"/>
      <c r="AG20" s="149"/>
      <c r="AH20" s="149"/>
      <c r="AI20" s="155" t="s">
        <v>85</v>
      </c>
      <c r="AJ20" s="149"/>
      <c r="AK20" s="149"/>
      <c r="AL20" s="103"/>
      <c r="AM20" s="103"/>
    </row>
    <row r="21" spans="1:39" ht="14.4" customHeight="1" x14ac:dyDescent="0.3">
      <c r="A21" s="147" t="s">
        <v>86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489"/>
      <c r="AA21" s="490">
        <f>SUM(B21:Y21)</f>
        <v>0</v>
      </c>
      <c r="AB21" s="491">
        <f>SUM(AA21:AA25)</f>
        <v>0</v>
      </c>
      <c r="AC21" s="492">
        <f>SUM(AA21:AA27)</f>
        <v>0</v>
      </c>
      <c r="AD21" s="493"/>
      <c r="AE21" s="490">
        <f>AI21/12</f>
        <v>0</v>
      </c>
      <c r="AF21" s="491">
        <f>SUM(AE21:AE25)</f>
        <v>0</v>
      </c>
      <c r="AG21" s="492">
        <f>SUM(AE21:AE27)</f>
        <v>0</v>
      </c>
      <c r="AH21" s="494"/>
      <c r="AI21" s="490">
        <f>AA21*52</f>
        <v>0</v>
      </c>
      <c r="AJ21" s="491">
        <f>SUM(AI21:AI25)</f>
        <v>0</v>
      </c>
      <c r="AK21" s="492">
        <f>SUM(AI21:AI27)</f>
        <v>0</v>
      </c>
      <c r="AL21" s="103"/>
      <c r="AM21" s="103"/>
    </row>
    <row r="22" spans="1:39" ht="14.4" customHeight="1" x14ac:dyDescent="0.3">
      <c r="A22" s="147" t="s">
        <v>87</v>
      </c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489"/>
      <c r="AA22" s="490">
        <f t="shared" ref="AA22:AA27" si="3">SUM(B22:Y22)</f>
        <v>0</v>
      </c>
      <c r="AB22" s="495"/>
      <c r="AC22" s="496"/>
      <c r="AD22" s="493"/>
      <c r="AE22" s="490">
        <f t="shared" ref="AE22:AE27" si="4">AI22/12</f>
        <v>0</v>
      </c>
      <c r="AF22" s="495"/>
      <c r="AG22" s="496"/>
      <c r="AH22" s="494"/>
      <c r="AI22" s="490">
        <f t="shared" ref="AI22:AI27" si="5">AA22*52</f>
        <v>0</v>
      </c>
      <c r="AJ22" s="495"/>
      <c r="AK22" s="496"/>
      <c r="AL22" s="103"/>
      <c r="AM22" s="103"/>
    </row>
    <row r="23" spans="1:39" ht="14.4" customHeight="1" x14ac:dyDescent="0.3">
      <c r="A23" s="147" t="s">
        <v>88</v>
      </c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489"/>
      <c r="AA23" s="490">
        <f t="shared" si="3"/>
        <v>0</v>
      </c>
      <c r="AB23" s="495"/>
      <c r="AC23" s="496"/>
      <c r="AD23" s="493"/>
      <c r="AE23" s="490">
        <f t="shared" si="4"/>
        <v>0</v>
      </c>
      <c r="AF23" s="495"/>
      <c r="AG23" s="496"/>
      <c r="AH23" s="494"/>
      <c r="AI23" s="490">
        <f t="shared" si="5"/>
        <v>0</v>
      </c>
      <c r="AJ23" s="495"/>
      <c r="AK23" s="496"/>
      <c r="AL23" s="103"/>
      <c r="AM23" s="103"/>
    </row>
    <row r="24" spans="1:39" ht="14.4" customHeight="1" x14ac:dyDescent="0.3">
      <c r="A24" s="147" t="s">
        <v>89</v>
      </c>
      <c r="B24" s="513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489"/>
      <c r="AA24" s="490">
        <f t="shared" si="3"/>
        <v>0</v>
      </c>
      <c r="AB24" s="495"/>
      <c r="AC24" s="496"/>
      <c r="AD24" s="493"/>
      <c r="AE24" s="490">
        <f t="shared" si="4"/>
        <v>0</v>
      </c>
      <c r="AF24" s="495"/>
      <c r="AG24" s="496"/>
      <c r="AH24" s="494"/>
      <c r="AI24" s="490">
        <f t="shared" si="5"/>
        <v>0</v>
      </c>
      <c r="AJ24" s="495"/>
      <c r="AK24" s="496"/>
      <c r="AL24" s="103"/>
      <c r="AM24" s="103"/>
    </row>
    <row r="25" spans="1:39" ht="14.4" customHeight="1" x14ac:dyDescent="0.3">
      <c r="A25" s="147" t="s">
        <v>90</v>
      </c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489"/>
      <c r="AA25" s="490">
        <f t="shared" si="3"/>
        <v>0</v>
      </c>
      <c r="AB25" s="495"/>
      <c r="AC25" s="496"/>
      <c r="AD25" s="493"/>
      <c r="AE25" s="490">
        <f t="shared" si="4"/>
        <v>0</v>
      </c>
      <c r="AF25" s="495"/>
      <c r="AG25" s="496"/>
      <c r="AH25" s="494"/>
      <c r="AI25" s="490">
        <f t="shared" si="5"/>
        <v>0</v>
      </c>
      <c r="AJ25" s="495"/>
      <c r="AK25" s="496"/>
      <c r="AL25" s="103"/>
      <c r="AM25" s="103"/>
    </row>
    <row r="26" spans="1:39" ht="14.4" customHeight="1" x14ac:dyDescent="0.3">
      <c r="A26" s="150" t="s">
        <v>91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489"/>
      <c r="AA26" s="497">
        <f t="shared" si="3"/>
        <v>0</v>
      </c>
      <c r="AB26" s="498">
        <f>SUM(AA26:AA27)</f>
        <v>0</v>
      </c>
      <c r="AC26" s="496"/>
      <c r="AD26" s="493"/>
      <c r="AE26" s="497">
        <f t="shared" si="4"/>
        <v>0</v>
      </c>
      <c r="AF26" s="498">
        <f>SUM(AE26:AE27)</f>
        <v>0</v>
      </c>
      <c r="AG26" s="496"/>
      <c r="AH26" s="494"/>
      <c r="AI26" s="497">
        <f t="shared" si="5"/>
        <v>0</v>
      </c>
      <c r="AJ26" s="498">
        <f>SUM(AI26:AI27)</f>
        <v>0</v>
      </c>
      <c r="AK26" s="496"/>
      <c r="AL26" s="103"/>
      <c r="AM26" s="103"/>
    </row>
    <row r="27" spans="1:39" ht="14.4" customHeight="1" x14ac:dyDescent="0.3">
      <c r="A27" s="150" t="s">
        <v>92</v>
      </c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489"/>
      <c r="AA27" s="497">
        <f t="shared" si="3"/>
        <v>0</v>
      </c>
      <c r="AB27" s="499"/>
      <c r="AC27" s="496"/>
      <c r="AD27" s="493"/>
      <c r="AE27" s="497">
        <f t="shared" si="4"/>
        <v>0</v>
      </c>
      <c r="AF27" s="499"/>
      <c r="AG27" s="496"/>
      <c r="AH27" s="494"/>
      <c r="AI27" s="497">
        <f t="shared" si="5"/>
        <v>0</v>
      </c>
      <c r="AJ27" s="499"/>
      <c r="AK27" s="496"/>
      <c r="AL27" s="103"/>
      <c r="AM27" s="103"/>
    </row>
    <row r="28" spans="1:39" ht="14.4" customHeigh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12"/>
      <c r="AA28" s="113"/>
      <c r="AB28" s="112"/>
      <c r="AC28" s="112"/>
      <c r="AD28" s="114"/>
      <c r="AE28" s="105"/>
      <c r="AF28" s="105"/>
      <c r="AG28" s="105"/>
      <c r="AH28" s="105"/>
      <c r="AI28" s="105"/>
      <c r="AJ28" s="105"/>
      <c r="AK28" s="105"/>
      <c r="AL28" s="103"/>
      <c r="AM28" s="103"/>
    </row>
    <row r="29" spans="1:39" ht="14.4" customHeight="1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15"/>
      <c r="AA29" s="116"/>
      <c r="AB29" s="115"/>
      <c r="AC29" s="115"/>
      <c r="AD29" s="117"/>
      <c r="AE29" s="105"/>
      <c r="AF29" s="105"/>
      <c r="AG29" s="105"/>
      <c r="AH29" s="105"/>
      <c r="AI29" s="105"/>
      <c r="AJ29" s="105"/>
      <c r="AK29" s="105"/>
      <c r="AL29" s="103"/>
      <c r="AM29" s="103"/>
    </row>
    <row r="30" spans="1:39" ht="14.4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11"/>
      <c r="AA30" s="118"/>
      <c r="AB30" s="111"/>
      <c r="AC30" s="111"/>
      <c r="AD30" s="105"/>
      <c r="AE30" s="105"/>
      <c r="AF30" s="105"/>
      <c r="AG30" s="105"/>
      <c r="AH30" s="105"/>
      <c r="AI30" s="105"/>
      <c r="AJ30" s="105"/>
      <c r="AK30" s="105"/>
      <c r="AL30" s="103"/>
      <c r="AM30" s="103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5.4414062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332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14.4" customHeight="1" thickBot="1" x14ac:dyDescent="0.35">
      <c r="A3" s="258" t="s">
        <v>198</v>
      </c>
      <c r="B3" s="259">
        <f>SUBTOTAL(9,B6:B1048576)</f>
        <v>14763652</v>
      </c>
      <c r="C3" s="260">
        <f t="shared" ref="C3:R3" si="0">SUBTOTAL(9,C6:C1048576)</f>
        <v>6</v>
      </c>
      <c r="D3" s="260">
        <f t="shared" si="0"/>
        <v>15605439</v>
      </c>
      <c r="E3" s="260">
        <f t="shared" si="0"/>
        <v>6.4786823134778126</v>
      </c>
      <c r="F3" s="260">
        <f t="shared" si="0"/>
        <v>16931146</v>
      </c>
      <c r="G3" s="262">
        <f>IF(B3&lt;&gt;0,F3/B3,"")</f>
        <v>1.1468128617499247</v>
      </c>
      <c r="H3" s="263">
        <f t="shared" si="0"/>
        <v>481964.66999999981</v>
      </c>
      <c r="I3" s="260">
        <f t="shared" si="0"/>
        <v>6</v>
      </c>
      <c r="J3" s="260">
        <f t="shared" si="0"/>
        <v>813742.69000000018</v>
      </c>
      <c r="K3" s="260">
        <f t="shared" si="0"/>
        <v>9.5260881237042838</v>
      </c>
      <c r="L3" s="260">
        <f t="shared" si="0"/>
        <v>752726.59000000008</v>
      </c>
      <c r="M3" s="261">
        <f>IF(H3&lt;&gt;0,L3/H3,"")</f>
        <v>1.5617879003454764</v>
      </c>
      <c r="N3" s="259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162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14"/>
      <c r="B5" s="515">
        <v>2011</v>
      </c>
      <c r="C5" s="516"/>
      <c r="D5" s="516">
        <v>2012</v>
      </c>
      <c r="E5" s="516"/>
      <c r="F5" s="516">
        <v>2013</v>
      </c>
      <c r="G5" s="517" t="s">
        <v>5</v>
      </c>
      <c r="H5" s="515">
        <v>2011</v>
      </c>
      <c r="I5" s="516"/>
      <c r="J5" s="516">
        <v>2012</v>
      </c>
      <c r="K5" s="516"/>
      <c r="L5" s="516">
        <v>2013</v>
      </c>
      <c r="M5" s="517" t="s">
        <v>5</v>
      </c>
      <c r="N5" s="515">
        <v>2011</v>
      </c>
      <c r="O5" s="516"/>
      <c r="P5" s="516">
        <v>2012</v>
      </c>
      <c r="Q5" s="516"/>
      <c r="R5" s="516">
        <v>2013</v>
      </c>
      <c r="S5" s="517" t="s">
        <v>5</v>
      </c>
    </row>
    <row r="6" spans="1:19" ht="14.4" customHeight="1" x14ac:dyDescent="0.3">
      <c r="A6" s="412" t="s">
        <v>3539</v>
      </c>
      <c r="B6" s="518">
        <v>2160754</v>
      </c>
      <c r="C6" s="381">
        <v>1</v>
      </c>
      <c r="D6" s="518">
        <v>2389556</v>
      </c>
      <c r="E6" s="381">
        <v>1.1058898884370918</v>
      </c>
      <c r="F6" s="518">
        <v>1930753</v>
      </c>
      <c r="G6" s="402">
        <v>0.89355521267113236</v>
      </c>
      <c r="H6" s="518">
        <v>52396.71</v>
      </c>
      <c r="I6" s="381">
        <v>1</v>
      </c>
      <c r="J6" s="518">
        <v>67805.049999999959</v>
      </c>
      <c r="K6" s="381">
        <v>1.2940707536789993</v>
      </c>
      <c r="L6" s="518">
        <v>54216.110000000008</v>
      </c>
      <c r="M6" s="402">
        <v>1.0347235542078883</v>
      </c>
      <c r="N6" s="518"/>
      <c r="O6" s="381"/>
      <c r="P6" s="518"/>
      <c r="Q6" s="381"/>
      <c r="R6" s="518"/>
      <c r="S6" s="432"/>
    </row>
    <row r="7" spans="1:19" ht="14.4" customHeight="1" x14ac:dyDescent="0.3">
      <c r="A7" s="413" t="s">
        <v>3540</v>
      </c>
      <c r="B7" s="519">
        <v>2320662</v>
      </c>
      <c r="C7" s="387">
        <v>1</v>
      </c>
      <c r="D7" s="519">
        <v>2454367</v>
      </c>
      <c r="E7" s="387">
        <v>1.0576150253677614</v>
      </c>
      <c r="F7" s="519">
        <v>3190536</v>
      </c>
      <c r="G7" s="403">
        <v>1.3748387313619992</v>
      </c>
      <c r="H7" s="519">
        <v>165829.35000000006</v>
      </c>
      <c r="I7" s="387">
        <v>1</v>
      </c>
      <c r="J7" s="519">
        <v>276456.31000000006</v>
      </c>
      <c r="K7" s="387">
        <v>1.667113270358956</v>
      </c>
      <c r="L7" s="519">
        <v>250648.49000000008</v>
      </c>
      <c r="M7" s="403">
        <v>1.5114844869138062</v>
      </c>
      <c r="N7" s="519"/>
      <c r="O7" s="387"/>
      <c r="P7" s="519"/>
      <c r="Q7" s="387"/>
      <c r="R7" s="519"/>
      <c r="S7" s="433"/>
    </row>
    <row r="8" spans="1:19" ht="14.4" customHeight="1" x14ac:dyDescent="0.3">
      <c r="A8" s="413" t="s">
        <v>3541</v>
      </c>
      <c r="B8" s="519">
        <v>1817923</v>
      </c>
      <c r="C8" s="387">
        <v>1</v>
      </c>
      <c r="D8" s="519">
        <v>1979073</v>
      </c>
      <c r="E8" s="387">
        <v>1.0886451186326374</v>
      </c>
      <c r="F8" s="519">
        <v>2338098</v>
      </c>
      <c r="G8" s="403">
        <v>1.2861369815993307</v>
      </c>
      <c r="H8" s="519">
        <v>160219.75999999981</v>
      </c>
      <c r="I8" s="387">
        <v>1</v>
      </c>
      <c r="J8" s="519">
        <v>228219.21000000005</v>
      </c>
      <c r="K8" s="387">
        <v>1.424413630378677</v>
      </c>
      <c r="L8" s="519">
        <v>229403.76000000007</v>
      </c>
      <c r="M8" s="403">
        <v>1.4318069132047155</v>
      </c>
      <c r="N8" s="519"/>
      <c r="O8" s="387"/>
      <c r="P8" s="519"/>
      <c r="Q8" s="387"/>
      <c r="R8" s="519"/>
      <c r="S8" s="433"/>
    </row>
    <row r="9" spans="1:19" ht="14.4" customHeight="1" x14ac:dyDescent="0.3">
      <c r="A9" s="413" t="s">
        <v>3542</v>
      </c>
      <c r="B9" s="519">
        <v>1663579</v>
      </c>
      <c r="C9" s="387">
        <v>1</v>
      </c>
      <c r="D9" s="519">
        <v>1812632</v>
      </c>
      <c r="E9" s="387">
        <v>1.0895977888636488</v>
      </c>
      <c r="F9" s="519">
        <v>1828030</v>
      </c>
      <c r="G9" s="403">
        <v>1.098853736432114</v>
      </c>
      <c r="H9" s="519">
        <v>5452.2800000000025</v>
      </c>
      <c r="I9" s="387">
        <v>1</v>
      </c>
      <c r="J9" s="519">
        <v>3764.8399999999997</v>
      </c>
      <c r="K9" s="387">
        <v>0.69050745743065245</v>
      </c>
      <c r="L9" s="519">
        <v>3342.4199999999996</v>
      </c>
      <c r="M9" s="403">
        <v>0.61303161246304261</v>
      </c>
      <c r="N9" s="519"/>
      <c r="O9" s="387"/>
      <c r="P9" s="519"/>
      <c r="Q9" s="387"/>
      <c r="R9" s="519"/>
      <c r="S9" s="433"/>
    </row>
    <row r="10" spans="1:19" ht="14.4" customHeight="1" x14ac:dyDescent="0.3">
      <c r="A10" s="413" t="s">
        <v>3543</v>
      </c>
      <c r="B10" s="519">
        <v>1172492</v>
      </c>
      <c r="C10" s="387">
        <v>1</v>
      </c>
      <c r="D10" s="519">
        <v>1330804</v>
      </c>
      <c r="E10" s="387">
        <v>1.1350218167799866</v>
      </c>
      <c r="F10" s="519">
        <v>1512520</v>
      </c>
      <c r="G10" s="403">
        <v>1.2900045373443914</v>
      </c>
      <c r="H10" s="519">
        <v>26254.39999999998</v>
      </c>
      <c r="I10" s="387">
        <v>1</v>
      </c>
      <c r="J10" s="519">
        <v>47293.459999999948</v>
      </c>
      <c r="K10" s="387">
        <v>1.8013536778597106</v>
      </c>
      <c r="L10" s="519">
        <v>43005.21</v>
      </c>
      <c r="M10" s="403">
        <v>1.6380191510756306</v>
      </c>
      <c r="N10" s="519"/>
      <c r="O10" s="387"/>
      <c r="P10" s="519"/>
      <c r="Q10" s="387"/>
      <c r="R10" s="519"/>
      <c r="S10" s="433"/>
    </row>
    <row r="11" spans="1:19" ht="14.4" customHeight="1" thickBot="1" x14ac:dyDescent="0.35">
      <c r="A11" s="521" t="s">
        <v>3544</v>
      </c>
      <c r="B11" s="520">
        <v>5628242</v>
      </c>
      <c r="C11" s="393">
        <v>1</v>
      </c>
      <c r="D11" s="520">
        <v>5639007</v>
      </c>
      <c r="E11" s="393">
        <v>1.0019126753966869</v>
      </c>
      <c r="F11" s="520">
        <v>6131209</v>
      </c>
      <c r="G11" s="404">
        <v>1.0893648496280011</v>
      </c>
      <c r="H11" s="520">
        <v>71812.169999999984</v>
      </c>
      <c r="I11" s="393">
        <v>1</v>
      </c>
      <c r="J11" s="520">
        <v>190203.82000000012</v>
      </c>
      <c r="K11" s="393">
        <v>2.6486293339972899</v>
      </c>
      <c r="L11" s="520">
        <v>172110.59999999998</v>
      </c>
      <c r="M11" s="404">
        <v>2.3966773319898285</v>
      </c>
      <c r="N11" s="520"/>
      <c r="O11" s="393"/>
      <c r="P11" s="520"/>
      <c r="Q11" s="393"/>
      <c r="R11" s="520"/>
      <c r="S11" s="43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68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14.4" customHeight="1" thickBot="1" x14ac:dyDescent="0.4">
      <c r="A2" s="348" t="s">
        <v>235</v>
      </c>
      <c r="B2" s="119"/>
      <c r="C2" s="119"/>
      <c r="D2" s="119"/>
      <c r="E2" s="196"/>
      <c r="F2" s="196"/>
      <c r="G2" s="119"/>
      <c r="H2" s="119"/>
      <c r="I2" s="196"/>
      <c r="J2" s="196"/>
      <c r="K2" s="119"/>
      <c r="L2" s="119"/>
      <c r="M2" s="196"/>
      <c r="N2" s="196"/>
      <c r="O2" s="200"/>
      <c r="P2" s="196"/>
    </row>
    <row r="3" spans="1:16" ht="14.4" customHeight="1" thickBot="1" x14ac:dyDescent="0.35">
      <c r="D3" s="156" t="s">
        <v>198</v>
      </c>
      <c r="E3" s="197">
        <f t="shared" ref="E3:N3" si="0">SUBTOTAL(9,E6:E1048576)</f>
        <v>117366.94999999998</v>
      </c>
      <c r="F3" s="198">
        <f t="shared" si="0"/>
        <v>15245616.669999994</v>
      </c>
      <c r="G3" s="120"/>
      <c r="H3" s="120"/>
      <c r="I3" s="198">
        <f t="shared" si="0"/>
        <v>125853.16999999993</v>
      </c>
      <c r="J3" s="198">
        <f t="shared" si="0"/>
        <v>16419181.690000001</v>
      </c>
      <c r="K3" s="120"/>
      <c r="L3" s="120"/>
      <c r="M3" s="198">
        <f t="shared" si="0"/>
        <v>141803.73000000001</v>
      </c>
      <c r="N3" s="198">
        <f t="shared" si="0"/>
        <v>17683872.590000004</v>
      </c>
      <c r="O3" s="121">
        <f>IF(F3=0,0,N3/F3)</f>
        <v>1.1599316034751128</v>
      </c>
      <c r="P3" s="199">
        <f>IF(M3=0,0,N3/M3)</f>
        <v>124.7066814815097</v>
      </c>
    </row>
    <row r="4" spans="1:16" ht="14.4" customHeight="1" x14ac:dyDescent="0.3">
      <c r="A4" s="338" t="s">
        <v>158</v>
      </c>
      <c r="B4" s="339" t="s">
        <v>159</v>
      </c>
      <c r="C4" s="340" t="s">
        <v>160</v>
      </c>
      <c r="D4" s="341" t="s">
        <v>133</v>
      </c>
      <c r="E4" s="342">
        <v>2011</v>
      </c>
      <c r="F4" s="343"/>
      <c r="G4" s="194"/>
      <c r="H4" s="194"/>
      <c r="I4" s="342">
        <v>2012</v>
      </c>
      <c r="J4" s="343"/>
      <c r="K4" s="194"/>
      <c r="L4" s="194"/>
      <c r="M4" s="342">
        <v>2013</v>
      </c>
      <c r="N4" s="343"/>
      <c r="O4" s="344" t="s">
        <v>5</v>
      </c>
      <c r="P4" s="337" t="s">
        <v>161</v>
      </c>
    </row>
    <row r="5" spans="1:16" ht="14.4" customHeight="1" thickBot="1" x14ac:dyDescent="0.35">
      <c r="A5" s="522"/>
      <c r="B5" s="523"/>
      <c r="C5" s="524"/>
      <c r="D5" s="525"/>
      <c r="E5" s="526" t="s">
        <v>135</v>
      </c>
      <c r="F5" s="527" t="s">
        <v>17</v>
      </c>
      <c r="G5" s="528"/>
      <c r="H5" s="528"/>
      <c r="I5" s="526" t="s">
        <v>135</v>
      </c>
      <c r="J5" s="527" t="s">
        <v>17</v>
      </c>
      <c r="K5" s="528"/>
      <c r="L5" s="528"/>
      <c r="M5" s="526" t="s">
        <v>135</v>
      </c>
      <c r="N5" s="527" t="s">
        <v>17</v>
      </c>
      <c r="O5" s="529"/>
      <c r="P5" s="530"/>
    </row>
    <row r="6" spans="1:16" ht="14.4" customHeight="1" x14ac:dyDescent="0.3">
      <c r="A6" s="380" t="s">
        <v>3545</v>
      </c>
      <c r="B6" s="381" t="s">
        <v>3546</v>
      </c>
      <c r="C6" s="381" t="s">
        <v>3547</v>
      </c>
      <c r="D6" s="381" t="s">
        <v>3548</v>
      </c>
      <c r="E6" s="384">
        <v>1.6</v>
      </c>
      <c r="F6" s="384">
        <v>97.3</v>
      </c>
      <c r="G6" s="381">
        <v>1</v>
      </c>
      <c r="H6" s="381">
        <v>60.812499999999993</v>
      </c>
      <c r="I6" s="384">
        <v>0.8</v>
      </c>
      <c r="J6" s="384">
        <v>89.44</v>
      </c>
      <c r="K6" s="381">
        <v>0.91921891058581706</v>
      </c>
      <c r="L6" s="381">
        <v>111.8</v>
      </c>
      <c r="M6" s="384">
        <v>4.5999999999999996</v>
      </c>
      <c r="N6" s="384">
        <v>518.90000000000009</v>
      </c>
      <c r="O6" s="402">
        <v>5.332990750256938</v>
      </c>
      <c r="P6" s="385">
        <v>112.80434782608698</v>
      </c>
    </row>
    <row r="7" spans="1:16" ht="14.4" customHeight="1" x14ac:dyDescent="0.3">
      <c r="A7" s="386" t="s">
        <v>3545</v>
      </c>
      <c r="B7" s="387" t="s">
        <v>3546</v>
      </c>
      <c r="C7" s="387" t="s">
        <v>3549</v>
      </c>
      <c r="D7" s="387" t="s">
        <v>3550</v>
      </c>
      <c r="E7" s="390"/>
      <c r="F7" s="390"/>
      <c r="G7" s="387"/>
      <c r="H7" s="387"/>
      <c r="I7" s="390">
        <v>0.2</v>
      </c>
      <c r="J7" s="390">
        <v>44.58</v>
      </c>
      <c r="K7" s="387"/>
      <c r="L7" s="387">
        <v>222.89999999999998</v>
      </c>
      <c r="M7" s="390">
        <v>0.6</v>
      </c>
      <c r="N7" s="390">
        <v>134.88</v>
      </c>
      <c r="O7" s="403"/>
      <c r="P7" s="391">
        <v>224.8</v>
      </c>
    </row>
    <row r="8" spans="1:16" ht="14.4" customHeight="1" x14ac:dyDescent="0.3">
      <c r="A8" s="386" t="s">
        <v>3545</v>
      </c>
      <c r="B8" s="387" t="s">
        <v>3546</v>
      </c>
      <c r="C8" s="387" t="s">
        <v>3551</v>
      </c>
      <c r="D8" s="387" t="s">
        <v>3552</v>
      </c>
      <c r="E8" s="390">
        <v>0.8</v>
      </c>
      <c r="F8" s="390">
        <v>144.37</v>
      </c>
      <c r="G8" s="387">
        <v>1</v>
      </c>
      <c r="H8" s="387">
        <v>180.46250000000001</v>
      </c>
      <c r="I8" s="390">
        <v>0.2</v>
      </c>
      <c r="J8" s="390">
        <v>16.98</v>
      </c>
      <c r="K8" s="387">
        <v>0.11761446283853987</v>
      </c>
      <c r="L8" s="387">
        <v>84.899999999999991</v>
      </c>
      <c r="M8" s="390">
        <v>0.4</v>
      </c>
      <c r="N8" s="390">
        <v>34.26</v>
      </c>
      <c r="O8" s="403">
        <v>0.23730691972016343</v>
      </c>
      <c r="P8" s="391">
        <v>85.649999999999991</v>
      </c>
    </row>
    <row r="9" spans="1:16" ht="14.4" customHeight="1" x14ac:dyDescent="0.3">
      <c r="A9" s="386" t="s">
        <v>3545</v>
      </c>
      <c r="B9" s="387" t="s">
        <v>3546</v>
      </c>
      <c r="C9" s="387" t="s">
        <v>3553</v>
      </c>
      <c r="D9" s="387" t="s">
        <v>3554</v>
      </c>
      <c r="E9" s="390">
        <v>233.8</v>
      </c>
      <c r="F9" s="390">
        <v>21514.61</v>
      </c>
      <c r="G9" s="387">
        <v>1</v>
      </c>
      <c r="H9" s="387">
        <v>92.021428571428572</v>
      </c>
      <c r="I9" s="390">
        <v>160.4</v>
      </c>
      <c r="J9" s="390">
        <v>14700.689999999999</v>
      </c>
      <c r="K9" s="387">
        <v>0.68328870474528691</v>
      </c>
      <c r="L9" s="387">
        <v>91.650187032418941</v>
      </c>
      <c r="M9" s="390">
        <v>171.4</v>
      </c>
      <c r="N9" s="390">
        <v>13791.259999999998</v>
      </c>
      <c r="O9" s="403">
        <v>0.64101835915222249</v>
      </c>
      <c r="P9" s="391">
        <v>80.462427071178524</v>
      </c>
    </row>
    <row r="10" spans="1:16" ht="14.4" customHeight="1" x14ac:dyDescent="0.3">
      <c r="A10" s="386" t="s">
        <v>3545</v>
      </c>
      <c r="B10" s="387" t="s">
        <v>3546</v>
      </c>
      <c r="C10" s="387" t="s">
        <v>3555</v>
      </c>
      <c r="D10" s="387" t="s">
        <v>3556</v>
      </c>
      <c r="E10" s="390">
        <v>124</v>
      </c>
      <c r="F10" s="390">
        <v>10734.34</v>
      </c>
      <c r="G10" s="387">
        <v>1</v>
      </c>
      <c r="H10" s="387">
        <v>86.567258064516125</v>
      </c>
      <c r="I10" s="390">
        <v>143.19999999999999</v>
      </c>
      <c r="J10" s="390">
        <v>16881.080000000002</v>
      </c>
      <c r="K10" s="387">
        <v>1.5726239340285477</v>
      </c>
      <c r="L10" s="387">
        <v>117.88463687150841</v>
      </c>
      <c r="M10" s="390">
        <v>99.4</v>
      </c>
      <c r="N10" s="390">
        <v>11893.97</v>
      </c>
      <c r="O10" s="403">
        <v>1.1080299301121448</v>
      </c>
      <c r="P10" s="391">
        <v>119.65764587525149</v>
      </c>
    </row>
    <row r="11" spans="1:16" ht="14.4" customHeight="1" x14ac:dyDescent="0.3">
      <c r="A11" s="386" t="s">
        <v>3545</v>
      </c>
      <c r="B11" s="387" t="s">
        <v>3546</v>
      </c>
      <c r="C11" s="387" t="s">
        <v>3557</v>
      </c>
      <c r="D11" s="387" t="s">
        <v>3558</v>
      </c>
      <c r="E11" s="390">
        <v>96.6</v>
      </c>
      <c r="F11" s="390">
        <v>12980.32</v>
      </c>
      <c r="G11" s="387">
        <v>1</v>
      </c>
      <c r="H11" s="387">
        <v>134.37184265010353</v>
      </c>
      <c r="I11" s="390">
        <v>79.900000000000006</v>
      </c>
      <c r="J11" s="390">
        <v>12308.03</v>
      </c>
      <c r="K11" s="387">
        <v>0.94820697794815545</v>
      </c>
      <c r="L11" s="387">
        <v>154.04292866082602</v>
      </c>
      <c r="M11" s="390">
        <v>42.7</v>
      </c>
      <c r="N11" s="390">
        <v>6742.9699999999993</v>
      </c>
      <c r="O11" s="403">
        <v>0.51947640736129763</v>
      </c>
      <c r="P11" s="391">
        <v>157.9149882903981</v>
      </c>
    </row>
    <row r="12" spans="1:16" ht="14.4" customHeight="1" x14ac:dyDescent="0.3">
      <c r="A12" s="386" t="s">
        <v>3545</v>
      </c>
      <c r="B12" s="387" t="s">
        <v>3546</v>
      </c>
      <c r="C12" s="387" t="s">
        <v>3559</v>
      </c>
      <c r="D12" s="387" t="s">
        <v>3560</v>
      </c>
      <c r="E12" s="390">
        <v>18</v>
      </c>
      <c r="F12" s="390">
        <v>1331.1</v>
      </c>
      <c r="G12" s="387">
        <v>1</v>
      </c>
      <c r="H12" s="387">
        <v>73.949999999999989</v>
      </c>
      <c r="I12" s="390">
        <v>12.399999999999997</v>
      </c>
      <c r="J12" s="390">
        <v>957.28000000000009</v>
      </c>
      <c r="K12" s="387">
        <v>0.71916460070618293</v>
      </c>
      <c r="L12" s="387">
        <v>77.200000000000031</v>
      </c>
      <c r="M12" s="390">
        <v>4</v>
      </c>
      <c r="N12" s="390">
        <v>311.40999999999997</v>
      </c>
      <c r="O12" s="403">
        <v>0.23394936518668769</v>
      </c>
      <c r="P12" s="391">
        <v>77.852499999999992</v>
      </c>
    </row>
    <row r="13" spans="1:16" ht="14.4" customHeight="1" x14ac:dyDescent="0.3">
      <c r="A13" s="386" t="s">
        <v>3545</v>
      </c>
      <c r="B13" s="387" t="s">
        <v>3546</v>
      </c>
      <c r="C13" s="387" t="s">
        <v>3561</v>
      </c>
      <c r="D13" s="387" t="s">
        <v>3562</v>
      </c>
      <c r="E13" s="390"/>
      <c r="F13" s="390"/>
      <c r="G13" s="387"/>
      <c r="H13" s="387"/>
      <c r="I13" s="390"/>
      <c r="J13" s="390"/>
      <c r="K13" s="387"/>
      <c r="L13" s="387"/>
      <c r="M13" s="390">
        <v>0.4</v>
      </c>
      <c r="N13" s="390">
        <v>8.4600000000000009</v>
      </c>
      <c r="O13" s="403"/>
      <c r="P13" s="391">
        <v>21.150000000000002</v>
      </c>
    </row>
    <row r="14" spans="1:16" ht="14.4" customHeight="1" x14ac:dyDescent="0.3">
      <c r="A14" s="386" t="s">
        <v>3545</v>
      </c>
      <c r="B14" s="387" t="s">
        <v>3546</v>
      </c>
      <c r="C14" s="387" t="s">
        <v>3563</v>
      </c>
      <c r="D14" s="387" t="s">
        <v>3564</v>
      </c>
      <c r="E14" s="390">
        <v>0.1</v>
      </c>
      <c r="F14" s="390">
        <v>21.85</v>
      </c>
      <c r="G14" s="387">
        <v>1</v>
      </c>
      <c r="H14" s="387">
        <v>218.5</v>
      </c>
      <c r="I14" s="390">
        <v>0.4</v>
      </c>
      <c r="J14" s="390">
        <v>105.12</v>
      </c>
      <c r="K14" s="387">
        <v>4.8109839816933642</v>
      </c>
      <c r="L14" s="387">
        <v>262.8</v>
      </c>
      <c r="M14" s="390">
        <v>0.2</v>
      </c>
      <c r="N14" s="390">
        <v>53.02</v>
      </c>
      <c r="O14" s="403">
        <v>2.4265446224256291</v>
      </c>
      <c r="P14" s="391">
        <v>265.10000000000002</v>
      </c>
    </row>
    <row r="15" spans="1:16" ht="14.4" customHeight="1" x14ac:dyDescent="0.3">
      <c r="A15" s="386" t="s">
        <v>3545</v>
      </c>
      <c r="B15" s="387" t="s">
        <v>3546</v>
      </c>
      <c r="C15" s="387" t="s">
        <v>3565</v>
      </c>
      <c r="D15" s="387" t="s">
        <v>3566</v>
      </c>
      <c r="E15" s="390">
        <v>2</v>
      </c>
      <c r="F15" s="390">
        <v>125.56</v>
      </c>
      <c r="G15" s="387">
        <v>1</v>
      </c>
      <c r="H15" s="387">
        <v>62.78</v>
      </c>
      <c r="I15" s="390">
        <v>2.1999999999999997</v>
      </c>
      <c r="J15" s="390">
        <v>150.02000000000001</v>
      </c>
      <c r="K15" s="387">
        <v>1.1948072634597007</v>
      </c>
      <c r="L15" s="387">
        <v>68.190909090909102</v>
      </c>
      <c r="M15" s="390">
        <v>0.8</v>
      </c>
      <c r="N15" s="390">
        <v>9.36</v>
      </c>
      <c r="O15" s="403">
        <v>7.4546033768716144E-2</v>
      </c>
      <c r="P15" s="391">
        <v>11.7</v>
      </c>
    </row>
    <row r="16" spans="1:16" ht="14.4" customHeight="1" x14ac:dyDescent="0.3">
      <c r="A16" s="386" t="s">
        <v>3545</v>
      </c>
      <c r="B16" s="387" t="s">
        <v>3546</v>
      </c>
      <c r="C16" s="387" t="s">
        <v>3567</v>
      </c>
      <c r="D16" s="387" t="s">
        <v>3568</v>
      </c>
      <c r="E16" s="390">
        <v>0.2</v>
      </c>
      <c r="F16" s="390">
        <v>9.5</v>
      </c>
      <c r="G16" s="387">
        <v>1</v>
      </c>
      <c r="H16" s="387">
        <v>47.5</v>
      </c>
      <c r="I16" s="390">
        <v>0.2</v>
      </c>
      <c r="J16" s="390">
        <v>11.42</v>
      </c>
      <c r="K16" s="387">
        <v>1.2021052631578948</v>
      </c>
      <c r="L16" s="387">
        <v>57.099999999999994</v>
      </c>
      <c r="M16" s="390"/>
      <c r="N16" s="390"/>
      <c r="O16" s="403"/>
      <c r="P16" s="391"/>
    </row>
    <row r="17" spans="1:16" ht="14.4" customHeight="1" x14ac:dyDescent="0.3">
      <c r="A17" s="386" t="s">
        <v>3545</v>
      </c>
      <c r="B17" s="387" t="s">
        <v>3546</v>
      </c>
      <c r="C17" s="387" t="s">
        <v>3569</v>
      </c>
      <c r="D17" s="387" t="s">
        <v>3570</v>
      </c>
      <c r="E17" s="390"/>
      <c r="F17" s="390"/>
      <c r="G17" s="387"/>
      <c r="H17" s="387"/>
      <c r="I17" s="390"/>
      <c r="J17" s="390"/>
      <c r="K17" s="387"/>
      <c r="L17" s="387"/>
      <c r="M17" s="390">
        <v>0.1</v>
      </c>
      <c r="N17" s="390">
        <v>11.25</v>
      </c>
      <c r="O17" s="403"/>
      <c r="P17" s="391">
        <v>112.5</v>
      </c>
    </row>
    <row r="18" spans="1:16" ht="14.4" customHeight="1" x14ac:dyDescent="0.3">
      <c r="A18" s="386" t="s">
        <v>3545</v>
      </c>
      <c r="B18" s="387" t="s">
        <v>3546</v>
      </c>
      <c r="C18" s="387" t="s">
        <v>3571</v>
      </c>
      <c r="D18" s="387" t="s">
        <v>3572</v>
      </c>
      <c r="E18" s="390">
        <v>51.2</v>
      </c>
      <c r="F18" s="390">
        <v>9259.6</v>
      </c>
      <c r="G18" s="387">
        <v>1</v>
      </c>
      <c r="H18" s="387">
        <v>180.8515625</v>
      </c>
      <c r="I18" s="390">
        <v>35.700000000000003</v>
      </c>
      <c r="J18" s="390">
        <v>6982.9699999999984</v>
      </c>
      <c r="K18" s="387">
        <v>0.75413300790530891</v>
      </c>
      <c r="L18" s="387">
        <v>195.60140056022402</v>
      </c>
      <c r="M18" s="390">
        <v>47.800000000000004</v>
      </c>
      <c r="N18" s="390">
        <v>9431.27</v>
      </c>
      <c r="O18" s="403">
        <v>1.0185396777398592</v>
      </c>
      <c r="P18" s="391">
        <v>197.30690376569038</v>
      </c>
    </row>
    <row r="19" spans="1:16" ht="14.4" customHeight="1" x14ac:dyDescent="0.3">
      <c r="A19" s="386" t="s">
        <v>3545</v>
      </c>
      <c r="B19" s="387" t="s">
        <v>3546</v>
      </c>
      <c r="C19" s="387" t="s">
        <v>3573</v>
      </c>
      <c r="D19" s="387" t="s">
        <v>3574</v>
      </c>
      <c r="E19" s="390">
        <v>10.199999999999999</v>
      </c>
      <c r="F19" s="390">
        <v>648.63</v>
      </c>
      <c r="G19" s="387">
        <v>1</v>
      </c>
      <c r="H19" s="387">
        <v>63.591176470588238</v>
      </c>
      <c r="I19" s="390">
        <v>11.200000000000001</v>
      </c>
      <c r="J19" s="390">
        <v>412.90999999999997</v>
      </c>
      <c r="K19" s="387">
        <v>0.63658788523503385</v>
      </c>
      <c r="L19" s="387">
        <v>36.866964285714282</v>
      </c>
      <c r="M19" s="390">
        <v>12.8</v>
      </c>
      <c r="N19" s="390">
        <v>400.09999999999997</v>
      </c>
      <c r="O19" s="403">
        <v>0.61683856744214727</v>
      </c>
      <c r="P19" s="391">
        <v>31.257812499999996</v>
      </c>
    </row>
    <row r="20" spans="1:16" ht="14.4" customHeight="1" x14ac:dyDescent="0.3">
      <c r="A20" s="386" t="s">
        <v>3545</v>
      </c>
      <c r="B20" s="387" t="s">
        <v>3546</v>
      </c>
      <c r="C20" s="387" t="s">
        <v>3575</v>
      </c>
      <c r="D20" s="387" t="s">
        <v>3576</v>
      </c>
      <c r="E20" s="390">
        <v>334.7</v>
      </c>
      <c r="F20" s="390">
        <v>33512.76</v>
      </c>
      <c r="G20" s="387">
        <v>1</v>
      </c>
      <c r="H20" s="387">
        <v>100.12775619958173</v>
      </c>
      <c r="I20" s="390">
        <v>486.09999999999991</v>
      </c>
      <c r="J20" s="390">
        <v>50801.060000000005</v>
      </c>
      <c r="K20" s="387">
        <v>1.5158721633192851</v>
      </c>
      <c r="L20" s="387">
        <v>104.50742645546187</v>
      </c>
      <c r="M20" s="390">
        <v>375.6</v>
      </c>
      <c r="N20" s="390">
        <v>39599.840000000004</v>
      </c>
      <c r="O20" s="403">
        <v>1.181634696754311</v>
      </c>
      <c r="P20" s="391">
        <v>105.43088391906284</v>
      </c>
    </row>
    <row r="21" spans="1:16" ht="14.4" customHeight="1" x14ac:dyDescent="0.3">
      <c r="A21" s="386" t="s">
        <v>3545</v>
      </c>
      <c r="B21" s="387" t="s">
        <v>3546</v>
      </c>
      <c r="C21" s="387" t="s">
        <v>3577</v>
      </c>
      <c r="D21" s="387" t="s">
        <v>3578</v>
      </c>
      <c r="E21" s="390"/>
      <c r="F21" s="390"/>
      <c r="G21" s="387"/>
      <c r="H21" s="387"/>
      <c r="I21" s="390">
        <v>0.2</v>
      </c>
      <c r="J21" s="390">
        <v>11.39</v>
      </c>
      <c r="K21" s="387"/>
      <c r="L21" s="387">
        <v>56.95</v>
      </c>
      <c r="M21" s="390">
        <v>0.4</v>
      </c>
      <c r="N21" s="390">
        <v>22.740000000000002</v>
      </c>
      <c r="O21" s="403"/>
      <c r="P21" s="391">
        <v>56.85</v>
      </c>
    </row>
    <row r="22" spans="1:16" ht="14.4" customHeight="1" x14ac:dyDescent="0.3">
      <c r="A22" s="386" t="s">
        <v>3545</v>
      </c>
      <c r="B22" s="387" t="s">
        <v>3546</v>
      </c>
      <c r="C22" s="387" t="s">
        <v>3579</v>
      </c>
      <c r="D22" s="387" t="s">
        <v>3580</v>
      </c>
      <c r="E22" s="390"/>
      <c r="F22" s="390"/>
      <c r="G22" s="387"/>
      <c r="H22" s="387"/>
      <c r="I22" s="390">
        <v>0.02</v>
      </c>
      <c r="J22" s="390">
        <v>8.0299999999999994</v>
      </c>
      <c r="K22" s="387"/>
      <c r="L22" s="387">
        <v>401.49999999999994</v>
      </c>
      <c r="M22" s="390"/>
      <c r="N22" s="390"/>
      <c r="O22" s="403"/>
      <c r="P22" s="391"/>
    </row>
    <row r="23" spans="1:16" ht="14.4" customHeight="1" x14ac:dyDescent="0.3">
      <c r="A23" s="386" t="s">
        <v>3545</v>
      </c>
      <c r="B23" s="387" t="s">
        <v>3546</v>
      </c>
      <c r="C23" s="387" t="s">
        <v>3581</v>
      </c>
      <c r="D23" s="387" t="s">
        <v>3582</v>
      </c>
      <c r="E23" s="390">
        <v>29</v>
      </c>
      <c r="F23" s="390">
        <v>1177.3</v>
      </c>
      <c r="G23" s="387">
        <v>1</v>
      </c>
      <c r="H23" s="387">
        <v>40.596551724137932</v>
      </c>
      <c r="I23" s="390">
        <v>4.0999999999999996</v>
      </c>
      <c r="J23" s="390">
        <v>124.53</v>
      </c>
      <c r="K23" s="387">
        <v>0.1057759279707806</v>
      </c>
      <c r="L23" s="387">
        <v>30.373170731707319</v>
      </c>
      <c r="M23" s="390">
        <v>6.1</v>
      </c>
      <c r="N23" s="390">
        <v>83.38</v>
      </c>
      <c r="O23" s="403">
        <v>7.0823069735836228E-2</v>
      </c>
      <c r="P23" s="391">
        <v>13.668852459016394</v>
      </c>
    </row>
    <row r="24" spans="1:16" ht="14.4" customHeight="1" x14ac:dyDescent="0.3">
      <c r="A24" s="386" t="s">
        <v>3545</v>
      </c>
      <c r="B24" s="387" t="s">
        <v>3546</v>
      </c>
      <c r="C24" s="387" t="s">
        <v>3583</v>
      </c>
      <c r="D24" s="387" t="s">
        <v>3584</v>
      </c>
      <c r="E24" s="390"/>
      <c r="F24" s="390"/>
      <c r="G24" s="387"/>
      <c r="H24" s="387"/>
      <c r="I24" s="390">
        <v>2.9000000000000004</v>
      </c>
      <c r="J24" s="390">
        <v>1296.6499999999999</v>
      </c>
      <c r="K24" s="387"/>
      <c r="L24" s="387">
        <v>447.12068965517233</v>
      </c>
      <c r="M24" s="390"/>
      <c r="N24" s="390"/>
      <c r="O24" s="403"/>
      <c r="P24" s="391"/>
    </row>
    <row r="25" spans="1:16" ht="14.4" customHeight="1" x14ac:dyDescent="0.3">
      <c r="A25" s="386" t="s">
        <v>3545</v>
      </c>
      <c r="B25" s="387" t="s">
        <v>3546</v>
      </c>
      <c r="C25" s="387" t="s">
        <v>3585</v>
      </c>
      <c r="D25" s="387" t="s">
        <v>3586</v>
      </c>
      <c r="E25" s="390">
        <v>0.8</v>
      </c>
      <c r="F25" s="390">
        <v>16.079999999999998</v>
      </c>
      <c r="G25" s="387">
        <v>1</v>
      </c>
      <c r="H25" s="387">
        <v>20.099999999999998</v>
      </c>
      <c r="I25" s="390"/>
      <c r="J25" s="390"/>
      <c r="K25" s="387"/>
      <c r="L25" s="387"/>
      <c r="M25" s="390">
        <v>0.2</v>
      </c>
      <c r="N25" s="390">
        <v>4.2300000000000004</v>
      </c>
      <c r="O25" s="403">
        <v>0.26305970149253738</v>
      </c>
      <c r="P25" s="391">
        <v>21.150000000000002</v>
      </c>
    </row>
    <row r="26" spans="1:16" ht="14.4" customHeight="1" x14ac:dyDescent="0.3">
      <c r="A26" s="386" t="s">
        <v>3545</v>
      </c>
      <c r="B26" s="387" t="s">
        <v>3546</v>
      </c>
      <c r="C26" s="387" t="s">
        <v>3587</v>
      </c>
      <c r="D26" s="387" t="s">
        <v>3588</v>
      </c>
      <c r="E26" s="390">
        <v>0.25</v>
      </c>
      <c r="F26" s="390">
        <v>23.5</v>
      </c>
      <c r="G26" s="387">
        <v>1</v>
      </c>
      <c r="H26" s="387">
        <v>94</v>
      </c>
      <c r="I26" s="390">
        <v>1.25</v>
      </c>
      <c r="J26" s="390">
        <v>122.61999999999999</v>
      </c>
      <c r="K26" s="387">
        <v>5.2178723404255312</v>
      </c>
      <c r="L26" s="387">
        <v>98.095999999999989</v>
      </c>
      <c r="M26" s="390"/>
      <c r="N26" s="390"/>
      <c r="O26" s="403"/>
      <c r="P26" s="391"/>
    </row>
    <row r="27" spans="1:16" ht="14.4" customHeight="1" x14ac:dyDescent="0.3">
      <c r="A27" s="386" t="s">
        <v>3545</v>
      </c>
      <c r="B27" s="387" t="s">
        <v>3546</v>
      </c>
      <c r="C27" s="387" t="s">
        <v>3589</v>
      </c>
      <c r="D27" s="387" t="s">
        <v>3590</v>
      </c>
      <c r="E27" s="390"/>
      <c r="F27" s="390"/>
      <c r="G27" s="387"/>
      <c r="H27" s="387"/>
      <c r="I27" s="390">
        <v>0.2</v>
      </c>
      <c r="J27" s="390">
        <v>10.33</v>
      </c>
      <c r="K27" s="387"/>
      <c r="L27" s="387">
        <v>51.65</v>
      </c>
      <c r="M27" s="390"/>
      <c r="N27" s="390"/>
      <c r="O27" s="403"/>
      <c r="P27" s="391"/>
    </row>
    <row r="28" spans="1:16" ht="14.4" customHeight="1" x14ac:dyDescent="0.3">
      <c r="A28" s="386" t="s">
        <v>3545</v>
      </c>
      <c r="B28" s="387" t="s">
        <v>3546</v>
      </c>
      <c r="C28" s="387" t="s">
        <v>3591</v>
      </c>
      <c r="D28" s="387" t="s">
        <v>3592</v>
      </c>
      <c r="E28" s="390">
        <v>1.04</v>
      </c>
      <c r="F28" s="390">
        <v>129.61000000000001</v>
      </c>
      <c r="G28" s="387">
        <v>1</v>
      </c>
      <c r="H28" s="387">
        <v>124.62500000000001</v>
      </c>
      <c r="I28" s="390">
        <v>0.79999999999999993</v>
      </c>
      <c r="J28" s="390">
        <v>104.1</v>
      </c>
      <c r="K28" s="387">
        <v>0.803178767070442</v>
      </c>
      <c r="L28" s="387">
        <v>130.125</v>
      </c>
      <c r="M28" s="390">
        <v>4.96</v>
      </c>
      <c r="N28" s="390">
        <v>641.62</v>
      </c>
      <c r="O28" s="403">
        <v>4.9503896304297506</v>
      </c>
      <c r="P28" s="391">
        <v>129.35887096774195</v>
      </c>
    </row>
    <row r="29" spans="1:16" ht="14.4" customHeight="1" x14ac:dyDescent="0.3">
      <c r="A29" s="386" t="s">
        <v>3545</v>
      </c>
      <c r="B29" s="387" t="s">
        <v>3546</v>
      </c>
      <c r="C29" s="387" t="s">
        <v>3593</v>
      </c>
      <c r="D29" s="387" t="s">
        <v>3594</v>
      </c>
      <c r="E29" s="390">
        <v>0.1</v>
      </c>
      <c r="F29" s="390">
        <v>17.600000000000001</v>
      </c>
      <c r="G29" s="387">
        <v>1</v>
      </c>
      <c r="H29" s="387">
        <v>176</v>
      </c>
      <c r="I29" s="390"/>
      <c r="J29" s="390"/>
      <c r="K29" s="387"/>
      <c r="L29" s="387"/>
      <c r="M29" s="390"/>
      <c r="N29" s="390"/>
      <c r="O29" s="403"/>
      <c r="P29" s="391"/>
    </row>
    <row r="30" spans="1:16" ht="14.4" customHeight="1" x14ac:dyDescent="0.3">
      <c r="A30" s="386" t="s">
        <v>3545</v>
      </c>
      <c r="B30" s="387" t="s">
        <v>3546</v>
      </c>
      <c r="C30" s="387" t="s">
        <v>3595</v>
      </c>
      <c r="D30" s="387" t="s">
        <v>3596</v>
      </c>
      <c r="E30" s="390">
        <v>110</v>
      </c>
      <c r="F30" s="390">
        <v>14449.599999999999</v>
      </c>
      <c r="G30" s="387">
        <v>1</v>
      </c>
      <c r="H30" s="387">
        <v>131.35999999999999</v>
      </c>
      <c r="I30" s="390">
        <v>165</v>
      </c>
      <c r="J30" s="390">
        <v>20300.430000000004</v>
      </c>
      <c r="K30" s="387">
        <v>1.4049129387664714</v>
      </c>
      <c r="L30" s="387">
        <v>123.03290909090911</v>
      </c>
      <c r="M30" s="390">
        <v>73</v>
      </c>
      <c r="N30" s="390">
        <v>8264.3799999999992</v>
      </c>
      <c r="O30" s="403">
        <v>0.57194524415900783</v>
      </c>
      <c r="P30" s="391">
        <v>113.21068493150683</v>
      </c>
    </row>
    <row r="31" spans="1:16" ht="14.4" customHeight="1" x14ac:dyDescent="0.3">
      <c r="A31" s="386" t="s">
        <v>3545</v>
      </c>
      <c r="B31" s="387" t="s">
        <v>3546</v>
      </c>
      <c r="C31" s="387" t="s">
        <v>3597</v>
      </c>
      <c r="D31" s="387" t="s">
        <v>3598</v>
      </c>
      <c r="E31" s="390">
        <v>481</v>
      </c>
      <c r="F31" s="390">
        <v>21990.939999999995</v>
      </c>
      <c r="G31" s="387">
        <v>1</v>
      </c>
      <c r="H31" s="387">
        <v>45.719209979209971</v>
      </c>
      <c r="I31" s="390">
        <v>464.2</v>
      </c>
      <c r="J31" s="390">
        <v>23446.739999999998</v>
      </c>
      <c r="K31" s="387">
        <v>1.0661999896320942</v>
      </c>
      <c r="L31" s="387">
        <v>50.509995691512273</v>
      </c>
      <c r="M31" s="390">
        <v>506.2</v>
      </c>
      <c r="N31" s="390">
        <v>25790.890000000003</v>
      </c>
      <c r="O31" s="403">
        <v>1.172796160600684</v>
      </c>
      <c r="P31" s="391">
        <v>50.95000000000001</v>
      </c>
    </row>
    <row r="32" spans="1:16" ht="14.4" customHeight="1" x14ac:dyDescent="0.3">
      <c r="A32" s="386" t="s">
        <v>3545</v>
      </c>
      <c r="B32" s="387" t="s">
        <v>3546</v>
      </c>
      <c r="C32" s="387" t="s">
        <v>3599</v>
      </c>
      <c r="D32" s="387" t="s">
        <v>3590</v>
      </c>
      <c r="E32" s="390"/>
      <c r="F32" s="390"/>
      <c r="G32" s="387"/>
      <c r="H32" s="387"/>
      <c r="I32" s="390">
        <v>0.2</v>
      </c>
      <c r="J32" s="390">
        <v>10.33</v>
      </c>
      <c r="K32" s="387"/>
      <c r="L32" s="387">
        <v>51.65</v>
      </c>
      <c r="M32" s="390"/>
      <c r="N32" s="390"/>
      <c r="O32" s="403"/>
      <c r="P32" s="391"/>
    </row>
    <row r="33" spans="1:16" ht="14.4" customHeight="1" x14ac:dyDescent="0.3">
      <c r="A33" s="386" t="s">
        <v>3545</v>
      </c>
      <c r="B33" s="387" t="s">
        <v>3546</v>
      </c>
      <c r="C33" s="387" t="s">
        <v>3600</v>
      </c>
      <c r="D33" s="387" t="s">
        <v>3601</v>
      </c>
      <c r="E33" s="390"/>
      <c r="F33" s="390"/>
      <c r="G33" s="387"/>
      <c r="H33" s="387"/>
      <c r="I33" s="390">
        <v>3.05</v>
      </c>
      <c r="J33" s="390">
        <v>285.70000000000005</v>
      </c>
      <c r="K33" s="387"/>
      <c r="L33" s="387">
        <v>93.672131147541009</v>
      </c>
      <c r="M33" s="390">
        <v>2.2000000000000002</v>
      </c>
      <c r="N33" s="390">
        <v>207.67999999999998</v>
      </c>
      <c r="O33" s="403"/>
      <c r="P33" s="391">
        <v>94.399999999999977</v>
      </c>
    </row>
    <row r="34" spans="1:16" ht="14.4" customHeight="1" x14ac:dyDescent="0.3">
      <c r="A34" s="386" t="s">
        <v>3545</v>
      </c>
      <c r="B34" s="387" t="s">
        <v>3546</v>
      </c>
      <c r="C34" s="387" t="s">
        <v>3602</v>
      </c>
      <c r="D34" s="387" t="s">
        <v>3603</v>
      </c>
      <c r="E34" s="390"/>
      <c r="F34" s="390"/>
      <c r="G34" s="387"/>
      <c r="H34" s="387"/>
      <c r="I34" s="390"/>
      <c r="J34" s="390"/>
      <c r="K34" s="387"/>
      <c r="L34" s="387"/>
      <c r="M34" s="390">
        <v>81</v>
      </c>
      <c r="N34" s="390">
        <v>11297.880000000001</v>
      </c>
      <c r="O34" s="403"/>
      <c r="P34" s="391">
        <v>139.48000000000002</v>
      </c>
    </row>
    <row r="35" spans="1:16" ht="14.4" customHeight="1" x14ac:dyDescent="0.3">
      <c r="A35" s="386" t="s">
        <v>3545</v>
      </c>
      <c r="B35" s="387" t="s">
        <v>3546</v>
      </c>
      <c r="C35" s="387" t="s">
        <v>3604</v>
      </c>
      <c r="D35" s="387" t="s">
        <v>3605</v>
      </c>
      <c r="E35" s="390">
        <v>237.39999999999998</v>
      </c>
      <c r="F35" s="390">
        <v>8778.26</v>
      </c>
      <c r="G35" s="387">
        <v>1</v>
      </c>
      <c r="H35" s="387">
        <v>36.976663858466729</v>
      </c>
      <c r="I35" s="390">
        <v>482.6</v>
      </c>
      <c r="J35" s="390">
        <v>18181.62</v>
      </c>
      <c r="K35" s="387">
        <v>2.0712100120069352</v>
      </c>
      <c r="L35" s="387">
        <v>37.674305843348527</v>
      </c>
      <c r="M35" s="390">
        <v>197.60000000000002</v>
      </c>
      <c r="N35" s="390">
        <v>6402.2900000000009</v>
      </c>
      <c r="O35" s="403">
        <v>0.72933474287615097</v>
      </c>
      <c r="P35" s="391">
        <v>32.400253036437249</v>
      </c>
    </row>
    <row r="36" spans="1:16" ht="14.4" customHeight="1" x14ac:dyDescent="0.3">
      <c r="A36" s="386" t="s">
        <v>3545</v>
      </c>
      <c r="B36" s="387" t="s">
        <v>3546</v>
      </c>
      <c r="C36" s="387" t="s">
        <v>3606</v>
      </c>
      <c r="D36" s="387" t="s">
        <v>3576</v>
      </c>
      <c r="E36" s="390"/>
      <c r="F36" s="390"/>
      <c r="G36" s="387"/>
      <c r="H36" s="387"/>
      <c r="I36" s="390">
        <v>4.2</v>
      </c>
      <c r="J36" s="390">
        <v>321.13</v>
      </c>
      <c r="K36" s="387"/>
      <c r="L36" s="387">
        <v>76.459523809523802</v>
      </c>
      <c r="M36" s="390">
        <v>63</v>
      </c>
      <c r="N36" s="390">
        <v>4857.4699999999993</v>
      </c>
      <c r="O36" s="403"/>
      <c r="P36" s="391">
        <v>77.102698412698402</v>
      </c>
    </row>
    <row r="37" spans="1:16" ht="14.4" customHeight="1" x14ac:dyDescent="0.3">
      <c r="A37" s="386" t="s">
        <v>3545</v>
      </c>
      <c r="B37" s="387" t="s">
        <v>3546</v>
      </c>
      <c r="C37" s="387" t="s">
        <v>3607</v>
      </c>
      <c r="D37" s="387" t="s">
        <v>3608</v>
      </c>
      <c r="E37" s="390">
        <v>3</v>
      </c>
      <c r="F37" s="390">
        <v>315.12</v>
      </c>
      <c r="G37" s="387">
        <v>1</v>
      </c>
      <c r="H37" s="387">
        <v>105.04</v>
      </c>
      <c r="I37" s="390">
        <v>8.6</v>
      </c>
      <c r="J37" s="390">
        <v>942.82999999999993</v>
      </c>
      <c r="K37" s="387">
        <v>2.9919713125158669</v>
      </c>
      <c r="L37" s="387">
        <v>109.6313953488372</v>
      </c>
      <c r="M37" s="390">
        <v>8.6</v>
      </c>
      <c r="N37" s="390">
        <v>951.22</v>
      </c>
      <c r="O37" s="403">
        <v>3.0185960903782685</v>
      </c>
      <c r="P37" s="391">
        <v>110.60697674418606</v>
      </c>
    </row>
    <row r="38" spans="1:16" ht="14.4" customHeight="1" x14ac:dyDescent="0.3">
      <c r="A38" s="386" t="s">
        <v>3545</v>
      </c>
      <c r="B38" s="387" t="s">
        <v>3546</v>
      </c>
      <c r="C38" s="387" t="s">
        <v>3609</v>
      </c>
      <c r="D38" s="387" t="s">
        <v>3610</v>
      </c>
      <c r="E38" s="390">
        <v>35</v>
      </c>
      <c r="F38" s="390">
        <v>534.31000000000006</v>
      </c>
      <c r="G38" s="387">
        <v>1</v>
      </c>
      <c r="H38" s="387">
        <v>15.266000000000002</v>
      </c>
      <c r="I38" s="390">
        <v>59</v>
      </c>
      <c r="J38" s="390">
        <v>755.61</v>
      </c>
      <c r="K38" s="387">
        <v>1.4141790346428103</v>
      </c>
      <c r="L38" s="387">
        <v>12.806949152542373</v>
      </c>
      <c r="M38" s="390"/>
      <c r="N38" s="390"/>
      <c r="O38" s="403"/>
      <c r="P38" s="391"/>
    </row>
    <row r="39" spans="1:16" ht="14.4" customHeight="1" x14ac:dyDescent="0.3">
      <c r="A39" s="386" t="s">
        <v>3545</v>
      </c>
      <c r="B39" s="387" t="s">
        <v>3546</v>
      </c>
      <c r="C39" s="387" t="s">
        <v>3611</v>
      </c>
      <c r="D39" s="387" t="s">
        <v>3612</v>
      </c>
      <c r="E39" s="390">
        <v>0.57000000000000006</v>
      </c>
      <c r="F39" s="390">
        <v>53.360000000000007</v>
      </c>
      <c r="G39" s="387">
        <v>1</v>
      </c>
      <c r="H39" s="387">
        <v>93.614035087719301</v>
      </c>
      <c r="I39" s="390"/>
      <c r="J39" s="390"/>
      <c r="K39" s="387"/>
      <c r="L39" s="387"/>
      <c r="M39" s="390">
        <v>0.37</v>
      </c>
      <c r="N39" s="390">
        <v>78.91</v>
      </c>
      <c r="O39" s="403">
        <v>1.4788230884557718</v>
      </c>
      <c r="P39" s="391">
        <v>213.27027027027026</v>
      </c>
    </row>
    <row r="40" spans="1:16" ht="14.4" customHeight="1" x14ac:dyDescent="0.3">
      <c r="A40" s="386" t="s">
        <v>3545</v>
      </c>
      <c r="B40" s="387" t="s">
        <v>3546</v>
      </c>
      <c r="C40" s="387" t="s">
        <v>3613</v>
      </c>
      <c r="D40" s="387" t="s">
        <v>3614</v>
      </c>
      <c r="E40" s="390"/>
      <c r="F40" s="390"/>
      <c r="G40" s="387"/>
      <c r="H40" s="387"/>
      <c r="I40" s="390"/>
      <c r="J40" s="390"/>
      <c r="K40" s="387"/>
      <c r="L40" s="387"/>
      <c r="M40" s="390">
        <v>133.5</v>
      </c>
      <c r="N40" s="390">
        <v>10427.550000000001</v>
      </c>
      <c r="O40" s="403"/>
      <c r="P40" s="391">
        <v>78.108988764044952</v>
      </c>
    </row>
    <row r="41" spans="1:16" ht="14.4" customHeight="1" x14ac:dyDescent="0.3">
      <c r="A41" s="386" t="s">
        <v>3545</v>
      </c>
      <c r="B41" s="387" t="s">
        <v>3546</v>
      </c>
      <c r="C41" s="387" t="s">
        <v>3615</v>
      </c>
      <c r="D41" s="387" t="s">
        <v>3616</v>
      </c>
      <c r="E41" s="390">
        <v>4</v>
      </c>
      <c r="F41" s="390">
        <v>210.56</v>
      </c>
      <c r="G41" s="387">
        <v>1</v>
      </c>
      <c r="H41" s="387">
        <v>52.64</v>
      </c>
      <c r="I41" s="390">
        <v>2</v>
      </c>
      <c r="J41" s="390">
        <v>117.74</v>
      </c>
      <c r="K41" s="387">
        <v>0.55917553191489355</v>
      </c>
      <c r="L41" s="387">
        <v>58.87</v>
      </c>
      <c r="M41" s="390"/>
      <c r="N41" s="390"/>
      <c r="O41" s="403"/>
      <c r="P41" s="391"/>
    </row>
    <row r="42" spans="1:16" ht="14.4" customHeight="1" x14ac:dyDescent="0.3">
      <c r="A42" s="386" t="s">
        <v>3545</v>
      </c>
      <c r="B42" s="387" t="s">
        <v>3546</v>
      </c>
      <c r="C42" s="387" t="s">
        <v>3617</v>
      </c>
      <c r="D42" s="387" t="s">
        <v>3616</v>
      </c>
      <c r="E42" s="390">
        <v>2</v>
      </c>
      <c r="F42" s="390">
        <v>130.64999999999998</v>
      </c>
      <c r="G42" s="387">
        <v>1</v>
      </c>
      <c r="H42" s="387">
        <v>65.324999999999989</v>
      </c>
      <c r="I42" s="390">
        <v>19</v>
      </c>
      <c r="J42" s="390">
        <v>4717.7299999999996</v>
      </c>
      <c r="K42" s="387">
        <v>36.109682357443553</v>
      </c>
      <c r="L42" s="387">
        <v>248.3015789473684</v>
      </c>
      <c r="M42" s="390"/>
      <c r="N42" s="390"/>
      <c r="O42" s="403"/>
      <c r="P42" s="391"/>
    </row>
    <row r="43" spans="1:16" ht="14.4" customHeight="1" x14ac:dyDescent="0.3">
      <c r="A43" s="386" t="s">
        <v>3545</v>
      </c>
      <c r="B43" s="387" t="s">
        <v>3546</v>
      </c>
      <c r="C43" s="387" t="s">
        <v>3618</v>
      </c>
      <c r="D43" s="387" t="s">
        <v>3619</v>
      </c>
      <c r="E43" s="390"/>
      <c r="F43" s="390"/>
      <c r="G43" s="387"/>
      <c r="H43" s="387"/>
      <c r="I43" s="390"/>
      <c r="J43" s="390"/>
      <c r="K43" s="387"/>
      <c r="L43" s="387"/>
      <c r="M43" s="390">
        <v>0.2</v>
      </c>
      <c r="N43" s="390">
        <v>75.95</v>
      </c>
      <c r="O43" s="403"/>
      <c r="P43" s="391">
        <v>379.75</v>
      </c>
    </row>
    <row r="44" spans="1:16" ht="14.4" customHeight="1" x14ac:dyDescent="0.3">
      <c r="A44" s="386" t="s">
        <v>3545</v>
      </c>
      <c r="B44" s="387" t="s">
        <v>3546</v>
      </c>
      <c r="C44" s="387" t="s">
        <v>3620</v>
      </c>
      <c r="D44" s="387" t="s">
        <v>3621</v>
      </c>
      <c r="E44" s="390">
        <v>1.5999999999999999</v>
      </c>
      <c r="F44" s="390">
        <v>196.16000000000003</v>
      </c>
      <c r="G44" s="387">
        <v>1</v>
      </c>
      <c r="H44" s="387">
        <v>122.60000000000002</v>
      </c>
      <c r="I44" s="390">
        <v>0.2</v>
      </c>
      <c r="J44" s="390">
        <v>25.83</v>
      </c>
      <c r="K44" s="387">
        <v>0.13167822185970635</v>
      </c>
      <c r="L44" s="387">
        <v>129.14999999999998</v>
      </c>
      <c r="M44" s="390">
        <v>0.60000000000000009</v>
      </c>
      <c r="N44" s="390">
        <v>78.179999999999993</v>
      </c>
      <c r="O44" s="403">
        <v>0.39855220228384985</v>
      </c>
      <c r="P44" s="391">
        <v>130.29999999999995</v>
      </c>
    </row>
    <row r="45" spans="1:16" ht="14.4" customHeight="1" x14ac:dyDescent="0.3">
      <c r="A45" s="386" t="s">
        <v>3545</v>
      </c>
      <c r="B45" s="387" t="s">
        <v>3546</v>
      </c>
      <c r="C45" s="387" t="s">
        <v>3622</v>
      </c>
      <c r="D45" s="387" t="s">
        <v>3610</v>
      </c>
      <c r="E45" s="390">
        <v>295</v>
      </c>
      <c r="F45" s="390">
        <v>3727.09</v>
      </c>
      <c r="G45" s="387">
        <v>1</v>
      </c>
      <c r="H45" s="387">
        <v>12.634203389830509</v>
      </c>
      <c r="I45" s="390">
        <v>330</v>
      </c>
      <c r="J45" s="390">
        <v>2245.79</v>
      </c>
      <c r="K45" s="387">
        <v>0.60255856445645262</v>
      </c>
      <c r="L45" s="387">
        <v>6.8054242424242419</v>
      </c>
      <c r="M45" s="390">
        <v>607</v>
      </c>
      <c r="N45" s="390">
        <v>2294.46</v>
      </c>
      <c r="O45" s="403">
        <v>0.61561700951680798</v>
      </c>
      <c r="P45" s="391">
        <v>3.7800000000000002</v>
      </c>
    </row>
    <row r="46" spans="1:16" ht="14.4" customHeight="1" x14ac:dyDescent="0.3">
      <c r="A46" s="386" t="s">
        <v>3545</v>
      </c>
      <c r="B46" s="387" t="s">
        <v>3546</v>
      </c>
      <c r="C46" s="387" t="s">
        <v>3623</v>
      </c>
      <c r="D46" s="387" t="s">
        <v>3610</v>
      </c>
      <c r="E46" s="390">
        <v>53</v>
      </c>
      <c r="F46" s="390">
        <v>757.7800000000002</v>
      </c>
      <c r="G46" s="387">
        <v>1</v>
      </c>
      <c r="H46" s="387">
        <v>14.297735849056608</v>
      </c>
      <c r="I46" s="390">
        <v>56</v>
      </c>
      <c r="J46" s="390">
        <v>992.21</v>
      </c>
      <c r="K46" s="387">
        <v>1.3093641954129165</v>
      </c>
      <c r="L46" s="387">
        <v>17.718035714285715</v>
      </c>
      <c r="M46" s="390">
        <v>1</v>
      </c>
      <c r="N46" s="390">
        <v>18.91</v>
      </c>
      <c r="O46" s="403">
        <v>2.4954472274274848E-2</v>
      </c>
      <c r="P46" s="391">
        <v>18.91</v>
      </c>
    </row>
    <row r="47" spans="1:16" ht="14.4" customHeight="1" x14ac:dyDescent="0.3">
      <c r="A47" s="386" t="s">
        <v>3545</v>
      </c>
      <c r="B47" s="387" t="s">
        <v>3546</v>
      </c>
      <c r="C47" s="387" t="s">
        <v>3624</v>
      </c>
      <c r="D47" s="387" t="s">
        <v>3625</v>
      </c>
      <c r="E47" s="390">
        <v>0.2</v>
      </c>
      <c r="F47" s="390">
        <v>45.55</v>
      </c>
      <c r="G47" s="387">
        <v>1</v>
      </c>
      <c r="H47" s="387">
        <v>227.74999999999997</v>
      </c>
      <c r="I47" s="390"/>
      <c r="J47" s="390"/>
      <c r="K47" s="387"/>
      <c r="L47" s="387"/>
      <c r="M47" s="390"/>
      <c r="N47" s="390"/>
      <c r="O47" s="403"/>
      <c r="P47" s="391"/>
    </row>
    <row r="48" spans="1:16" ht="14.4" customHeight="1" x14ac:dyDescent="0.3">
      <c r="A48" s="386" t="s">
        <v>3545</v>
      </c>
      <c r="B48" s="387" t="s">
        <v>3546</v>
      </c>
      <c r="C48" s="387" t="s">
        <v>3626</v>
      </c>
      <c r="D48" s="387" t="s">
        <v>3627</v>
      </c>
      <c r="E48" s="390">
        <v>7.5</v>
      </c>
      <c r="F48" s="390">
        <v>572.28999999999985</v>
      </c>
      <c r="G48" s="387">
        <v>1</v>
      </c>
      <c r="H48" s="387">
        <v>76.305333333333309</v>
      </c>
      <c r="I48" s="390">
        <v>20.75</v>
      </c>
      <c r="J48" s="390">
        <v>1594.15</v>
      </c>
      <c r="K48" s="387">
        <v>2.785563263380455</v>
      </c>
      <c r="L48" s="387">
        <v>76.826506024096389</v>
      </c>
      <c r="M48" s="390">
        <v>37</v>
      </c>
      <c r="N48" s="390">
        <v>2868.4100000000003</v>
      </c>
      <c r="O48" s="403">
        <v>5.0121616662880726</v>
      </c>
      <c r="P48" s="391">
        <v>77.524594594594603</v>
      </c>
    </row>
    <row r="49" spans="1:16" ht="14.4" customHeight="1" x14ac:dyDescent="0.3">
      <c r="A49" s="386" t="s">
        <v>3545</v>
      </c>
      <c r="B49" s="387" t="s">
        <v>3546</v>
      </c>
      <c r="C49" s="387" t="s">
        <v>3628</v>
      </c>
      <c r="D49" s="387" t="s">
        <v>3629</v>
      </c>
      <c r="E49" s="390">
        <v>1</v>
      </c>
      <c r="F49" s="390">
        <v>19.149999999999999</v>
      </c>
      <c r="G49" s="387">
        <v>1</v>
      </c>
      <c r="H49" s="387">
        <v>19.149999999999999</v>
      </c>
      <c r="I49" s="390"/>
      <c r="J49" s="390"/>
      <c r="K49" s="387"/>
      <c r="L49" s="387"/>
      <c r="M49" s="390"/>
      <c r="N49" s="390"/>
      <c r="O49" s="403"/>
      <c r="P49" s="391"/>
    </row>
    <row r="50" spans="1:16" ht="14.4" customHeight="1" x14ac:dyDescent="0.3">
      <c r="A50" s="386" t="s">
        <v>3545</v>
      </c>
      <c r="B50" s="387" t="s">
        <v>3546</v>
      </c>
      <c r="C50" s="387" t="s">
        <v>3630</v>
      </c>
      <c r="D50" s="387" t="s">
        <v>3631</v>
      </c>
      <c r="E50" s="390">
        <v>1.2000000000000002</v>
      </c>
      <c r="F50" s="390">
        <v>280.92</v>
      </c>
      <c r="G50" s="387">
        <v>1</v>
      </c>
      <c r="H50" s="387">
        <v>234.09999999999997</v>
      </c>
      <c r="I50" s="390">
        <v>0.2</v>
      </c>
      <c r="J50" s="390">
        <v>43.71</v>
      </c>
      <c r="K50" s="387">
        <v>0.15559589918838101</v>
      </c>
      <c r="L50" s="387">
        <v>218.54999999999998</v>
      </c>
      <c r="M50" s="390"/>
      <c r="N50" s="390"/>
      <c r="O50" s="403"/>
      <c r="P50" s="391"/>
    </row>
    <row r="51" spans="1:16" ht="14.4" customHeight="1" x14ac:dyDescent="0.3">
      <c r="A51" s="386" t="s">
        <v>3545</v>
      </c>
      <c r="B51" s="387" t="s">
        <v>3546</v>
      </c>
      <c r="C51" s="387" t="s">
        <v>3632</v>
      </c>
      <c r="D51" s="387" t="s">
        <v>3633</v>
      </c>
      <c r="E51" s="390">
        <v>8.6</v>
      </c>
      <c r="F51" s="390">
        <v>167.49</v>
      </c>
      <c r="G51" s="387">
        <v>1</v>
      </c>
      <c r="H51" s="387">
        <v>19.47558139534884</v>
      </c>
      <c r="I51" s="390">
        <v>14</v>
      </c>
      <c r="J51" s="390">
        <v>244.11999999999998</v>
      </c>
      <c r="K51" s="387">
        <v>1.4575198519314583</v>
      </c>
      <c r="L51" s="387">
        <v>17.437142857142856</v>
      </c>
      <c r="M51" s="390">
        <v>1</v>
      </c>
      <c r="N51" s="390">
        <v>17.64</v>
      </c>
      <c r="O51" s="403">
        <v>0.10531972058033315</v>
      </c>
      <c r="P51" s="391">
        <v>17.64</v>
      </c>
    </row>
    <row r="52" spans="1:16" ht="14.4" customHeight="1" x14ac:dyDescent="0.3">
      <c r="A52" s="386" t="s">
        <v>3545</v>
      </c>
      <c r="B52" s="387" t="s">
        <v>3546</v>
      </c>
      <c r="C52" s="387" t="s">
        <v>3634</v>
      </c>
      <c r="D52" s="387" t="s">
        <v>3635</v>
      </c>
      <c r="E52" s="390">
        <v>23.4</v>
      </c>
      <c r="F52" s="390">
        <v>1536.48</v>
      </c>
      <c r="G52" s="387">
        <v>1</v>
      </c>
      <c r="H52" s="387">
        <v>65.66153846153847</v>
      </c>
      <c r="I52" s="390">
        <v>28.199999999999996</v>
      </c>
      <c r="J52" s="390">
        <v>2011.7199999999996</v>
      </c>
      <c r="K52" s="387">
        <v>1.3093043840466518</v>
      </c>
      <c r="L52" s="387">
        <v>71.337588652482268</v>
      </c>
      <c r="M52" s="390">
        <v>21.6</v>
      </c>
      <c r="N52" s="390">
        <v>1302.6100000000001</v>
      </c>
      <c r="O52" s="403">
        <v>0.84778845152556503</v>
      </c>
      <c r="P52" s="391">
        <v>60.30601851851852</v>
      </c>
    </row>
    <row r="53" spans="1:16" ht="14.4" customHeight="1" x14ac:dyDescent="0.3">
      <c r="A53" s="386" t="s">
        <v>3545</v>
      </c>
      <c r="B53" s="387" t="s">
        <v>3546</v>
      </c>
      <c r="C53" s="387" t="s">
        <v>3636</v>
      </c>
      <c r="D53" s="387" t="s">
        <v>3637</v>
      </c>
      <c r="E53" s="390">
        <v>0.2</v>
      </c>
      <c r="F53" s="390">
        <v>97.71</v>
      </c>
      <c r="G53" s="387">
        <v>1</v>
      </c>
      <c r="H53" s="387">
        <v>488.54999999999995</v>
      </c>
      <c r="I53" s="390"/>
      <c r="J53" s="390"/>
      <c r="K53" s="387"/>
      <c r="L53" s="387"/>
      <c r="M53" s="390">
        <v>0.2</v>
      </c>
      <c r="N53" s="390">
        <v>71.53</v>
      </c>
      <c r="O53" s="403">
        <v>0.73206427182478773</v>
      </c>
      <c r="P53" s="391">
        <v>357.65</v>
      </c>
    </row>
    <row r="54" spans="1:16" ht="14.4" customHeight="1" x14ac:dyDescent="0.3">
      <c r="A54" s="386" t="s">
        <v>3545</v>
      </c>
      <c r="B54" s="387" t="s">
        <v>3546</v>
      </c>
      <c r="C54" s="387" t="s">
        <v>3638</v>
      </c>
      <c r="D54" s="387" t="s">
        <v>3639</v>
      </c>
      <c r="E54" s="390">
        <v>249.4</v>
      </c>
      <c r="F54" s="390">
        <v>12862.07</v>
      </c>
      <c r="G54" s="387">
        <v>1</v>
      </c>
      <c r="H54" s="387">
        <v>51.572052927024856</v>
      </c>
      <c r="I54" s="390">
        <v>255.40000000000003</v>
      </c>
      <c r="J54" s="390">
        <v>15421.710000000001</v>
      </c>
      <c r="K54" s="387">
        <v>1.199006847264865</v>
      </c>
      <c r="L54" s="387">
        <v>60.382576350822234</v>
      </c>
      <c r="M54" s="390">
        <v>210.8</v>
      </c>
      <c r="N54" s="390">
        <v>13218.54</v>
      </c>
      <c r="O54" s="403">
        <v>1.0277148235081912</v>
      </c>
      <c r="P54" s="391">
        <v>62.706546489563571</v>
      </c>
    </row>
    <row r="55" spans="1:16" ht="14.4" customHeight="1" x14ac:dyDescent="0.3">
      <c r="A55" s="386" t="s">
        <v>3545</v>
      </c>
      <c r="B55" s="387" t="s">
        <v>3546</v>
      </c>
      <c r="C55" s="387" t="s">
        <v>3640</v>
      </c>
      <c r="D55" s="387" t="s">
        <v>3641</v>
      </c>
      <c r="E55" s="390">
        <v>2.14</v>
      </c>
      <c r="F55" s="390">
        <v>785.6099999999999</v>
      </c>
      <c r="G55" s="387">
        <v>1</v>
      </c>
      <c r="H55" s="387">
        <v>367.10747663551393</v>
      </c>
      <c r="I55" s="390">
        <v>4.43</v>
      </c>
      <c r="J55" s="390">
        <v>1692.28</v>
      </c>
      <c r="K55" s="387">
        <v>2.1540968164865522</v>
      </c>
      <c r="L55" s="387">
        <v>382.00451467268624</v>
      </c>
      <c r="M55" s="390">
        <v>9.9500000000000011</v>
      </c>
      <c r="N55" s="390">
        <v>3836.63</v>
      </c>
      <c r="O55" s="403">
        <v>4.8836318274971049</v>
      </c>
      <c r="P55" s="391">
        <v>385.59095477386933</v>
      </c>
    </row>
    <row r="56" spans="1:16" ht="14.4" customHeight="1" x14ac:dyDescent="0.3">
      <c r="A56" s="386" t="s">
        <v>3545</v>
      </c>
      <c r="B56" s="387" t="s">
        <v>3546</v>
      </c>
      <c r="C56" s="387" t="s">
        <v>3642</v>
      </c>
      <c r="D56" s="387" t="s">
        <v>3643</v>
      </c>
      <c r="E56" s="390"/>
      <c r="F56" s="390"/>
      <c r="G56" s="387"/>
      <c r="H56" s="387"/>
      <c r="I56" s="390"/>
      <c r="J56" s="390"/>
      <c r="K56" s="387"/>
      <c r="L56" s="387"/>
      <c r="M56" s="390">
        <v>0.1</v>
      </c>
      <c r="N56" s="390">
        <v>49.6</v>
      </c>
      <c r="O56" s="403"/>
      <c r="P56" s="391">
        <v>496</v>
      </c>
    </row>
    <row r="57" spans="1:16" ht="14.4" customHeight="1" x14ac:dyDescent="0.3">
      <c r="A57" s="386" t="s">
        <v>3545</v>
      </c>
      <c r="B57" s="387" t="s">
        <v>3546</v>
      </c>
      <c r="C57" s="387" t="s">
        <v>3644</v>
      </c>
      <c r="D57" s="387" t="s">
        <v>3645</v>
      </c>
      <c r="E57" s="390"/>
      <c r="F57" s="390"/>
      <c r="G57" s="387"/>
      <c r="H57" s="387"/>
      <c r="I57" s="390">
        <v>10</v>
      </c>
      <c r="J57" s="390">
        <v>183.70000000000002</v>
      </c>
      <c r="K57" s="387"/>
      <c r="L57" s="387">
        <v>18.37</v>
      </c>
      <c r="M57" s="390"/>
      <c r="N57" s="390"/>
      <c r="O57" s="403"/>
      <c r="P57" s="391"/>
    </row>
    <row r="58" spans="1:16" ht="14.4" customHeight="1" x14ac:dyDescent="0.3">
      <c r="A58" s="386" t="s">
        <v>3545</v>
      </c>
      <c r="B58" s="387" t="s">
        <v>3546</v>
      </c>
      <c r="C58" s="387" t="s">
        <v>3646</v>
      </c>
      <c r="D58" s="387" t="s">
        <v>3647</v>
      </c>
      <c r="E58" s="390">
        <v>2.2000000000000002</v>
      </c>
      <c r="F58" s="390">
        <v>256.58</v>
      </c>
      <c r="G58" s="387">
        <v>1</v>
      </c>
      <c r="H58" s="387">
        <v>116.62727272727271</v>
      </c>
      <c r="I58" s="390">
        <v>1</v>
      </c>
      <c r="J58" s="390">
        <v>121.56</v>
      </c>
      <c r="K58" s="387">
        <v>0.47377036401901945</v>
      </c>
      <c r="L58" s="387">
        <v>121.56</v>
      </c>
      <c r="M58" s="390">
        <v>1</v>
      </c>
      <c r="N58" s="390">
        <v>122.62</v>
      </c>
      <c r="O58" s="403">
        <v>0.47790162912152162</v>
      </c>
      <c r="P58" s="391">
        <v>122.62</v>
      </c>
    </row>
    <row r="59" spans="1:16" ht="14.4" customHeight="1" x14ac:dyDescent="0.3">
      <c r="A59" s="386" t="s">
        <v>3545</v>
      </c>
      <c r="B59" s="387" t="s">
        <v>3546</v>
      </c>
      <c r="C59" s="387" t="s">
        <v>3648</v>
      </c>
      <c r="D59" s="387" t="s">
        <v>3649</v>
      </c>
      <c r="E59" s="390">
        <v>6.6000000000000005</v>
      </c>
      <c r="F59" s="390">
        <v>404.58</v>
      </c>
      <c r="G59" s="387">
        <v>1</v>
      </c>
      <c r="H59" s="387">
        <v>61.29999999999999</v>
      </c>
      <c r="I59" s="390"/>
      <c r="J59" s="390"/>
      <c r="K59" s="387"/>
      <c r="L59" s="387"/>
      <c r="M59" s="390"/>
      <c r="N59" s="390"/>
      <c r="O59" s="403"/>
      <c r="P59" s="391"/>
    </row>
    <row r="60" spans="1:16" ht="14.4" customHeight="1" x14ac:dyDescent="0.3">
      <c r="A60" s="386" t="s">
        <v>3545</v>
      </c>
      <c r="B60" s="387" t="s">
        <v>3546</v>
      </c>
      <c r="C60" s="387" t="s">
        <v>3650</v>
      </c>
      <c r="D60" s="387" t="s">
        <v>3651</v>
      </c>
      <c r="E60" s="390"/>
      <c r="F60" s="390"/>
      <c r="G60" s="387"/>
      <c r="H60" s="387"/>
      <c r="I60" s="390">
        <v>0.5</v>
      </c>
      <c r="J60" s="390">
        <v>38.199999999999996</v>
      </c>
      <c r="K60" s="387"/>
      <c r="L60" s="387">
        <v>76.399999999999991</v>
      </c>
      <c r="M60" s="390">
        <v>0.2</v>
      </c>
      <c r="N60" s="390">
        <v>15.42</v>
      </c>
      <c r="O60" s="403"/>
      <c r="P60" s="391">
        <v>77.099999999999994</v>
      </c>
    </row>
    <row r="61" spans="1:16" ht="14.4" customHeight="1" x14ac:dyDescent="0.3">
      <c r="A61" s="386" t="s">
        <v>3545</v>
      </c>
      <c r="B61" s="387" t="s">
        <v>3546</v>
      </c>
      <c r="C61" s="387" t="s">
        <v>3652</v>
      </c>
      <c r="D61" s="387" t="s">
        <v>3653</v>
      </c>
      <c r="E61" s="390">
        <v>5</v>
      </c>
      <c r="F61" s="390">
        <v>80.849999999999994</v>
      </c>
      <c r="G61" s="387">
        <v>1</v>
      </c>
      <c r="H61" s="387">
        <v>16.169999999999998</v>
      </c>
      <c r="I61" s="390">
        <v>11</v>
      </c>
      <c r="J61" s="390">
        <v>209.42000000000002</v>
      </c>
      <c r="K61" s="387">
        <v>2.5902288188002478</v>
      </c>
      <c r="L61" s="387">
        <v>19.038181818181819</v>
      </c>
      <c r="M61" s="390">
        <v>1</v>
      </c>
      <c r="N61" s="390">
        <v>19.329999999999998</v>
      </c>
      <c r="O61" s="403">
        <v>0.23908472479901052</v>
      </c>
      <c r="P61" s="391">
        <v>19.329999999999998</v>
      </c>
    </row>
    <row r="62" spans="1:16" ht="14.4" customHeight="1" x14ac:dyDescent="0.3">
      <c r="A62" s="386" t="s">
        <v>3545</v>
      </c>
      <c r="B62" s="387" t="s">
        <v>3546</v>
      </c>
      <c r="C62" s="387" t="s">
        <v>3654</v>
      </c>
      <c r="D62" s="387" t="s">
        <v>3655</v>
      </c>
      <c r="E62" s="390">
        <v>3</v>
      </c>
      <c r="F62" s="390">
        <v>55.97</v>
      </c>
      <c r="G62" s="387">
        <v>1</v>
      </c>
      <c r="H62" s="387">
        <v>18.656666666666666</v>
      </c>
      <c r="I62" s="390">
        <v>1</v>
      </c>
      <c r="J62" s="390">
        <v>21.89</v>
      </c>
      <c r="K62" s="387">
        <v>0.39110237627300343</v>
      </c>
      <c r="L62" s="387">
        <v>21.89</v>
      </c>
      <c r="M62" s="390"/>
      <c r="N62" s="390"/>
      <c r="O62" s="403"/>
      <c r="P62" s="391"/>
    </row>
    <row r="63" spans="1:16" ht="14.4" customHeight="1" x14ac:dyDescent="0.3">
      <c r="A63" s="386" t="s">
        <v>3545</v>
      </c>
      <c r="B63" s="387" t="s">
        <v>3546</v>
      </c>
      <c r="C63" s="387" t="s">
        <v>3656</v>
      </c>
      <c r="D63" s="387" t="s">
        <v>3657</v>
      </c>
      <c r="E63" s="390"/>
      <c r="F63" s="390"/>
      <c r="G63" s="387"/>
      <c r="H63" s="387"/>
      <c r="I63" s="390"/>
      <c r="J63" s="390"/>
      <c r="K63" s="387"/>
      <c r="L63" s="387"/>
      <c r="M63" s="390">
        <v>2.42</v>
      </c>
      <c r="N63" s="390">
        <v>457.54</v>
      </c>
      <c r="O63" s="403"/>
      <c r="P63" s="391">
        <v>189.06611570247935</v>
      </c>
    </row>
    <row r="64" spans="1:16" ht="14.4" customHeight="1" x14ac:dyDescent="0.3">
      <c r="A64" s="386" t="s">
        <v>3545</v>
      </c>
      <c r="B64" s="387" t="s">
        <v>3546</v>
      </c>
      <c r="C64" s="387" t="s">
        <v>3658</v>
      </c>
      <c r="D64" s="387" t="s">
        <v>3659</v>
      </c>
      <c r="E64" s="390">
        <v>0.1</v>
      </c>
      <c r="F64" s="390">
        <v>25.13</v>
      </c>
      <c r="G64" s="387">
        <v>1</v>
      </c>
      <c r="H64" s="387">
        <v>251.29999999999998</v>
      </c>
      <c r="I64" s="390"/>
      <c r="J64" s="390"/>
      <c r="K64" s="387"/>
      <c r="L64" s="387"/>
      <c r="M64" s="390"/>
      <c r="N64" s="390"/>
      <c r="O64" s="403"/>
      <c r="P64" s="391"/>
    </row>
    <row r="65" spans="1:16" ht="14.4" customHeight="1" x14ac:dyDescent="0.3">
      <c r="A65" s="386" t="s">
        <v>3545</v>
      </c>
      <c r="B65" s="387" t="s">
        <v>3546</v>
      </c>
      <c r="C65" s="387" t="s">
        <v>3660</v>
      </c>
      <c r="D65" s="387" t="s">
        <v>3661</v>
      </c>
      <c r="E65" s="390"/>
      <c r="F65" s="390"/>
      <c r="G65" s="387"/>
      <c r="H65" s="387"/>
      <c r="I65" s="390">
        <v>0.4</v>
      </c>
      <c r="J65" s="390">
        <v>12.62</v>
      </c>
      <c r="K65" s="387"/>
      <c r="L65" s="387">
        <v>31.549999999999997</v>
      </c>
      <c r="M65" s="390"/>
      <c r="N65" s="390"/>
      <c r="O65" s="403"/>
      <c r="P65" s="391"/>
    </row>
    <row r="66" spans="1:16" ht="14.4" customHeight="1" x14ac:dyDescent="0.3">
      <c r="A66" s="386" t="s">
        <v>3545</v>
      </c>
      <c r="B66" s="387" t="s">
        <v>3546</v>
      </c>
      <c r="C66" s="387" t="s">
        <v>3662</v>
      </c>
      <c r="D66" s="387" t="s">
        <v>3663</v>
      </c>
      <c r="E66" s="390"/>
      <c r="F66" s="390"/>
      <c r="G66" s="387"/>
      <c r="H66" s="387"/>
      <c r="I66" s="390">
        <v>257.83000000000004</v>
      </c>
      <c r="J66" s="390">
        <v>28309.030000000002</v>
      </c>
      <c r="K66" s="387"/>
      <c r="L66" s="387">
        <v>109.79726951867509</v>
      </c>
      <c r="M66" s="390">
        <v>281.8</v>
      </c>
      <c r="N66" s="390">
        <v>31447.13</v>
      </c>
      <c r="O66" s="403"/>
      <c r="P66" s="391">
        <v>111.59378992193045</v>
      </c>
    </row>
    <row r="67" spans="1:16" ht="14.4" customHeight="1" x14ac:dyDescent="0.3">
      <c r="A67" s="386" t="s">
        <v>3545</v>
      </c>
      <c r="B67" s="387" t="s">
        <v>3546</v>
      </c>
      <c r="C67" s="387" t="s">
        <v>3664</v>
      </c>
      <c r="D67" s="387" t="s">
        <v>3665</v>
      </c>
      <c r="E67" s="390"/>
      <c r="F67" s="390"/>
      <c r="G67" s="387"/>
      <c r="H67" s="387"/>
      <c r="I67" s="390"/>
      <c r="J67" s="390"/>
      <c r="K67" s="387"/>
      <c r="L67" s="387"/>
      <c r="M67" s="390">
        <v>0.1</v>
      </c>
      <c r="N67" s="390">
        <v>145.61000000000001</v>
      </c>
      <c r="O67" s="403"/>
      <c r="P67" s="391">
        <v>1456.1000000000001</v>
      </c>
    </row>
    <row r="68" spans="1:16" ht="14.4" customHeight="1" x14ac:dyDescent="0.3">
      <c r="A68" s="386" t="s">
        <v>3545</v>
      </c>
      <c r="B68" s="387" t="s">
        <v>3546</v>
      </c>
      <c r="C68" s="387" t="s">
        <v>3666</v>
      </c>
      <c r="D68" s="387" t="s">
        <v>3667</v>
      </c>
      <c r="E68" s="390"/>
      <c r="F68" s="390"/>
      <c r="G68" s="387"/>
      <c r="H68" s="387"/>
      <c r="I68" s="390">
        <v>0.5</v>
      </c>
      <c r="J68" s="390">
        <v>757.15000000000009</v>
      </c>
      <c r="K68" s="387"/>
      <c r="L68" s="387">
        <v>1514.3000000000002</v>
      </c>
      <c r="M68" s="390"/>
      <c r="N68" s="390"/>
      <c r="O68" s="403"/>
      <c r="P68" s="391"/>
    </row>
    <row r="69" spans="1:16" ht="14.4" customHeight="1" x14ac:dyDescent="0.3">
      <c r="A69" s="386" t="s">
        <v>3545</v>
      </c>
      <c r="B69" s="387" t="s">
        <v>3546</v>
      </c>
      <c r="C69" s="387" t="s">
        <v>3668</v>
      </c>
      <c r="D69" s="387" t="s">
        <v>3669</v>
      </c>
      <c r="E69" s="390">
        <v>0.1</v>
      </c>
      <c r="F69" s="390">
        <v>141.52000000000001</v>
      </c>
      <c r="G69" s="387">
        <v>1</v>
      </c>
      <c r="H69" s="387">
        <v>1415.2</v>
      </c>
      <c r="I69" s="390">
        <v>0.1</v>
      </c>
      <c r="J69" s="390">
        <v>75.03</v>
      </c>
      <c r="K69" s="387">
        <v>0.53017241379310343</v>
      </c>
      <c r="L69" s="387">
        <v>750.3</v>
      </c>
      <c r="M69" s="390">
        <v>0</v>
      </c>
      <c r="N69" s="390">
        <v>0</v>
      </c>
      <c r="O69" s="403">
        <v>0</v>
      </c>
      <c r="P69" s="391"/>
    </row>
    <row r="70" spans="1:16" ht="14.4" customHeight="1" x14ac:dyDescent="0.3">
      <c r="A70" s="386" t="s">
        <v>3545</v>
      </c>
      <c r="B70" s="387" t="s">
        <v>3546</v>
      </c>
      <c r="C70" s="387" t="s">
        <v>3670</v>
      </c>
      <c r="D70" s="387" t="s">
        <v>3671</v>
      </c>
      <c r="E70" s="390"/>
      <c r="F70" s="390"/>
      <c r="G70" s="387"/>
      <c r="H70" s="387"/>
      <c r="I70" s="390"/>
      <c r="J70" s="390"/>
      <c r="K70" s="387"/>
      <c r="L70" s="387"/>
      <c r="M70" s="390">
        <v>1</v>
      </c>
      <c r="N70" s="390">
        <v>21392.46</v>
      </c>
      <c r="O70" s="403"/>
      <c r="P70" s="391">
        <v>21392.46</v>
      </c>
    </row>
    <row r="71" spans="1:16" ht="14.4" customHeight="1" x14ac:dyDescent="0.3">
      <c r="A71" s="386" t="s">
        <v>3545</v>
      </c>
      <c r="B71" s="387" t="s">
        <v>3672</v>
      </c>
      <c r="C71" s="387" t="s">
        <v>3673</v>
      </c>
      <c r="D71" s="387" t="s">
        <v>3674</v>
      </c>
      <c r="E71" s="390">
        <v>148</v>
      </c>
      <c r="F71" s="390">
        <v>0</v>
      </c>
      <c r="G71" s="387"/>
      <c r="H71" s="387">
        <v>0</v>
      </c>
      <c r="I71" s="390">
        <v>187</v>
      </c>
      <c r="J71" s="390">
        <v>0</v>
      </c>
      <c r="K71" s="387"/>
      <c r="L71" s="387">
        <v>0</v>
      </c>
      <c r="M71" s="390">
        <v>223</v>
      </c>
      <c r="N71" s="390">
        <v>0</v>
      </c>
      <c r="O71" s="403"/>
      <c r="P71" s="391">
        <v>0</v>
      </c>
    </row>
    <row r="72" spans="1:16" ht="14.4" customHeight="1" x14ac:dyDescent="0.3">
      <c r="A72" s="386" t="s">
        <v>3545</v>
      </c>
      <c r="B72" s="387" t="s">
        <v>3672</v>
      </c>
      <c r="C72" s="387" t="s">
        <v>3675</v>
      </c>
      <c r="D72" s="387" t="s">
        <v>3676</v>
      </c>
      <c r="E72" s="390">
        <v>16</v>
      </c>
      <c r="F72" s="390">
        <v>544</v>
      </c>
      <c r="G72" s="387">
        <v>1</v>
      </c>
      <c r="H72" s="387">
        <v>34</v>
      </c>
      <c r="I72" s="390">
        <v>7</v>
      </c>
      <c r="J72" s="390">
        <v>238</v>
      </c>
      <c r="K72" s="387">
        <v>0.4375</v>
      </c>
      <c r="L72" s="387">
        <v>34</v>
      </c>
      <c r="M72" s="390">
        <v>8</v>
      </c>
      <c r="N72" s="390">
        <v>272</v>
      </c>
      <c r="O72" s="403">
        <v>0.5</v>
      </c>
      <c r="P72" s="391">
        <v>34</v>
      </c>
    </row>
    <row r="73" spans="1:16" ht="14.4" customHeight="1" x14ac:dyDescent="0.3">
      <c r="A73" s="386" t="s">
        <v>3545</v>
      </c>
      <c r="B73" s="387" t="s">
        <v>3672</v>
      </c>
      <c r="C73" s="387" t="s">
        <v>3677</v>
      </c>
      <c r="D73" s="387" t="s">
        <v>3678</v>
      </c>
      <c r="E73" s="390">
        <v>752</v>
      </c>
      <c r="F73" s="390">
        <v>117312</v>
      </c>
      <c r="G73" s="387">
        <v>1</v>
      </c>
      <c r="H73" s="387">
        <v>156</v>
      </c>
      <c r="I73" s="390">
        <v>989</v>
      </c>
      <c r="J73" s="390">
        <v>156262</v>
      </c>
      <c r="K73" s="387">
        <v>1.3320205946535735</v>
      </c>
      <c r="L73" s="387">
        <v>158</v>
      </c>
      <c r="M73" s="390">
        <v>1115</v>
      </c>
      <c r="N73" s="390">
        <v>173940</v>
      </c>
      <c r="O73" s="403">
        <v>1.4827127659574468</v>
      </c>
      <c r="P73" s="391">
        <v>156</v>
      </c>
    </row>
    <row r="74" spans="1:16" ht="14.4" customHeight="1" x14ac:dyDescent="0.3">
      <c r="A74" s="386" t="s">
        <v>3545</v>
      </c>
      <c r="B74" s="387" t="s">
        <v>3672</v>
      </c>
      <c r="C74" s="387" t="s">
        <v>3679</v>
      </c>
      <c r="D74" s="387" t="s">
        <v>3680</v>
      </c>
      <c r="E74" s="390">
        <v>1</v>
      </c>
      <c r="F74" s="390">
        <v>75</v>
      </c>
      <c r="G74" s="387">
        <v>1</v>
      </c>
      <c r="H74" s="387">
        <v>75</v>
      </c>
      <c r="I74" s="390"/>
      <c r="J74" s="390"/>
      <c r="K74" s="387"/>
      <c r="L74" s="387"/>
      <c r="M74" s="390"/>
      <c r="N74" s="390"/>
      <c r="O74" s="403"/>
      <c r="P74" s="391"/>
    </row>
    <row r="75" spans="1:16" ht="14.4" customHeight="1" x14ac:dyDescent="0.3">
      <c r="A75" s="386" t="s">
        <v>3545</v>
      </c>
      <c r="B75" s="387" t="s">
        <v>3672</v>
      </c>
      <c r="C75" s="387" t="s">
        <v>3681</v>
      </c>
      <c r="D75" s="387" t="s">
        <v>3682</v>
      </c>
      <c r="E75" s="390">
        <v>8052</v>
      </c>
      <c r="F75" s="390">
        <v>0</v>
      </c>
      <c r="G75" s="387"/>
      <c r="H75" s="387">
        <v>0</v>
      </c>
      <c r="I75" s="390">
        <v>8016</v>
      </c>
      <c r="J75" s="390">
        <v>0</v>
      </c>
      <c r="K75" s="387"/>
      <c r="L75" s="387">
        <v>0</v>
      </c>
      <c r="M75" s="390">
        <v>8318</v>
      </c>
      <c r="N75" s="390">
        <v>0</v>
      </c>
      <c r="O75" s="403"/>
      <c r="P75" s="391">
        <v>0</v>
      </c>
    </row>
    <row r="76" spans="1:16" ht="14.4" customHeight="1" x14ac:dyDescent="0.3">
      <c r="A76" s="386" t="s">
        <v>3545</v>
      </c>
      <c r="B76" s="387" t="s">
        <v>3672</v>
      </c>
      <c r="C76" s="387" t="s">
        <v>3683</v>
      </c>
      <c r="D76" s="387" t="s">
        <v>3684</v>
      </c>
      <c r="E76" s="390">
        <v>1</v>
      </c>
      <c r="F76" s="390">
        <v>25</v>
      </c>
      <c r="G76" s="387">
        <v>1</v>
      </c>
      <c r="H76" s="387">
        <v>25</v>
      </c>
      <c r="I76" s="390">
        <v>1</v>
      </c>
      <c r="J76" s="390">
        <v>25</v>
      </c>
      <c r="K76" s="387">
        <v>1</v>
      </c>
      <c r="L76" s="387">
        <v>25</v>
      </c>
      <c r="M76" s="390">
        <v>622</v>
      </c>
      <c r="N76" s="390">
        <v>21770</v>
      </c>
      <c r="O76" s="403">
        <v>870.8</v>
      </c>
      <c r="P76" s="391">
        <v>35</v>
      </c>
    </row>
    <row r="77" spans="1:16" ht="14.4" customHeight="1" x14ac:dyDescent="0.3">
      <c r="A77" s="386" t="s">
        <v>3545</v>
      </c>
      <c r="B77" s="387" t="s">
        <v>3672</v>
      </c>
      <c r="C77" s="387" t="s">
        <v>3685</v>
      </c>
      <c r="D77" s="387" t="s">
        <v>3686</v>
      </c>
      <c r="E77" s="390">
        <v>13</v>
      </c>
      <c r="F77" s="390">
        <v>1807</v>
      </c>
      <c r="G77" s="387">
        <v>1</v>
      </c>
      <c r="H77" s="387">
        <v>139</v>
      </c>
      <c r="I77" s="390">
        <v>9</v>
      </c>
      <c r="J77" s="390">
        <v>1269</v>
      </c>
      <c r="K77" s="387">
        <v>0.70226895406751522</v>
      </c>
      <c r="L77" s="387">
        <v>141</v>
      </c>
      <c r="M77" s="390">
        <v>13</v>
      </c>
      <c r="N77" s="390">
        <v>1833</v>
      </c>
      <c r="O77" s="403">
        <v>1.014388489208633</v>
      </c>
      <c r="P77" s="391">
        <v>141</v>
      </c>
    </row>
    <row r="78" spans="1:16" ht="14.4" customHeight="1" x14ac:dyDescent="0.3">
      <c r="A78" s="386" t="s">
        <v>3545</v>
      </c>
      <c r="B78" s="387" t="s">
        <v>3672</v>
      </c>
      <c r="C78" s="387" t="s">
        <v>3687</v>
      </c>
      <c r="D78" s="387" t="s">
        <v>3688</v>
      </c>
      <c r="E78" s="390">
        <v>689</v>
      </c>
      <c r="F78" s="390">
        <v>42718</v>
      </c>
      <c r="G78" s="387">
        <v>1</v>
      </c>
      <c r="H78" s="387">
        <v>62</v>
      </c>
      <c r="I78" s="390">
        <v>595</v>
      </c>
      <c r="J78" s="390">
        <v>36890</v>
      </c>
      <c r="K78" s="387">
        <v>0.86357039187227869</v>
      </c>
      <c r="L78" s="387">
        <v>62</v>
      </c>
      <c r="M78" s="390">
        <v>854</v>
      </c>
      <c r="N78" s="390">
        <v>95648</v>
      </c>
      <c r="O78" s="403">
        <v>2.2390561355868721</v>
      </c>
      <c r="P78" s="391">
        <v>112</v>
      </c>
    </row>
    <row r="79" spans="1:16" ht="14.4" customHeight="1" x14ac:dyDescent="0.3">
      <c r="A79" s="386" t="s">
        <v>3545</v>
      </c>
      <c r="B79" s="387" t="s">
        <v>3672</v>
      </c>
      <c r="C79" s="387" t="s">
        <v>3689</v>
      </c>
      <c r="D79" s="387" t="s">
        <v>3690</v>
      </c>
      <c r="E79" s="390"/>
      <c r="F79" s="390"/>
      <c r="G79" s="387"/>
      <c r="H79" s="387"/>
      <c r="I79" s="390">
        <v>1</v>
      </c>
      <c r="J79" s="390">
        <v>102</v>
      </c>
      <c r="K79" s="387"/>
      <c r="L79" s="387">
        <v>102</v>
      </c>
      <c r="M79" s="390">
        <v>1</v>
      </c>
      <c r="N79" s="390">
        <v>103</v>
      </c>
      <c r="O79" s="403"/>
      <c r="P79" s="391">
        <v>103</v>
      </c>
    </row>
    <row r="80" spans="1:16" ht="14.4" customHeight="1" x14ac:dyDescent="0.3">
      <c r="A80" s="386" t="s">
        <v>3545</v>
      </c>
      <c r="B80" s="387" t="s">
        <v>3672</v>
      </c>
      <c r="C80" s="387" t="s">
        <v>3691</v>
      </c>
      <c r="D80" s="387" t="s">
        <v>3692</v>
      </c>
      <c r="E80" s="390">
        <v>6683</v>
      </c>
      <c r="F80" s="390">
        <v>126977</v>
      </c>
      <c r="G80" s="387">
        <v>1</v>
      </c>
      <c r="H80" s="387">
        <v>19</v>
      </c>
      <c r="I80" s="390">
        <v>8610</v>
      </c>
      <c r="J80" s="390">
        <v>163590</v>
      </c>
      <c r="K80" s="387">
        <v>1.2883435582822085</v>
      </c>
      <c r="L80" s="387">
        <v>19</v>
      </c>
      <c r="M80" s="390">
        <v>9368</v>
      </c>
      <c r="N80" s="390">
        <v>281040</v>
      </c>
      <c r="O80" s="403">
        <v>2.2133142222607245</v>
      </c>
      <c r="P80" s="391">
        <v>30</v>
      </c>
    </row>
    <row r="81" spans="1:16" ht="14.4" customHeight="1" x14ac:dyDescent="0.3">
      <c r="A81" s="386" t="s">
        <v>3545</v>
      </c>
      <c r="B81" s="387" t="s">
        <v>3672</v>
      </c>
      <c r="C81" s="387" t="s">
        <v>3693</v>
      </c>
      <c r="D81" s="387" t="s">
        <v>3694</v>
      </c>
      <c r="E81" s="390"/>
      <c r="F81" s="390"/>
      <c r="G81" s="387"/>
      <c r="H81" s="387"/>
      <c r="I81" s="390"/>
      <c r="J81" s="390"/>
      <c r="K81" s="387"/>
      <c r="L81" s="387"/>
      <c r="M81" s="390">
        <v>39</v>
      </c>
      <c r="N81" s="390">
        <v>2184</v>
      </c>
      <c r="O81" s="403"/>
      <c r="P81" s="391">
        <v>56</v>
      </c>
    </row>
    <row r="82" spans="1:16" ht="14.4" customHeight="1" x14ac:dyDescent="0.3">
      <c r="A82" s="386" t="s">
        <v>3545</v>
      </c>
      <c r="B82" s="387" t="s">
        <v>3672</v>
      </c>
      <c r="C82" s="387" t="s">
        <v>3695</v>
      </c>
      <c r="D82" s="387" t="s">
        <v>3696</v>
      </c>
      <c r="E82" s="390">
        <v>49</v>
      </c>
      <c r="F82" s="390">
        <v>1225</v>
      </c>
      <c r="G82" s="387">
        <v>1</v>
      </c>
      <c r="H82" s="387">
        <v>25</v>
      </c>
      <c r="I82" s="390">
        <v>50</v>
      </c>
      <c r="J82" s="390">
        <v>1250</v>
      </c>
      <c r="K82" s="387">
        <v>1.0204081632653061</v>
      </c>
      <c r="L82" s="387">
        <v>25</v>
      </c>
      <c r="M82" s="390">
        <v>39</v>
      </c>
      <c r="N82" s="390">
        <v>702</v>
      </c>
      <c r="O82" s="403">
        <v>0.57306122448979591</v>
      </c>
      <c r="P82" s="391">
        <v>18</v>
      </c>
    </row>
    <row r="83" spans="1:16" ht="14.4" customHeight="1" x14ac:dyDescent="0.3">
      <c r="A83" s="386" t="s">
        <v>3545</v>
      </c>
      <c r="B83" s="387" t="s">
        <v>3672</v>
      </c>
      <c r="C83" s="387" t="s">
        <v>3697</v>
      </c>
      <c r="D83" s="387" t="s">
        <v>3698</v>
      </c>
      <c r="E83" s="390">
        <v>0</v>
      </c>
      <c r="F83" s="390">
        <v>0</v>
      </c>
      <c r="G83" s="387"/>
      <c r="H83" s="387"/>
      <c r="I83" s="390"/>
      <c r="J83" s="390"/>
      <c r="K83" s="387"/>
      <c r="L83" s="387"/>
      <c r="M83" s="390"/>
      <c r="N83" s="390"/>
      <c r="O83" s="403"/>
      <c r="P83" s="391"/>
    </row>
    <row r="84" spans="1:16" ht="14.4" customHeight="1" x14ac:dyDescent="0.3">
      <c r="A84" s="386" t="s">
        <v>3545</v>
      </c>
      <c r="B84" s="387" t="s">
        <v>3672</v>
      </c>
      <c r="C84" s="387" t="s">
        <v>3699</v>
      </c>
      <c r="D84" s="387" t="s">
        <v>3700</v>
      </c>
      <c r="E84" s="390"/>
      <c r="F84" s="390"/>
      <c r="G84" s="387"/>
      <c r="H84" s="387"/>
      <c r="I84" s="390">
        <v>5</v>
      </c>
      <c r="J84" s="390">
        <v>290</v>
      </c>
      <c r="K84" s="387"/>
      <c r="L84" s="387">
        <v>58</v>
      </c>
      <c r="M84" s="390">
        <v>2</v>
      </c>
      <c r="N84" s="390">
        <v>112</v>
      </c>
      <c r="O84" s="403"/>
      <c r="P84" s="391">
        <v>56</v>
      </c>
    </row>
    <row r="85" spans="1:16" ht="14.4" customHeight="1" x14ac:dyDescent="0.3">
      <c r="A85" s="386" t="s">
        <v>3545</v>
      </c>
      <c r="B85" s="387" t="s">
        <v>3672</v>
      </c>
      <c r="C85" s="387" t="s">
        <v>3701</v>
      </c>
      <c r="D85" s="387" t="s">
        <v>3702</v>
      </c>
      <c r="E85" s="390">
        <v>72</v>
      </c>
      <c r="F85" s="390">
        <v>23256</v>
      </c>
      <c r="G85" s="387">
        <v>1</v>
      </c>
      <c r="H85" s="387">
        <v>323</v>
      </c>
      <c r="I85" s="390">
        <v>10</v>
      </c>
      <c r="J85" s="390">
        <v>3240</v>
      </c>
      <c r="K85" s="387">
        <v>0.13931888544891641</v>
      </c>
      <c r="L85" s="387">
        <v>324</v>
      </c>
      <c r="M85" s="390"/>
      <c r="N85" s="390"/>
      <c r="O85" s="403"/>
      <c r="P85" s="391"/>
    </row>
    <row r="86" spans="1:16" ht="14.4" customHeight="1" x14ac:dyDescent="0.3">
      <c r="A86" s="386" t="s">
        <v>3545</v>
      </c>
      <c r="B86" s="387" t="s">
        <v>3672</v>
      </c>
      <c r="C86" s="387" t="s">
        <v>3703</v>
      </c>
      <c r="D86" s="387" t="s">
        <v>3704</v>
      </c>
      <c r="E86" s="390">
        <v>419</v>
      </c>
      <c r="F86" s="390">
        <v>23464</v>
      </c>
      <c r="G86" s="387">
        <v>1</v>
      </c>
      <c r="H86" s="387">
        <v>56</v>
      </c>
      <c r="I86" s="390">
        <v>405</v>
      </c>
      <c r="J86" s="390">
        <v>22680</v>
      </c>
      <c r="K86" s="387">
        <v>0.96658711217183768</v>
      </c>
      <c r="L86" s="387">
        <v>56</v>
      </c>
      <c r="M86" s="390">
        <v>249</v>
      </c>
      <c r="N86" s="390">
        <v>13944</v>
      </c>
      <c r="O86" s="403">
        <v>0.59427207637231505</v>
      </c>
      <c r="P86" s="391">
        <v>56</v>
      </c>
    </row>
    <row r="87" spans="1:16" ht="14.4" customHeight="1" x14ac:dyDescent="0.3">
      <c r="A87" s="386" t="s">
        <v>3545</v>
      </c>
      <c r="B87" s="387" t="s">
        <v>3672</v>
      </c>
      <c r="C87" s="387" t="s">
        <v>3705</v>
      </c>
      <c r="D87" s="387" t="s">
        <v>3706</v>
      </c>
      <c r="E87" s="390"/>
      <c r="F87" s="390"/>
      <c r="G87" s="387"/>
      <c r="H87" s="387"/>
      <c r="I87" s="390"/>
      <c r="J87" s="390"/>
      <c r="K87" s="387"/>
      <c r="L87" s="387"/>
      <c r="M87" s="390">
        <v>7</v>
      </c>
      <c r="N87" s="390">
        <v>560</v>
      </c>
      <c r="O87" s="403"/>
      <c r="P87" s="391">
        <v>80</v>
      </c>
    </row>
    <row r="88" spans="1:16" ht="14.4" customHeight="1" x14ac:dyDescent="0.3">
      <c r="A88" s="386" t="s">
        <v>3545</v>
      </c>
      <c r="B88" s="387" t="s">
        <v>3672</v>
      </c>
      <c r="C88" s="387" t="s">
        <v>3707</v>
      </c>
      <c r="D88" s="387" t="s">
        <v>3708</v>
      </c>
      <c r="E88" s="390"/>
      <c r="F88" s="390"/>
      <c r="G88" s="387"/>
      <c r="H88" s="387"/>
      <c r="I88" s="390"/>
      <c r="J88" s="390"/>
      <c r="K88" s="387"/>
      <c r="L88" s="387"/>
      <c r="M88" s="390">
        <v>2</v>
      </c>
      <c r="N88" s="390">
        <v>228</v>
      </c>
      <c r="O88" s="403"/>
      <c r="P88" s="391">
        <v>114</v>
      </c>
    </row>
    <row r="89" spans="1:16" ht="14.4" customHeight="1" x14ac:dyDescent="0.3">
      <c r="A89" s="386" t="s">
        <v>3545</v>
      </c>
      <c r="B89" s="387" t="s">
        <v>3672</v>
      </c>
      <c r="C89" s="387" t="s">
        <v>3709</v>
      </c>
      <c r="D89" s="387" t="s">
        <v>3710</v>
      </c>
      <c r="E89" s="390">
        <v>307</v>
      </c>
      <c r="F89" s="390">
        <v>22104</v>
      </c>
      <c r="G89" s="387">
        <v>1</v>
      </c>
      <c r="H89" s="387">
        <v>72</v>
      </c>
      <c r="I89" s="390">
        <v>323</v>
      </c>
      <c r="J89" s="390">
        <v>23256</v>
      </c>
      <c r="K89" s="387">
        <v>1.0521172638436482</v>
      </c>
      <c r="L89" s="387">
        <v>72</v>
      </c>
      <c r="M89" s="390">
        <v>255</v>
      </c>
      <c r="N89" s="390">
        <v>18615</v>
      </c>
      <c r="O89" s="403">
        <v>0.84215526601520085</v>
      </c>
      <c r="P89" s="391">
        <v>73</v>
      </c>
    </row>
    <row r="90" spans="1:16" ht="14.4" customHeight="1" x14ac:dyDescent="0.3">
      <c r="A90" s="386" t="s">
        <v>3545</v>
      </c>
      <c r="B90" s="387" t="s">
        <v>3672</v>
      </c>
      <c r="C90" s="387" t="s">
        <v>3711</v>
      </c>
      <c r="D90" s="387" t="s">
        <v>3712</v>
      </c>
      <c r="E90" s="390"/>
      <c r="F90" s="390"/>
      <c r="G90" s="387"/>
      <c r="H90" s="387"/>
      <c r="I90" s="390">
        <v>1</v>
      </c>
      <c r="J90" s="390">
        <v>167</v>
      </c>
      <c r="K90" s="387"/>
      <c r="L90" s="387">
        <v>167</v>
      </c>
      <c r="M90" s="390"/>
      <c r="N90" s="390"/>
      <c r="O90" s="403"/>
      <c r="P90" s="391"/>
    </row>
    <row r="91" spans="1:16" ht="14.4" customHeight="1" x14ac:dyDescent="0.3">
      <c r="A91" s="386" t="s">
        <v>3545</v>
      </c>
      <c r="B91" s="387" t="s">
        <v>3672</v>
      </c>
      <c r="C91" s="387" t="s">
        <v>3713</v>
      </c>
      <c r="D91" s="387" t="s">
        <v>3714</v>
      </c>
      <c r="E91" s="390">
        <v>886</v>
      </c>
      <c r="F91" s="390">
        <v>67336</v>
      </c>
      <c r="G91" s="387">
        <v>1</v>
      </c>
      <c r="H91" s="387">
        <v>76</v>
      </c>
      <c r="I91" s="390">
        <v>1615</v>
      </c>
      <c r="J91" s="390">
        <v>122740</v>
      </c>
      <c r="K91" s="387">
        <v>1.8227990970654628</v>
      </c>
      <c r="L91" s="387">
        <v>76</v>
      </c>
      <c r="M91" s="390">
        <v>2749</v>
      </c>
      <c r="N91" s="390">
        <v>208924</v>
      </c>
      <c r="O91" s="403">
        <v>3.1027088036117383</v>
      </c>
      <c r="P91" s="391">
        <v>76</v>
      </c>
    </row>
    <row r="92" spans="1:16" ht="14.4" customHeight="1" x14ac:dyDescent="0.3">
      <c r="A92" s="386" t="s">
        <v>3545</v>
      </c>
      <c r="B92" s="387" t="s">
        <v>3672</v>
      </c>
      <c r="C92" s="387" t="s">
        <v>3715</v>
      </c>
      <c r="D92" s="387" t="s">
        <v>3716</v>
      </c>
      <c r="E92" s="390"/>
      <c r="F92" s="390"/>
      <c r="G92" s="387"/>
      <c r="H92" s="387"/>
      <c r="I92" s="390">
        <v>0</v>
      </c>
      <c r="J92" s="390">
        <v>0</v>
      </c>
      <c r="K92" s="387"/>
      <c r="L92" s="387"/>
      <c r="M92" s="390"/>
      <c r="N92" s="390"/>
      <c r="O92" s="403"/>
      <c r="P92" s="391"/>
    </row>
    <row r="93" spans="1:16" ht="14.4" customHeight="1" x14ac:dyDescent="0.3">
      <c r="A93" s="386" t="s">
        <v>3545</v>
      </c>
      <c r="B93" s="387" t="s">
        <v>3672</v>
      </c>
      <c r="C93" s="387" t="s">
        <v>3717</v>
      </c>
      <c r="D93" s="387" t="s">
        <v>3718</v>
      </c>
      <c r="E93" s="390">
        <v>4</v>
      </c>
      <c r="F93" s="390">
        <v>316</v>
      </c>
      <c r="G93" s="387">
        <v>1</v>
      </c>
      <c r="H93" s="387">
        <v>79</v>
      </c>
      <c r="I93" s="390">
        <v>11</v>
      </c>
      <c r="J93" s="390">
        <v>869</v>
      </c>
      <c r="K93" s="387">
        <v>2.75</v>
      </c>
      <c r="L93" s="387">
        <v>79</v>
      </c>
      <c r="M93" s="390">
        <v>18</v>
      </c>
      <c r="N93" s="390">
        <v>1440</v>
      </c>
      <c r="O93" s="403">
        <v>4.556962025316456</v>
      </c>
      <c r="P93" s="391">
        <v>80</v>
      </c>
    </row>
    <row r="94" spans="1:16" ht="14.4" customHeight="1" x14ac:dyDescent="0.3">
      <c r="A94" s="386" t="s">
        <v>3545</v>
      </c>
      <c r="B94" s="387" t="s">
        <v>3672</v>
      </c>
      <c r="C94" s="387" t="s">
        <v>3719</v>
      </c>
      <c r="D94" s="387" t="s">
        <v>3720</v>
      </c>
      <c r="E94" s="390"/>
      <c r="F94" s="390"/>
      <c r="G94" s="387"/>
      <c r="H94" s="387"/>
      <c r="I94" s="390"/>
      <c r="J94" s="390"/>
      <c r="K94" s="387"/>
      <c r="L94" s="387"/>
      <c r="M94" s="390">
        <v>1</v>
      </c>
      <c r="N94" s="390">
        <v>28</v>
      </c>
      <c r="O94" s="403"/>
      <c r="P94" s="391">
        <v>28</v>
      </c>
    </row>
    <row r="95" spans="1:16" ht="14.4" customHeight="1" x14ac:dyDescent="0.3">
      <c r="A95" s="386" t="s">
        <v>3545</v>
      </c>
      <c r="B95" s="387" t="s">
        <v>3672</v>
      </c>
      <c r="C95" s="387" t="s">
        <v>3721</v>
      </c>
      <c r="D95" s="387" t="s">
        <v>3722</v>
      </c>
      <c r="E95" s="390">
        <v>93</v>
      </c>
      <c r="F95" s="390">
        <v>8928</v>
      </c>
      <c r="G95" s="387">
        <v>1</v>
      </c>
      <c r="H95" s="387">
        <v>96</v>
      </c>
      <c r="I95" s="390">
        <v>18</v>
      </c>
      <c r="J95" s="390">
        <v>1728</v>
      </c>
      <c r="K95" s="387">
        <v>0.19354838709677419</v>
      </c>
      <c r="L95" s="387">
        <v>96</v>
      </c>
      <c r="M95" s="390">
        <v>11</v>
      </c>
      <c r="N95" s="390">
        <v>1056</v>
      </c>
      <c r="O95" s="403">
        <v>0.11827956989247312</v>
      </c>
      <c r="P95" s="391">
        <v>96</v>
      </c>
    </row>
    <row r="96" spans="1:16" ht="14.4" customHeight="1" x14ac:dyDescent="0.3">
      <c r="A96" s="386" t="s">
        <v>3545</v>
      </c>
      <c r="B96" s="387" t="s">
        <v>3672</v>
      </c>
      <c r="C96" s="387" t="s">
        <v>3723</v>
      </c>
      <c r="D96" s="387" t="s">
        <v>3724</v>
      </c>
      <c r="E96" s="390">
        <v>56</v>
      </c>
      <c r="F96" s="390">
        <v>3864</v>
      </c>
      <c r="G96" s="387">
        <v>1</v>
      </c>
      <c r="H96" s="387">
        <v>69</v>
      </c>
      <c r="I96" s="390">
        <v>236</v>
      </c>
      <c r="J96" s="390">
        <v>16284</v>
      </c>
      <c r="K96" s="387">
        <v>4.2142857142857144</v>
      </c>
      <c r="L96" s="387">
        <v>69</v>
      </c>
      <c r="M96" s="390">
        <v>168</v>
      </c>
      <c r="N96" s="390">
        <v>10416</v>
      </c>
      <c r="O96" s="403">
        <v>2.6956521739130435</v>
      </c>
      <c r="P96" s="391">
        <v>62</v>
      </c>
    </row>
    <row r="97" spans="1:16" ht="14.4" customHeight="1" x14ac:dyDescent="0.3">
      <c r="A97" s="386" t="s">
        <v>3545</v>
      </c>
      <c r="B97" s="387" t="s">
        <v>3672</v>
      </c>
      <c r="C97" s="387" t="s">
        <v>3725</v>
      </c>
      <c r="D97" s="387" t="s">
        <v>3726</v>
      </c>
      <c r="E97" s="390">
        <v>8187</v>
      </c>
      <c r="F97" s="390">
        <v>1367229</v>
      </c>
      <c r="G97" s="387">
        <v>1</v>
      </c>
      <c r="H97" s="387">
        <v>167</v>
      </c>
      <c r="I97" s="390">
        <v>8494</v>
      </c>
      <c r="J97" s="390">
        <v>1418498</v>
      </c>
      <c r="K97" s="387">
        <v>1.0374984731892023</v>
      </c>
      <c r="L97" s="387">
        <v>167</v>
      </c>
      <c r="M97" s="390">
        <v>8910</v>
      </c>
      <c r="N97" s="390">
        <v>1487970</v>
      </c>
      <c r="O97" s="403">
        <v>1.0883107365335287</v>
      </c>
      <c r="P97" s="391">
        <v>167</v>
      </c>
    </row>
    <row r="98" spans="1:16" ht="14.4" customHeight="1" x14ac:dyDescent="0.3">
      <c r="A98" s="386" t="s">
        <v>3545</v>
      </c>
      <c r="B98" s="387" t="s">
        <v>3672</v>
      </c>
      <c r="C98" s="387" t="s">
        <v>3727</v>
      </c>
      <c r="D98" s="387" t="s">
        <v>3728</v>
      </c>
      <c r="E98" s="390"/>
      <c r="F98" s="390"/>
      <c r="G98" s="387"/>
      <c r="H98" s="387"/>
      <c r="I98" s="390">
        <v>0</v>
      </c>
      <c r="J98" s="390">
        <v>0</v>
      </c>
      <c r="K98" s="387"/>
      <c r="L98" s="387"/>
      <c r="M98" s="390">
        <v>0</v>
      </c>
      <c r="N98" s="390">
        <v>0</v>
      </c>
      <c r="O98" s="403"/>
      <c r="P98" s="391"/>
    </row>
    <row r="99" spans="1:16" ht="14.4" customHeight="1" x14ac:dyDescent="0.3">
      <c r="A99" s="386" t="s">
        <v>3545</v>
      </c>
      <c r="B99" s="387" t="s">
        <v>3672</v>
      </c>
      <c r="C99" s="387" t="s">
        <v>3729</v>
      </c>
      <c r="D99" s="387" t="s">
        <v>3730</v>
      </c>
      <c r="E99" s="390">
        <v>96</v>
      </c>
      <c r="F99" s="390">
        <v>10656</v>
      </c>
      <c r="G99" s="387">
        <v>1</v>
      </c>
      <c r="H99" s="387">
        <v>111</v>
      </c>
      <c r="I99" s="390">
        <v>87</v>
      </c>
      <c r="J99" s="390">
        <v>9657</v>
      </c>
      <c r="K99" s="387">
        <v>0.90625</v>
      </c>
      <c r="L99" s="387">
        <v>111</v>
      </c>
      <c r="M99" s="390">
        <v>33</v>
      </c>
      <c r="N99" s="390">
        <v>3663</v>
      </c>
      <c r="O99" s="403">
        <v>0.34375</v>
      </c>
      <c r="P99" s="391">
        <v>111</v>
      </c>
    </row>
    <row r="100" spans="1:16" ht="14.4" customHeight="1" x14ac:dyDescent="0.3">
      <c r="A100" s="386" t="s">
        <v>3545</v>
      </c>
      <c r="B100" s="387" t="s">
        <v>3672</v>
      </c>
      <c r="C100" s="387" t="s">
        <v>3731</v>
      </c>
      <c r="D100" s="387" t="s">
        <v>3732</v>
      </c>
      <c r="E100" s="390">
        <v>1</v>
      </c>
      <c r="F100" s="390">
        <v>68</v>
      </c>
      <c r="G100" s="387">
        <v>1</v>
      </c>
      <c r="H100" s="387">
        <v>68</v>
      </c>
      <c r="I100" s="390"/>
      <c r="J100" s="390"/>
      <c r="K100" s="387"/>
      <c r="L100" s="387"/>
      <c r="M100" s="390"/>
      <c r="N100" s="390"/>
      <c r="O100" s="403"/>
      <c r="P100" s="391"/>
    </row>
    <row r="101" spans="1:16" ht="14.4" customHeight="1" x14ac:dyDescent="0.3">
      <c r="A101" s="386" t="s">
        <v>3545</v>
      </c>
      <c r="B101" s="387" t="s">
        <v>3672</v>
      </c>
      <c r="C101" s="387" t="s">
        <v>3733</v>
      </c>
      <c r="D101" s="387" t="s">
        <v>3734</v>
      </c>
      <c r="E101" s="390">
        <v>1</v>
      </c>
      <c r="F101" s="390">
        <v>19</v>
      </c>
      <c r="G101" s="387">
        <v>1</v>
      </c>
      <c r="H101" s="387">
        <v>19</v>
      </c>
      <c r="I101" s="390">
        <v>2</v>
      </c>
      <c r="J101" s="390">
        <v>38</v>
      </c>
      <c r="K101" s="387">
        <v>2</v>
      </c>
      <c r="L101" s="387">
        <v>19</v>
      </c>
      <c r="M101" s="390">
        <v>390</v>
      </c>
      <c r="N101" s="390">
        <v>13650</v>
      </c>
      <c r="O101" s="403">
        <v>718.42105263157896</v>
      </c>
      <c r="P101" s="391">
        <v>35</v>
      </c>
    </row>
    <row r="102" spans="1:16" ht="14.4" customHeight="1" x14ac:dyDescent="0.3">
      <c r="A102" s="386" t="s">
        <v>3735</v>
      </c>
      <c r="B102" s="387" t="s">
        <v>3546</v>
      </c>
      <c r="C102" s="387" t="s">
        <v>3547</v>
      </c>
      <c r="D102" s="387" t="s">
        <v>3548</v>
      </c>
      <c r="E102" s="390"/>
      <c r="F102" s="390"/>
      <c r="G102" s="387"/>
      <c r="H102" s="387"/>
      <c r="I102" s="390"/>
      <c r="J102" s="390"/>
      <c r="K102" s="387"/>
      <c r="L102" s="387"/>
      <c r="M102" s="390">
        <v>0.2</v>
      </c>
      <c r="N102" s="390">
        <v>22.56</v>
      </c>
      <c r="O102" s="403"/>
      <c r="P102" s="391">
        <v>112.79999999999998</v>
      </c>
    </row>
    <row r="103" spans="1:16" ht="14.4" customHeight="1" x14ac:dyDescent="0.3">
      <c r="A103" s="386" t="s">
        <v>3735</v>
      </c>
      <c r="B103" s="387" t="s">
        <v>3546</v>
      </c>
      <c r="C103" s="387" t="s">
        <v>3549</v>
      </c>
      <c r="D103" s="387" t="s">
        <v>3550</v>
      </c>
      <c r="E103" s="390">
        <v>0.1</v>
      </c>
      <c r="F103" s="390">
        <v>21.35</v>
      </c>
      <c r="G103" s="387">
        <v>1</v>
      </c>
      <c r="H103" s="387">
        <v>213.5</v>
      </c>
      <c r="I103" s="390">
        <v>0.4</v>
      </c>
      <c r="J103" s="390">
        <v>89.16</v>
      </c>
      <c r="K103" s="387">
        <v>4.1761124121779858</v>
      </c>
      <c r="L103" s="387">
        <v>222.89999999999998</v>
      </c>
      <c r="M103" s="390">
        <v>0.5</v>
      </c>
      <c r="N103" s="390">
        <v>112.4</v>
      </c>
      <c r="O103" s="403">
        <v>5.26463700234192</v>
      </c>
      <c r="P103" s="391">
        <v>224.8</v>
      </c>
    </row>
    <row r="104" spans="1:16" ht="14.4" customHeight="1" x14ac:dyDescent="0.3">
      <c r="A104" s="386" t="s">
        <v>3735</v>
      </c>
      <c r="B104" s="387" t="s">
        <v>3546</v>
      </c>
      <c r="C104" s="387" t="s">
        <v>3551</v>
      </c>
      <c r="D104" s="387" t="s">
        <v>3552</v>
      </c>
      <c r="E104" s="390">
        <v>0.4</v>
      </c>
      <c r="F104" s="390">
        <v>85.4</v>
      </c>
      <c r="G104" s="387">
        <v>1</v>
      </c>
      <c r="H104" s="387">
        <v>213.5</v>
      </c>
      <c r="I104" s="390"/>
      <c r="J104" s="390"/>
      <c r="K104" s="387"/>
      <c r="L104" s="387"/>
      <c r="M104" s="390"/>
      <c r="N104" s="390"/>
      <c r="O104" s="403"/>
      <c r="P104" s="391"/>
    </row>
    <row r="105" spans="1:16" ht="14.4" customHeight="1" x14ac:dyDescent="0.3">
      <c r="A105" s="386" t="s">
        <v>3735</v>
      </c>
      <c r="B105" s="387" t="s">
        <v>3546</v>
      </c>
      <c r="C105" s="387" t="s">
        <v>3736</v>
      </c>
      <c r="D105" s="387" t="s">
        <v>3737</v>
      </c>
      <c r="E105" s="390">
        <v>0.6</v>
      </c>
      <c r="F105" s="390">
        <v>60.14</v>
      </c>
      <c r="G105" s="387">
        <v>1</v>
      </c>
      <c r="H105" s="387">
        <v>100.23333333333333</v>
      </c>
      <c r="I105" s="390">
        <v>0.1</v>
      </c>
      <c r="J105" s="390">
        <v>10.47</v>
      </c>
      <c r="K105" s="387">
        <v>0.17409378117725308</v>
      </c>
      <c r="L105" s="387">
        <v>104.7</v>
      </c>
      <c r="M105" s="390"/>
      <c r="N105" s="390"/>
      <c r="O105" s="403"/>
      <c r="P105" s="391"/>
    </row>
    <row r="106" spans="1:16" ht="14.4" customHeight="1" x14ac:dyDescent="0.3">
      <c r="A106" s="386" t="s">
        <v>3735</v>
      </c>
      <c r="B106" s="387" t="s">
        <v>3546</v>
      </c>
      <c r="C106" s="387" t="s">
        <v>3553</v>
      </c>
      <c r="D106" s="387" t="s">
        <v>3554</v>
      </c>
      <c r="E106" s="390">
        <v>31.599999999999991</v>
      </c>
      <c r="F106" s="390">
        <v>2890.7000000000007</v>
      </c>
      <c r="G106" s="387">
        <v>1</v>
      </c>
      <c r="H106" s="387">
        <v>91.477848101265877</v>
      </c>
      <c r="I106" s="390">
        <v>19.599999999999998</v>
      </c>
      <c r="J106" s="390">
        <v>1795.6299999999997</v>
      </c>
      <c r="K106" s="387">
        <v>0.62117480195108421</v>
      </c>
      <c r="L106" s="387">
        <v>91.613775510204079</v>
      </c>
      <c r="M106" s="390">
        <v>14.8</v>
      </c>
      <c r="N106" s="390">
        <v>1279.8999999999999</v>
      </c>
      <c r="O106" s="403">
        <v>0.4427647282665097</v>
      </c>
      <c r="P106" s="391">
        <v>86.479729729729712</v>
      </c>
    </row>
    <row r="107" spans="1:16" ht="14.4" customHeight="1" x14ac:dyDescent="0.3">
      <c r="A107" s="386" t="s">
        <v>3735</v>
      </c>
      <c r="B107" s="387" t="s">
        <v>3546</v>
      </c>
      <c r="C107" s="387" t="s">
        <v>3555</v>
      </c>
      <c r="D107" s="387" t="s">
        <v>3556</v>
      </c>
      <c r="E107" s="390">
        <v>39.399999999999991</v>
      </c>
      <c r="F107" s="390">
        <v>3424.6899999999987</v>
      </c>
      <c r="G107" s="387">
        <v>1</v>
      </c>
      <c r="H107" s="387">
        <v>86.921065989847705</v>
      </c>
      <c r="I107" s="390">
        <v>52.800000000000004</v>
      </c>
      <c r="J107" s="390">
        <v>6239.9500000000007</v>
      </c>
      <c r="K107" s="387">
        <v>1.8220481269837572</v>
      </c>
      <c r="L107" s="387">
        <v>118.18087121212122</v>
      </c>
      <c r="M107" s="390">
        <v>39.799999999999997</v>
      </c>
      <c r="N107" s="390">
        <v>4729.4399999999987</v>
      </c>
      <c r="O107" s="403">
        <v>1.3809833882774794</v>
      </c>
      <c r="P107" s="391">
        <v>118.83015075376882</v>
      </c>
    </row>
    <row r="108" spans="1:16" ht="14.4" customHeight="1" x14ac:dyDescent="0.3">
      <c r="A108" s="386" t="s">
        <v>3735</v>
      </c>
      <c r="B108" s="387" t="s">
        <v>3546</v>
      </c>
      <c r="C108" s="387" t="s">
        <v>3557</v>
      </c>
      <c r="D108" s="387" t="s">
        <v>3558</v>
      </c>
      <c r="E108" s="390"/>
      <c r="F108" s="390"/>
      <c r="G108" s="387"/>
      <c r="H108" s="387"/>
      <c r="I108" s="390"/>
      <c r="J108" s="390"/>
      <c r="K108" s="387"/>
      <c r="L108" s="387"/>
      <c r="M108" s="390">
        <v>0.1</v>
      </c>
      <c r="N108" s="390">
        <v>15.79</v>
      </c>
      <c r="O108" s="403"/>
      <c r="P108" s="391">
        <v>157.89999999999998</v>
      </c>
    </row>
    <row r="109" spans="1:16" ht="14.4" customHeight="1" x14ac:dyDescent="0.3">
      <c r="A109" s="386" t="s">
        <v>3735</v>
      </c>
      <c r="B109" s="387" t="s">
        <v>3546</v>
      </c>
      <c r="C109" s="387" t="s">
        <v>3738</v>
      </c>
      <c r="D109" s="387" t="s">
        <v>3739</v>
      </c>
      <c r="E109" s="390"/>
      <c r="F109" s="390"/>
      <c r="G109" s="387"/>
      <c r="H109" s="387"/>
      <c r="I109" s="390">
        <v>1.5999999999999999</v>
      </c>
      <c r="J109" s="390">
        <v>80.56</v>
      </c>
      <c r="K109" s="387"/>
      <c r="L109" s="387">
        <v>50.350000000000009</v>
      </c>
      <c r="M109" s="390">
        <v>0.4</v>
      </c>
      <c r="N109" s="390">
        <v>20.3</v>
      </c>
      <c r="O109" s="403"/>
      <c r="P109" s="391">
        <v>50.75</v>
      </c>
    </row>
    <row r="110" spans="1:16" ht="14.4" customHeight="1" x14ac:dyDescent="0.3">
      <c r="A110" s="386" t="s">
        <v>3735</v>
      </c>
      <c r="B110" s="387" t="s">
        <v>3546</v>
      </c>
      <c r="C110" s="387" t="s">
        <v>3559</v>
      </c>
      <c r="D110" s="387" t="s">
        <v>3560</v>
      </c>
      <c r="E110" s="390">
        <v>16.799999999999997</v>
      </c>
      <c r="F110" s="390">
        <v>1242.3599999999999</v>
      </c>
      <c r="G110" s="387">
        <v>1</v>
      </c>
      <c r="H110" s="387">
        <v>73.95</v>
      </c>
      <c r="I110" s="390">
        <v>17.399999999999999</v>
      </c>
      <c r="J110" s="390">
        <v>1342.6300000000006</v>
      </c>
      <c r="K110" s="387">
        <v>1.0807092952123383</v>
      </c>
      <c r="L110" s="387">
        <v>77.162643678160961</v>
      </c>
      <c r="M110" s="390">
        <v>17.2</v>
      </c>
      <c r="N110" s="390">
        <v>1339.11</v>
      </c>
      <c r="O110" s="403">
        <v>1.0778759779773979</v>
      </c>
      <c r="P110" s="391">
        <v>77.855232558139534</v>
      </c>
    </row>
    <row r="111" spans="1:16" ht="14.4" customHeight="1" x14ac:dyDescent="0.3">
      <c r="A111" s="386" t="s">
        <v>3735</v>
      </c>
      <c r="B111" s="387" t="s">
        <v>3546</v>
      </c>
      <c r="C111" s="387" t="s">
        <v>3740</v>
      </c>
      <c r="D111" s="387" t="s">
        <v>3741</v>
      </c>
      <c r="E111" s="390"/>
      <c r="F111" s="390"/>
      <c r="G111" s="387"/>
      <c r="H111" s="387"/>
      <c r="I111" s="390">
        <v>0.1</v>
      </c>
      <c r="J111" s="390">
        <v>5.51</v>
      </c>
      <c r="K111" s="387"/>
      <c r="L111" s="387">
        <v>55.099999999999994</v>
      </c>
      <c r="M111" s="390"/>
      <c r="N111" s="390"/>
      <c r="O111" s="403"/>
      <c r="P111" s="391"/>
    </row>
    <row r="112" spans="1:16" ht="14.4" customHeight="1" x14ac:dyDescent="0.3">
      <c r="A112" s="386" t="s">
        <v>3735</v>
      </c>
      <c r="B112" s="387" t="s">
        <v>3546</v>
      </c>
      <c r="C112" s="387" t="s">
        <v>3561</v>
      </c>
      <c r="D112" s="387" t="s">
        <v>3562</v>
      </c>
      <c r="E112" s="390"/>
      <c r="F112" s="390"/>
      <c r="G112" s="387"/>
      <c r="H112" s="387"/>
      <c r="I112" s="390">
        <v>0.4</v>
      </c>
      <c r="J112" s="390">
        <v>8.39</v>
      </c>
      <c r="K112" s="387"/>
      <c r="L112" s="387">
        <v>20.975000000000001</v>
      </c>
      <c r="M112" s="390">
        <v>0.2</v>
      </c>
      <c r="N112" s="390">
        <v>4.2300000000000004</v>
      </c>
      <c r="O112" s="403"/>
      <c r="P112" s="391">
        <v>21.150000000000002</v>
      </c>
    </row>
    <row r="113" spans="1:16" ht="14.4" customHeight="1" x14ac:dyDescent="0.3">
      <c r="A113" s="386" t="s">
        <v>3735</v>
      </c>
      <c r="B113" s="387" t="s">
        <v>3546</v>
      </c>
      <c r="C113" s="387" t="s">
        <v>3565</v>
      </c>
      <c r="D113" s="387" t="s">
        <v>3566</v>
      </c>
      <c r="E113" s="390">
        <v>9.2000000000000011</v>
      </c>
      <c r="F113" s="390">
        <v>580.96</v>
      </c>
      <c r="G113" s="387">
        <v>1</v>
      </c>
      <c r="H113" s="387">
        <v>63.14782608695652</v>
      </c>
      <c r="I113" s="390">
        <v>7.6000000000000014</v>
      </c>
      <c r="J113" s="390">
        <v>503.49</v>
      </c>
      <c r="K113" s="387">
        <v>0.86665174882952356</v>
      </c>
      <c r="L113" s="387">
        <v>66.248684210526307</v>
      </c>
      <c r="M113" s="390">
        <v>2.6</v>
      </c>
      <c r="N113" s="390">
        <v>30.439999999999998</v>
      </c>
      <c r="O113" s="403">
        <v>5.2396034150371792E-2</v>
      </c>
      <c r="P113" s="391">
        <v>11.707692307692307</v>
      </c>
    </row>
    <row r="114" spans="1:16" ht="14.4" customHeight="1" x14ac:dyDescent="0.3">
      <c r="A114" s="386" t="s">
        <v>3735</v>
      </c>
      <c r="B114" s="387" t="s">
        <v>3546</v>
      </c>
      <c r="C114" s="387" t="s">
        <v>3567</v>
      </c>
      <c r="D114" s="387" t="s">
        <v>3568</v>
      </c>
      <c r="E114" s="390"/>
      <c r="F114" s="390"/>
      <c r="G114" s="387"/>
      <c r="H114" s="387"/>
      <c r="I114" s="390"/>
      <c r="J114" s="390"/>
      <c r="K114" s="387"/>
      <c r="L114" s="387"/>
      <c r="M114" s="390">
        <v>0.2</v>
      </c>
      <c r="N114" s="390">
        <v>11.52</v>
      </c>
      <c r="O114" s="403"/>
      <c r="P114" s="391">
        <v>57.599999999999994</v>
      </c>
    </row>
    <row r="115" spans="1:16" ht="14.4" customHeight="1" x14ac:dyDescent="0.3">
      <c r="A115" s="386" t="s">
        <v>3735</v>
      </c>
      <c r="B115" s="387" t="s">
        <v>3546</v>
      </c>
      <c r="C115" s="387" t="s">
        <v>3742</v>
      </c>
      <c r="D115" s="387" t="s">
        <v>3743</v>
      </c>
      <c r="E115" s="390"/>
      <c r="F115" s="390"/>
      <c r="G115" s="387"/>
      <c r="H115" s="387"/>
      <c r="I115" s="390">
        <v>0.1</v>
      </c>
      <c r="J115" s="390">
        <v>119.92</v>
      </c>
      <c r="K115" s="387"/>
      <c r="L115" s="387">
        <v>1199.2</v>
      </c>
      <c r="M115" s="390">
        <v>0.1</v>
      </c>
      <c r="N115" s="390">
        <v>130.07</v>
      </c>
      <c r="O115" s="403"/>
      <c r="P115" s="391">
        <v>1300.6999999999998</v>
      </c>
    </row>
    <row r="116" spans="1:16" ht="14.4" customHeight="1" x14ac:dyDescent="0.3">
      <c r="A116" s="386" t="s">
        <v>3735</v>
      </c>
      <c r="B116" s="387" t="s">
        <v>3546</v>
      </c>
      <c r="C116" s="387" t="s">
        <v>3571</v>
      </c>
      <c r="D116" s="387" t="s">
        <v>3572</v>
      </c>
      <c r="E116" s="390">
        <v>2.9000000000000004</v>
      </c>
      <c r="F116" s="390">
        <v>543.30999999999995</v>
      </c>
      <c r="G116" s="387">
        <v>1</v>
      </c>
      <c r="H116" s="387">
        <v>187.34827586206893</v>
      </c>
      <c r="I116" s="390">
        <v>2.5</v>
      </c>
      <c r="J116" s="390">
        <v>489</v>
      </c>
      <c r="K116" s="387">
        <v>0.90003865196664901</v>
      </c>
      <c r="L116" s="387">
        <v>195.6</v>
      </c>
      <c r="M116" s="390">
        <v>2.2000000000000002</v>
      </c>
      <c r="N116" s="390">
        <v>434.06</v>
      </c>
      <c r="O116" s="403">
        <v>0.79891774493383161</v>
      </c>
      <c r="P116" s="391">
        <v>197.29999999999998</v>
      </c>
    </row>
    <row r="117" spans="1:16" ht="14.4" customHeight="1" x14ac:dyDescent="0.3">
      <c r="A117" s="386" t="s">
        <v>3735</v>
      </c>
      <c r="B117" s="387" t="s">
        <v>3546</v>
      </c>
      <c r="C117" s="387" t="s">
        <v>3573</v>
      </c>
      <c r="D117" s="387" t="s">
        <v>3574</v>
      </c>
      <c r="E117" s="390">
        <v>3.4</v>
      </c>
      <c r="F117" s="390">
        <v>215.65</v>
      </c>
      <c r="G117" s="387">
        <v>1</v>
      </c>
      <c r="H117" s="387">
        <v>63.426470588235297</v>
      </c>
      <c r="I117" s="390">
        <v>1.4</v>
      </c>
      <c r="J117" s="390">
        <v>49.910000000000004</v>
      </c>
      <c r="K117" s="387">
        <v>0.23143983306283331</v>
      </c>
      <c r="L117" s="387">
        <v>35.650000000000006</v>
      </c>
      <c r="M117" s="390">
        <v>0.4</v>
      </c>
      <c r="N117" s="390">
        <v>12.56</v>
      </c>
      <c r="O117" s="403">
        <v>5.8242522606074661E-2</v>
      </c>
      <c r="P117" s="391">
        <v>31.4</v>
      </c>
    </row>
    <row r="118" spans="1:16" ht="14.4" customHeight="1" x14ac:dyDescent="0.3">
      <c r="A118" s="386" t="s">
        <v>3735</v>
      </c>
      <c r="B118" s="387" t="s">
        <v>3546</v>
      </c>
      <c r="C118" s="387" t="s">
        <v>3575</v>
      </c>
      <c r="D118" s="387" t="s">
        <v>3576</v>
      </c>
      <c r="E118" s="390">
        <v>35.900000000000006</v>
      </c>
      <c r="F118" s="390">
        <v>3594.2000000000021</v>
      </c>
      <c r="G118" s="387">
        <v>1</v>
      </c>
      <c r="H118" s="387">
        <v>100.11699164345409</v>
      </c>
      <c r="I118" s="390">
        <v>42.600000000000009</v>
      </c>
      <c r="J118" s="390">
        <v>4451.739999999998</v>
      </c>
      <c r="K118" s="387">
        <v>1.2385899504757651</v>
      </c>
      <c r="L118" s="387">
        <v>104.50093896713608</v>
      </c>
      <c r="M118" s="390">
        <v>30.550000000000004</v>
      </c>
      <c r="N118" s="390">
        <v>3220.6999999999994</v>
      </c>
      <c r="O118" s="403">
        <v>0.89608257748594888</v>
      </c>
      <c r="P118" s="391">
        <v>105.42389525368245</v>
      </c>
    </row>
    <row r="119" spans="1:16" ht="14.4" customHeight="1" x14ac:dyDescent="0.3">
      <c r="A119" s="386" t="s">
        <v>3735</v>
      </c>
      <c r="B119" s="387" t="s">
        <v>3546</v>
      </c>
      <c r="C119" s="387" t="s">
        <v>3577</v>
      </c>
      <c r="D119" s="387" t="s">
        <v>3578</v>
      </c>
      <c r="E119" s="390">
        <v>0.2</v>
      </c>
      <c r="F119" s="390">
        <v>4.29</v>
      </c>
      <c r="G119" s="387">
        <v>1</v>
      </c>
      <c r="H119" s="387">
        <v>21.45</v>
      </c>
      <c r="I119" s="390"/>
      <c r="J119" s="390"/>
      <c r="K119" s="387"/>
      <c r="L119" s="387"/>
      <c r="M119" s="390"/>
      <c r="N119" s="390"/>
      <c r="O119" s="403"/>
      <c r="P119" s="391"/>
    </row>
    <row r="120" spans="1:16" ht="14.4" customHeight="1" x14ac:dyDescent="0.3">
      <c r="A120" s="386" t="s">
        <v>3735</v>
      </c>
      <c r="B120" s="387" t="s">
        <v>3546</v>
      </c>
      <c r="C120" s="387" t="s">
        <v>3744</v>
      </c>
      <c r="D120" s="387" t="s">
        <v>3745</v>
      </c>
      <c r="E120" s="390"/>
      <c r="F120" s="390"/>
      <c r="G120" s="387"/>
      <c r="H120" s="387"/>
      <c r="I120" s="390">
        <v>0.1</v>
      </c>
      <c r="J120" s="390">
        <v>26.09</v>
      </c>
      <c r="K120" s="387"/>
      <c r="L120" s="387">
        <v>260.89999999999998</v>
      </c>
      <c r="M120" s="390">
        <v>0.1</v>
      </c>
      <c r="N120" s="390">
        <v>26.32</v>
      </c>
      <c r="O120" s="403"/>
      <c r="P120" s="391">
        <v>263.2</v>
      </c>
    </row>
    <row r="121" spans="1:16" ht="14.4" customHeight="1" x14ac:dyDescent="0.3">
      <c r="A121" s="386" t="s">
        <v>3735</v>
      </c>
      <c r="B121" s="387" t="s">
        <v>3546</v>
      </c>
      <c r="C121" s="387" t="s">
        <v>3579</v>
      </c>
      <c r="D121" s="387" t="s">
        <v>3580</v>
      </c>
      <c r="E121" s="390"/>
      <c r="F121" s="390"/>
      <c r="G121" s="387"/>
      <c r="H121" s="387"/>
      <c r="I121" s="390">
        <v>0.32</v>
      </c>
      <c r="J121" s="390">
        <v>128.47999999999999</v>
      </c>
      <c r="K121" s="387"/>
      <c r="L121" s="387">
        <v>401.49999999999994</v>
      </c>
      <c r="M121" s="390">
        <v>0.9800000000000002</v>
      </c>
      <c r="N121" s="390">
        <v>396.98000000000008</v>
      </c>
      <c r="O121" s="403"/>
      <c r="P121" s="391">
        <v>405.08163265306121</v>
      </c>
    </row>
    <row r="122" spans="1:16" ht="14.4" customHeight="1" x14ac:dyDescent="0.3">
      <c r="A122" s="386" t="s">
        <v>3735</v>
      </c>
      <c r="B122" s="387" t="s">
        <v>3546</v>
      </c>
      <c r="C122" s="387" t="s">
        <v>3581</v>
      </c>
      <c r="D122" s="387" t="s">
        <v>3582</v>
      </c>
      <c r="E122" s="390">
        <v>8</v>
      </c>
      <c r="F122" s="390">
        <v>321.44</v>
      </c>
      <c r="G122" s="387">
        <v>1</v>
      </c>
      <c r="H122" s="387">
        <v>40.18</v>
      </c>
      <c r="I122" s="390"/>
      <c r="J122" s="390"/>
      <c r="K122" s="387"/>
      <c r="L122" s="387"/>
      <c r="M122" s="390"/>
      <c r="N122" s="390"/>
      <c r="O122" s="403"/>
      <c r="P122" s="391"/>
    </row>
    <row r="123" spans="1:16" ht="14.4" customHeight="1" x14ac:dyDescent="0.3">
      <c r="A123" s="386" t="s">
        <v>3735</v>
      </c>
      <c r="B123" s="387" t="s">
        <v>3546</v>
      </c>
      <c r="C123" s="387" t="s">
        <v>3583</v>
      </c>
      <c r="D123" s="387" t="s">
        <v>3584</v>
      </c>
      <c r="E123" s="390"/>
      <c r="F123" s="390"/>
      <c r="G123" s="387"/>
      <c r="H123" s="387"/>
      <c r="I123" s="390">
        <v>9.1</v>
      </c>
      <c r="J123" s="390">
        <v>3984.9999999999995</v>
      </c>
      <c r="K123" s="387"/>
      <c r="L123" s="387">
        <v>437.91208791208788</v>
      </c>
      <c r="M123" s="390">
        <v>0.2</v>
      </c>
      <c r="N123" s="390">
        <v>99.62</v>
      </c>
      <c r="O123" s="403"/>
      <c r="P123" s="391">
        <v>498.1</v>
      </c>
    </row>
    <row r="124" spans="1:16" ht="14.4" customHeight="1" x14ac:dyDescent="0.3">
      <c r="A124" s="386" t="s">
        <v>3735</v>
      </c>
      <c r="B124" s="387" t="s">
        <v>3546</v>
      </c>
      <c r="C124" s="387" t="s">
        <v>3585</v>
      </c>
      <c r="D124" s="387" t="s">
        <v>3586</v>
      </c>
      <c r="E124" s="390">
        <v>16.799999999999997</v>
      </c>
      <c r="F124" s="390">
        <v>337.71</v>
      </c>
      <c r="G124" s="387">
        <v>1</v>
      </c>
      <c r="H124" s="387">
        <v>20.101785714285718</v>
      </c>
      <c r="I124" s="390">
        <v>14</v>
      </c>
      <c r="J124" s="390">
        <v>293.23</v>
      </c>
      <c r="K124" s="387">
        <v>0.8682893606940868</v>
      </c>
      <c r="L124" s="387">
        <v>20.945</v>
      </c>
      <c r="M124" s="390">
        <v>9</v>
      </c>
      <c r="N124" s="390">
        <v>190.36</v>
      </c>
      <c r="O124" s="403">
        <v>0.56367889609428212</v>
      </c>
      <c r="P124" s="391">
        <v>21.151111111111113</v>
      </c>
    </row>
    <row r="125" spans="1:16" ht="14.4" customHeight="1" x14ac:dyDescent="0.3">
      <c r="A125" s="386" t="s">
        <v>3735</v>
      </c>
      <c r="B125" s="387" t="s">
        <v>3546</v>
      </c>
      <c r="C125" s="387" t="s">
        <v>3587</v>
      </c>
      <c r="D125" s="387" t="s">
        <v>3588</v>
      </c>
      <c r="E125" s="390">
        <v>1</v>
      </c>
      <c r="F125" s="390">
        <v>93.97</v>
      </c>
      <c r="G125" s="387">
        <v>1</v>
      </c>
      <c r="H125" s="387">
        <v>93.97</v>
      </c>
      <c r="I125" s="390">
        <v>2.25</v>
      </c>
      <c r="J125" s="390">
        <v>220.7</v>
      </c>
      <c r="K125" s="387">
        <v>2.3486219006065765</v>
      </c>
      <c r="L125" s="387">
        <v>98.088888888888889</v>
      </c>
      <c r="M125" s="390">
        <v>2</v>
      </c>
      <c r="N125" s="390">
        <v>197.92</v>
      </c>
      <c r="O125" s="403">
        <v>2.1062041076939448</v>
      </c>
      <c r="P125" s="391">
        <v>98.96</v>
      </c>
    </row>
    <row r="126" spans="1:16" ht="14.4" customHeight="1" x14ac:dyDescent="0.3">
      <c r="A126" s="386" t="s">
        <v>3735</v>
      </c>
      <c r="B126" s="387" t="s">
        <v>3546</v>
      </c>
      <c r="C126" s="387" t="s">
        <v>3591</v>
      </c>
      <c r="D126" s="387" t="s">
        <v>3592</v>
      </c>
      <c r="E126" s="390">
        <v>1.52</v>
      </c>
      <c r="F126" s="390">
        <v>189.43</v>
      </c>
      <c r="G126" s="387">
        <v>1</v>
      </c>
      <c r="H126" s="387">
        <v>124.625</v>
      </c>
      <c r="I126" s="390">
        <v>1.3599999999999999</v>
      </c>
      <c r="J126" s="390">
        <v>176.96999999999997</v>
      </c>
      <c r="K126" s="387">
        <v>0.93422372380298768</v>
      </c>
      <c r="L126" s="387">
        <v>130.125</v>
      </c>
      <c r="M126" s="390">
        <v>0.8</v>
      </c>
      <c r="N126" s="390">
        <v>105</v>
      </c>
      <c r="O126" s="403">
        <v>0.55429446233437152</v>
      </c>
      <c r="P126" s="391">
        <v>131.25</v>
      </c>
    </row>
    <row r="127" spans="1:16" ht="14.4" customHeight="1" x14ac:dyDescent="0.3">
      <c r="A127" s="386" t="s">
        <v>3735</v>
      </c>
      <c r="B127" s="387" t="s">
        <v>3546</v>
      </c>
      <c r="C127" s="387" t="s">
        <v>3593</v>
      </c>
      <c r="D127" s="387" t="s">
        <v>3594</v>
      </c>
      <c r="E127" s="390">
        <v>0.05</v>
      </c>
      <c r="F127" s="390">
        <v>8.8000000000000007</v>
      </c>
      <c r="G127" s="387">
        <v>1</v>
      </c>
      <c r="H127" s="387">
        <v>176</v>
      </c>
      <c r="I127" s="390">
        <v>0.1</v>
      </c>
      <c r="J127" s="390">
        <v>18.27</v>
      </c>
      <c r="K127" s="387">
        <v>2.0761363636363632</v>
      </c>
      <c r="L127" s="387">
        <v>182.7</v>
      </c>
      <c r="M127" s="390">
        <v>0.1</v>
      </c>
      <c r="N127" s="390">
        <v>18.43</v>
      </c>
      <c r="O127" s="403">
        <v>2.0943181818181817</v>
      </c>
      <c r="P127" s="391">
        <v>184.29999999999998</v>
      </c>
    </row>
    <row r="128" spans="1:16" ht="14.4" customHeight="1" x14ac:dyDescent="0.3">
      <c r="A128" s="386" t="s">
        <v>3735</v>
      </c>
      <c r="B128" s="387" t="s">
        <v>3546</v>
      </c>
      <c r="C128" s="387" t="s">
        <v>3746</v>
      </c>
      <c r="D128" s="387" t="s">
        <v>3594</v>
      </c>
      <c r="E128" s="390">
        <v>0.1</v>
      </c>
      <c r="F128" s="390">
        <v>52.8</v>
      </c>
      <c r="G128" s="387">
        <v>1</v>
      </c>
      <c r="H128" s="387">
        <v>527.99999999999989</v>
      </c>
      <c r="I128" s="390"/>
      <c r="J128" s="390"/>
      <c r="K128" s="387"/>
      <c r="L128" s="387"/>
      <c r="M128" s="390"/>
      <c r="N128" s="390"/>
      <c r="O128" s="403"/>
      <c r="P128" s="391"/>
    </row>
    <row r="129" spans="1:16" ht="14.4" customHeight="1" x14ac:dyDescent="0.3">
      <c r="A129" s="386" t="s">
        <v>3735</v>
      </c>
      <c r="B129" s="387" t="s">
        <v>3546</v>
      </c>
      <c r="C129" s="387" t="s">
        <v>3595</v>
      </c>
      <c r="D129" s="387" t="s">
        <v>3596</v>
      </c>
      <c r="E129" s="390">
        <v>143</v>
      </c>
      <c r="F129" s="390">
        <v>18778.120000000003</v>
      </c>
      <c r="G129" s="387">
        <v>1</v>
      </c>
      <c r="H129" s="387">
        <v>131.31552447552448</v>
      </c>
      <c r="I129" s="390">
        <v>177</v>
      </c>
      <c r="J129" s="390">
        <v>22388.910000000007</v>
      </c>
      <c r="K129" s="387">
        <v>1.1922870873122551</v>
      </c>
      <c r="L129" s="387">
        <v>126.49101694915258</v>
      </c>
      <c r="M129" s="390">
        <v>143</v>
      </c>
      <c r="N129" s="390">
        <v>16326.829999999998</v>
      </c>
      <c r="O129" s="403">
        <v>0.86946030806065766</v>
      </c>
      <c r="P129" s="391">
        <v>114.17363636363635</v>
      </c>
    </row>
    <row r="130" spans="1:16" ht="14.4" customHeight="1" x14ac:dyDescent="0.3">
      <c r="A130" s="386" t="s">
        <v>3735</v>
      </c>
      <c r="B130" s="387" t="s">
        <v>3546</v>
      </c>
      <c r="C130" s="387" t="s">
        <v>3597</v>
      </c>
      <c r="D130" s="387" t="s">
        <v>3598</v>
      </c>
      <c r="E130" s="390">
        <v>137</v>
      </c>
      <c r="F130" s="390">
        <v>6267.42</v>
      </c>
      <c r="G130" s="387">
        <v>1</v>
      </c>
      <c r="H130" s="387">
        <v>45.747591240875913</v>
      </c>
      <c r="I130" s="390">
        <v>116</v>
      </c>
      <c r="J130" s="390">
        <v>5854.9</v>
      </c>
      <c r="K130" s="387">
        <v>0.93418025279939743</v>
      </c>
      <c r="L130" s="387">
        <v>50.473275862068959</v>
      </c>
      <c r="M130" s="390">
        <v>156</v>
      </c>
      <c r="N130" s="390">
        <v>7948.2</v>
      </c>
      <c r="O130" s="403">
        <v>1.2681773361287418</v>
      </c>
      <c r="P130" s="391">
        <v>50.949999999999996</v>
      </c>
    </row>
    <row r="131" spans="1:16" ht="14.4" customHeight="1" x14ac:dyDescent="0.3">
      <c r="A131" s="386" t="s">
        <v>3735</v>
      </c>
      <c r="B131" s="387" t="s">
        <v>3546</v>
      </c>
      <c r="C131" s="387" t="s">
        <v>3747</v>
      </c>
      <c r="D131" s="387" t="s">
        <v>3748</v>
      </c>
      <c r="E131" s="390"/>
      <c r="F131" s="390"/>
      <c r="G131" s="387"/>
      <c r="H131" s="387"/>
      <c r="I131" s="390"/>
      <c r="J131" s="390"/>
      <c r="K131" s="387"/>
      <c r="L131" s="387"/>
      <c r="M131" s="390">
        <v>0.2</v>
      </c>
      <c r="N131" s="390">
        <v>656.2</v>
      </c>
      <c r="O131" s="403"/>
      <c r="P131" s="391">
        <v>3281</v>
      </c>
    </row>
    <row r="132" spans="1:16" ht="14.4" customHeight="1" x14ac:dyDescent="0.3">
      <c r="A132" s="386" t="s">
        <v>3735</v>
      </c>
      <c r="B132" s="387" t="s">
        <v>3546</v>
      </c>
      <c r="C132" s="387" t="s">
        <v>3600</v>
      </c>
      <c r="D132" s="387" t="s">
        <v>3601</v>
      </c>
      <c r="E132" s="390"/>
      <c r="F132" s="390"/>
      <c r="G132" s="387"/>
      <c r="H132" s="387"/>
      <c r="I132" s="390">
        <v>0.1</v>
      </c>
      <c r="J132" s="390">
        <v>9.36</v>
      </c>
      <c r="K132" s="387"/>
      <c r="L132" s="387">
        <v>93.6</v>
      </c>
      <c r="M132" s="390">
        <v>0.25</v>
      </c>
      <c r="N132" s="390">
        <v>23.6</v>
      </c>
      <c r="O132" s="403"/>
      <c r="P132" s="391">
        <v>94.4</v>
      </c>
    </row>
    <row r="133" spans="1:16" ht="14.4" customHeight="1" x14ac:dyDescent="0.3">
      <c r="A133" s="386" t="s">
        <v>3735</v>
      </c>
      <c r="B133" s="387" t="s">
        <v>3546</v>
      </c>
      <c r="C133" s="387" t="s">
        <v>3602</v>
      </c>
      <c r="D133" s="387" t="s">
        <v>3603</v>
      </c>
      <c r="E133" s="390"/>
      <c r="F133" s="390"/>
      <c r="G133" s="387"/>
      <c r="H133" s="387"/>
      <c r="I133" s="390"/>
      <c r="J133" s="390"/>
      <c r="K133" s="387"/>
      <c r="L133" s="387"/>
      <c r="M133" s="390">
        <v>43</v>
      </c>
      <c r="N133" s="390">
        <v>5997.6399999999985</v>
      </c>
      <c r="O133" s="403"/>
      <c r="P133" s="391">
        <v>139.47999999999996</v>
      </c>
    </row>
    <row r="134" spans="1:16" ht="14.4" customHeight="1" x14ac:dyDescent="0.3">
      <c r="A134" s="386" t="s">
        <v>3735</v>
      </c>
      <c r="B134" s="387" t="s">
        <v>3546</v>
      </c>
      <c r="C134" s="387" t="s">
        <v>3604</v>
      </c>
      <c r="D134" s="387" t="s">
        <v>3605</v>
      </c>
      <c r="E134" s="390">
        <v>11.6</v>
      </c>
      <c r="F134" s="390">
        <v>425.52</v>
      </c>
      <c r="G134" s="387">
        <v>1</v>
      </c>
      <c r="H134" s="387">
        <v>36.682758620689654</v>
      </c>
      <c r="I134" s="390">
        <v>26.599999999999998</v>
      </c>
      <c r="J134" s="390">
        <v>991.91</v>
      </c>
      <c r="K134" s="387">
        <v>2.3310537695055462</v>
      </c>
      <c r="L134" s="387">
        <v>37.289849624060153</v>
      </c>
      <c r="M134" s="390">
        <v>14.599999999999998</v>
      </c>
      <c r="N134" s="390">
        <v>473.07000000000005</v>
      </c>
      <c r="O134" s="403">
        <v>1.1117456288776086</v>
      </c>
      <c r="P134" s="391">
        <v>32.402054794520559</v>
      </c>
    </row>
    <row r="135" spans="1:16" ht="14.4" customHeight="1" x14ac:dyDescent="0.3">
      <c r="A135" s="386" t="s">
        <v>3735</v>
      </c>
      <c r="B135" s="387" t="s">
        <v>3546</v>
      </c>
      <c r="C135" s="387" t="s">
        <v>3606</v>
      </c>
      <c r="D135" s="387" t="s">
        <v>3576</v>
      </c>
      <c r="E135" s="390"/>
      <c r="F135" s="390"/>
      <c r="G135" s="387"/>
      <c r="H135" s="387"/>
      <c r="I135" s="390"/>
      <c r="J135" s="390"/>
      <c r="K135" s="387"/>
      <c r="L135" s="387"/>
      <c r="M135" s="390">
        <v>7</v>
      </c>
      <c r="N135" s="390">
        <v>539.90000000000009</v>
      </c>
      <c r="O135" s="403"/>
      <c r="P135" s="391">
        <v>77.128571428571448</v>
      </c>
    </row>
    <row r="136" spans="1:16" ht="14.4" customHeight="1" x14ac:dyDescent="0.3">
      <c r="A136" s="386" t="s">
        <v>3735</v>
      </c>
      <c r="B136" s="387" t="s">
        <v>3546</v>
      </c>
      <c r="C136" s="387" t="s">
        <v>3607</v>
      </c>
      <c r="D136" s="387" t="s">
        <v>3608</v>
      </c>
      <c r="E136" s="390">
        <v>0.5</v>
      </c>
      <c r="F136" s="390">
        <v>52.53</v>
      </c>
      <c r="G136" s="387">
        <v>1</v>
      </c>
      <c r="H136" s="387">
        <v>105.06</v>
      </c>
      <c r="I136" s="390">
        <v>0.2</v>
      </c>
      <c r="J136" s="390">
        <v>21.92</v>
      </c>
      <c r="K136" s="387">
        <v>0.41728536074624029</v>
      </c>
      <c r="L136" s="387">
        <v>109.60000000000001</v>
      </c>
      <c r="M136" s="390">
        <v>0.2</v>
      </c>
      <c r="N136" s="390">
        <v>22.12</v>
      </c>
      <c r="O136" s="403">
        <v>0.42109270892823147</v>
      </c>
      <c r="P136" s="391">
        <v>110.6</v>
      </c>
    </row>
    <row r="137" spans="1:16" ht="14.4" customHeight="1" x14ac:dyDescent="0.3">
      <c r="A137" s="386" t="s">
        <v>3735</v>
      </c>
      <c r="B137" s="387" t="s">
        <v>3546</v>
      </c>
      <c r="C137" s="387" t="s">
        <v>3609</v>
      </c>
      <c r="D137" s="387" t="s">
        <v>3610</v>
      </c>
      <c r="E137" s="390">
        <v>21</v>
      </c>
      <c r="F137" s="390">
        <v>320.60999999999996</v>
      </c>
      <c r="G137" s="387">
        <v>1</v>
      </c>
      <c r="H137" s="387">
        <v>15.267142857142854</v>
      </c>
      <c r="I137" s="390">
        <v>33</v>
      </c>
      <c r="J137" s="390">
        <v>464.89</v>
      </c>
      <c r="K137" s="387">
        <v>1.4500171547986651</v>
      </c>
      <c r="L137" s="387">
        <v>14.087575757575758</v>
      </c>
      <c r="M137" s="390">
        <v>1</v>
      </c>
      <c r="N137" s="390">
        <v>9.4499999999999993</v>
      </c>
      <c r="O137" s="403">
        <v>2.9475063160849631E-2</v>
      </c>
      <c r="P137" s="391">
        <v>9.4499999999999993</v>
      </c>
    </row>
    <row r="138" spans="1:16" ht="14.4" customHeight="1" x14ac:dyDescent="0.3">
      <c r="A138" s="386" t="s">
        <v>3735</v>
      </c>
      <c r="B138" s="387" t="s">
        <v>3546</v>
      </c>
      <c r="C138" s="387" t="s">
        <v>3611</v>
      </c>
      <c r="D138" s="387" t="s">
        <v>3612</v>
      </c>
      <c r="E138" s="390">
        <v>0.2</v>
      </c>
      <c r="F138" s="390">
        <v>7.09</v>
      </c>
      <c r="G138" s="387">
        <v>1</v>
      </c>
      <c r="H138" s="387">
        <v>35.449999999999996</v>
      </c>
      <c r="I138" s="390">
        <v>0.68</v>
      </c>
      <c r="J138" s="390">
        <v>142.37</v>
      </c>
      <c r="K138" s="387">
        <v>20.080394922425953</v>
      </c>
      <c r="L138" s="387">
        <v>209.36764705882351</v>
      </c>
      <c r="M138" s="390">
        <v>0.68</v>
      </c>
      <c r="N138" s="390">
        <v>143.63999999999999</v>
      </c>
      <c r="O138" s="403">
        <v>20.259520451339913</v>
      </c>
      <c r="P138" s="391">
        <v>211.23529411764702</v>
      </c>
    </row>
    <row r="139" spans="1:16" ht="14.4" customHeight="1" x14ac:dyDescent="0.3">
      <c r="A139" s="386" t="s">
        <v>3735</v>
      </c>
      <c r="B139" s="387" t="s">
        <v>3546</v>
      </c>
      <c r="C139" s="387" t="s">
        <v>3613</v>
      </c>
      <c r="D139" s="387" t="s">
        <v>3614</v>
      </c>
      <c r="E139" s="390"/>
      <c r="F139" s="390"/>
      <c r="G139" s="387"/>
      <c r="H139" s="387"/>
      <c r="I139" s="390"/>
      <c r="J139" s="390"/>
      <c r="K139" s="387"/>
      <c r="L139" s="387"/>
      <c r="M139" s="390">
        <v>2.4</v>
      </c>
      <c r="N139" s="390">
        <v>187.51000000000002</v>
      </c>
      <c r="O139" s="403"/>
      <c r="P139" s="391">
        <v>78.129166666666677</v>
      </c>
    </row>
    <row r="140" spans="1:16" ht="14.4" customHeight="1" x14ac:dyDescent="0.3">
      <c r="A140" s="386" t="s">
        <v>3735</v>
      </c>
      <c r="B140" s="387" t="s">
        <v>3546</v>
      </c>
      <c r="C140" s="387" t="s">
        <v>3615</v>
      </c>
      <c r="D140" s="387" t="s">
        <v>3616</v>
      </c>
      <c r="E140" s="390">
        <v>2</v>
      </c>
      <c r="F140" s="390">
        <v>105.28</v>
      </c>
      <c r="G140" s="387">
        <v>1</v>
      </c>
      <c r="H140" s="387">
        <v>52.64</v>
      </c>
      <c r="I140" s="390">
        <v>1</v>
      </c>
      <c r="J140" s="390">
        <v>58.87</v>
      </c>
      <c r="K140" s="387">
        <v>0.55917553191489355</v>
      </c>
      <c r="L140" s="387">
        <v>58.87</v>
      </c>
      <c r="M140" s="390"/>
      <c r="N140" s="390"/>
      <c r="O140" s="403"/>
      <c r="P140" s="391"/>
    </row>
    <row r="141" spans="1:16" ht="14.4" customHeight="1" x14ac:dyDescent="0.3">
      <c r="A141" s="386" t="s">
        <v>3735</v>
      </c>
      <c r="B141" s="387" t="s">
        <v>3546</v>
      </c>
      <c r="C141" s="387" t="s">
        <v>3617</v>
      </c>
      <c r="D141" s="387" t="s">
        <v>3616</v>
      </c>
      <c r="E141" s="390">
        <v>3</v>
      </c>
      <c r="F141" s="390">
        <v>189.24</v>
      </c>
      <c r="G141" s="387">
        <v>1</v>
      </c>
      <c r="H141" s="387">
        <v>63.080000000000005</v>
      </c>
      <c r="I141" s="390">
        <v>2</v>
      </c>
      <c r="J141" s="390">
        <v>352.18</v>
      </c>
      <c r="K141" s="387">
        <v>1.861023039526527</v>
      </c>
      <c r="L141" s="387">
        <v>176.09</v>
      </c>
      <c r="M141" s="390"/>
      <c r="N141" s="390"/>
      <c r="O141" s="403"/>
      <c r="P141" s="391"/>
    </row>
    <row r="142" spans="1:16" ht="14.4" customHeight="1" x14ac:dyDescent="0.3">
      <c r="A142" s="386" t="s">
        <v>3735</v>
      </c>
      <c r="B142" s="387" t="s">
        <v>3546</v>
      </c>
      <c r="C142" s="387" t="s">
        <v>3749</v>
      </c>
      <c r="D142" s="387" t="s">
        <v>3750</v>
      </c>
      <c r="E142" s="390">
        <v>1.4</v>
      </c>
      <c r="F142" s="390">
        <v>33.229999999999997</v>
      </c>
      <c r="G142" s="387">
        <v>1</v>
      </c>
      <c r="H142" s="387">
        <v>23.735714285714284</v>
      </c>
      <c r="I142" s="390"/>
      <c r="J142" s="390"/>
      <c r="K142" s="387"/>
      <c r="L142" s="387"/>
      <c r="M142" s="390">
        <v>3</v>
      </c>
      <c r="N142" s="390">
        <v>28.86</v>
      </c>
      <c r="O142" s="403">
        <v>0.86849232621125494</v>
      </c>
      <c r="P142" s="391">
        <v>9.6199999999999992</v>
      </c>
    </row>
    <row r="143" spans="1:16" ht="14.4" customHeight="1" x14ac:dyDescent="0.3">
      <c r="A143" s="386" t="s">
        <v>3735</v>
      </c>
      <c r="B143" s="387" t="s">
        <v>3546</v>
      </c>
      <c r="C143" s="387" t="s">
        <v>3618</v>
      </c>
      <c r="D143" s="387" t="s">
        <v>3619</v>
      </c>
      <c r="E143" s="390"/>
      <c r="F143" s="390"/>
      <c r="G143" s="387"/>
      <c r="H143" s="387"/>
      <c r="I143" s="390"/>
      <c r="J143" s="390"/>
      <c r="K143" s="387"/>
      <c r="L143" s="387"/>
      <c r="M143" s="390">
        <v>0.2</v>
      </c>
      <c r="N143" s="390">
        <v>75.95</v>
      </c>
      <c r="O143" s="403"/>
      <c r="P143" s="391">
        <v>379.75</v>
      </c>
    </row>
    <row r="144" spans="1:16" ht="14.4" customHeight="1" x14ac:dyDescent="0.3">
      <c r="A144" s="386" t="s">
        <v>3735</v>
      </c>
      <c r="B144" s="387" t="s">
        <v>3546</v>
      </c>
      <c r="C144" s="387" t="s">
        <v>3622</v>
      </c>
      <c r="D144" s="387" t="s">
        <v>3610</v>
      </c>
      <c r="E144" s="390">
        <v>408</v>
      </c>
      <c r="F144" s="390">
        <v>5183.1799999999976</v>
      </c>
      <c r="G144" s="387">
        <v>1</v>
      </c>
      <c r="H144" s="387">
        <v>12.703872549019602</v>
      </c>
      <c r="I144" s="390">
        <v>494</v>
      </c>
      <c r="J144" s="390">
        <v>4083.3399999999992</v>
      </c>
      <c r="K144" s="387">
        <v>0.78780594152624472</v>
      </c>
      <c r="L144" s="387">
        <v>8.2658704453441274</v>
      </c>
      <c r="M144" s="390">
        <v>454</v>
      </c>
      <c r="N144" s="390">
        <v>1716.1199999999994</v>
      </c>
      <c r="O144" s="403">
        <v>0.33109403879471683</v>
      </c>
      <c r="P144" s="391">
        <v>3.7799999999999989</v>
      </c>
    </row>
    <row r="145" spans="1:16" ht="14.4" customHeight="1" x14ac:dyDescent="0.3">
      <c r="A145" s="386" t="s">
        <v>3735</v>
      </c>
      <c r="B145" s="387" t="s">
        <v>3546</v>
      </c>
      <c r="C145" s="387" t="s">
        <v>3623</v>
      </c>
      <c r="D145" s="387" t="s">
        <v>3610</v>
      </c>
      <c r="E145" s="390">
        <v>105</v>
      </c>
      <c r="F145" s="390">
        <v>1516.38</v>
      </c>
      <c r="G145" s="387">
        <v>1</v>
      </c>
      <c r="H145" s="387">
        <v>14.441714285714287</v>
      </c>
      <c r="I145" s="390">
        <v>96</v>
      </c>
      <c r="J145" s="390">
        <v>1705.15</v>
      </c>
      <c r="K145" s="387">
        <v>1.1244872657249503</v>
      </c>
      <c r="L145" s="387">
        <v>17.761979166666666</v>
      </c>
      <c r="M145" s="390">
        <v>4</v>
      </c>
      <c r="N145" s="390">
        <v>75.64</v>
      </c>
      <c r="O145" s="403">
        <v>4.988195571031008E-2</v>
      </c>
      <c r="P145" s="391">
        <v>18.91</v>
      </c>
    </row>
    <row r="146" spans="1:16" ht="14.4" customHeight="1" x14ac:dyDescent="0.3">
      <c r="A146" s="386" t="s">
        <v>3735</v>
      </c>
      <c r="B146" s="387" t="s">
        <v>3546</v>
      </c>
      <c r="C146" s="387" t="s">
        <v>3624</v>
      </c>
      <c r="D146" s="387" t="s">
        <v>3625</v>
      </c>
      <c r="E146" s="390"/>
      <c r="F146" s="390"/>
      <c r="G146" s="387"/>
      <c r="H146" s="387"/>
      <c r="I146" s="390"/>
      <c r="J146" s="390"/>
      <c r="K146" s="387"/>
      <c r="L146" s="387"/>
      <c r="M146" s="390">
        <v>0.4</v>
      </c>
      <c r="N146" s="390">
        <v>196.78</v>
      </c>
      <c r="O146" s="403"/>
      <c r="P146" s="391">
        <v>491.95</v>
      </c>
    </row>
    <row r="147" spans="1:16" ht="14.4" customHeight="1" x14ac:dyDescent="0.3">
      <c r="A147" s="386" t="s">
        <v>3735</v>
      </c>
      <c r="B147" s="387" t="s">
        <v>3546</v>
      </c>
      <c r="C147" s="387" t="s">
        <v>3626</v>
      </c>
      <c r="D147" s="387" t="s">
        <v>3627</v>
      </c>
      <c r="E147" s="390">
        <v>0.1</v>
      </c>
      <c r="F147" s="390">
        <v>7.46</v>
      </c>
      <c r="G147" s="387">
        <v>1</v>
      </c>
      <c r="H147" s="387">
        <v>74.599999999999994</v>
      </c>
      <c r="I147" s="390"/>
      <c r="J147" s="390"/>
      <c r="K147" s="387"/>
      <c r="L147" s="387"/>
      <c r="M147" s="390"/>
      <c r="N147" s="390"/>
      <c r="O147" s="403"/>
      <c r="P147" s="391"/>
    </row>
    <row r="148" spans="1:16" ht="14.4" customHeight="1" x14ac:dyDescent="0.3">
      <c r="A148" s="386" t="s">
        <v>3735</v>
      </c>
      <c r="B148" s="387" t="s">
        <v>3546</v>
      </c>
      <c r="C148" s="387" t="s">
        <v>3751</v>
      </c>
      <c r="D148" s="387" t="s">
        <v>3752</v>
      </c>
      <c r="E148" s="390"/>
      <c r="F148" s="390"/>
      <c r="G148" s="387"/>
      <c r="H148" s="387"/>
      <c r="I148" s="390">
        <v>0.9</v>
      </c>
      <c r="J148" s="390">
        <v>1358.19</v>
      </c>
      <c r="K148" s="387"/>
      <c r="L148" s="387">
        <v>1509.1000000000001</v>
      </c>
      <c r="M148" s="390"/>
      <c r="N148" s="390"/>
      <c r="O148" s="403"/>
      <c r="P148" s="391"/>
    </row>
    <row r="149" spans="1:16" ht="14.4" customHeight="1" x14ac:dyDescent="0.3">
      <c r="A149" s="386" t="s">
        <v>3735</v>
      </c>
      <c r="B149" s="387" t="s">
        <v>3546</v>
      </c>
      <c r="C149" s="387" t="s">
        <v>3753</v>
      </c>
      <c r="D149" s="387" t="s">
        <v>3754</v>
      </c>
      <c r="E149" s="390"/>
      <c r="F149" s="390"/>
      <c r="G149" s="387"/>
      <c r="H149" s="387"/>
      <c r="I149" s="390"/>
      <c r="J149" s="390"/>
      <c r="K149" s="387"/>
      <c r="L149" s="387"/>
      <c r="M149" s="390">
        <v>0.2</v>
      </c>
      <c r="N149" s="390">
        <v>100.73</v>
      </c>
      <c r="O149" s="403"/>
      <c r="P149" s="391">
        <v>503.65</v>
      </c>
    </row>
    <row r="150" spans="1:16" ht="14.4" customHeight="1" x14ac:dyDescent="0.3">
      <c r="A150" s="386" t="s">
        <v>3735</v>
      </c>
      <c r="B150" s="387" t="s">
        <v>3546</v>
      </c>
      <c r="C150" s="387" t="s">
        <v>3628</v>
      </c>
      <c r="D150" s="387" t="s">
        <v>3629</v>
      </c>
      <c r="E150" s="390">
        <v>1</v>
      </c>
      <c r="F150" s="390">
        <v>19.149999999999999</v>
      </c>
      <c r="G150" s="387">
        <v>1</v>
      </c>
      <c r="H150" s="387">
        <v>19.149999999999999</v>
      </c>
      <c r="I150" s="390"/>
      <c r="J150" s="390"/>
      <c r="K150" s="387"/>
      <c r="L150" s="387"/>
      <c r="M150" s="390"/>
      <c r="N150" s="390"/>
      <c r="O150" s="403"/>
      <c r="P150" s="391"/>
    </row>
    <row r="151" spans="1:16" ht="14.4" customHeight="1" x14ac:dyDescent="0.3">
      <c r="A151" s="386" t="s">
        <v>3735</v>
      </c>
      <c r="B151" s="387" t="s">
        <v>3546</v>
      </c>
      <c r="C151" s="387" t="s">
        <v>3634</v>
      </c>
      <c r="D151" s="387" t="s">
        <v>3635</v>
      </c>
      <c r="E151" s="390">
        <v>2.4</v>
      </c>
      <c r="F151" s="390">
        <v>154.62</v>
      </c>
      <c r="G151" s="387">
        <v>1</v>
      </c>
      <c r="H151" s="387">
        <v>64.425000000000011</v>
      </c>
      <c r="I151" s="390">
        <v>3.4</v>
      </c>
      <c r="J151" s="390">
        <v>242.57000000000002</v>
      </c>
      <c r="K151" s="387">
        <v>1.5688138662527489</v>
      </c>
      <c r="L151" s="387">
        <v>71.344117647058837</v>
      </c>
      <c r="M151" s="390">
        <v>3</v>
      </c>
      <c r="N151" s="390">
        <v>197.57</v>
      </c>
      <c r="O151" s="403">
        <v>1.2777777777777777</v>
      </c>
      <c r="P151" s="391">
        <v>65.856666666666669</v>
      </c>
    </row>
    <row r="152" spans="1:16" ht="14.4" customHeight="1" x14ac:dyDescent="0.3">
      <c r="A152" s="386" t="s">
        <v>3735</v>
      </c>
      <c r="B152" s="387" t="s">
        <v>3546</v>
      </c>
      <c r="C152" s="387" t="s">
        <v>3636</v>
      </c>
      <c r="D152" s="387" t="s">
        <v>3637</v>
      </c>
      <c r="E152" s="390">
        <v>1.2</v>
      </c>
      <c r="F152" s="390">
        <v>586.28</v>
      </c>
      <c r="G152" s="387">
        <v>1</v>
      </c>
      <c r="H152" s="387">
        <v>488.56666666666666</v>
      </c>
      <c r="I152" s="390">
        <v>1.5999999999999999</v>
      </c>
      <c r="J152" s="390">
        <v>811.52</v>
      </c>
      <c r="K152" s="387">
        <v>1.3841850310431876</v>
      </c>
      <c r="L152" s="387">
        <v>507.20000000000005</v>
      </c>
      <c r="M152" s="390">
        <v>2.1999999999999997</v>
      </c>
      <c r="N152" s="390">
        <v>786.85</v>
      </c>
      <c r="O152" s="403">
        <v>1.342106160878761</v>
      </c>
      <c r="P152" s="391">
        <v>357.65909090909093</v>
      </c>
    </row>
    <row r="153" spans="1:16" ht="14.4" customHeight="1" x14ac:dyDescent="0.3">
      <c r="A153" s="386" t="s">
        <v>3735</v>
      </c>
      <c r="B153" s="387" t="s">
        <v>3546</v>
      </c>
      <c r="C153" s="387" t="s">
        <v>3755</v>
      </c>
      <c r="D153" s="387" t="s">
        <v>3756</v>
      </c>
      <c r="E153" s="390"/>
      <c r="F153" s="390"/>
      <c r="G153" s="387"/>
      <c r="H153" s="387"/>
      <c r="I153" s="390">
        <v>0.2</v>
      </c>
      <c r="J153" s="390">
        <v>202.87</v>
      </c>
      <c r="K153" s="387"/>
      <c r="L153" s="387">
        <v>1014.35</v>
      </c>
      <c r="M153" s="390"/>
      <c r="N153" s="390"/>
      <c r="O153" s="403"/>
      <c r="P153" s="391"/>
    </row>
    <row r="154" spans="1:16" ht="14.4" customHeight="1" x14ac:dyDescent="0.3">
      <c r="A154" s="386" t="s">
        <v>3735</v>
      </c>
      <c r="B154" s="387" t="s">
        <v>3546</v>
      </c>
      <c r="C154" s="387" t="s">
        <v>3757</v>
      </c>
      <c r="D154" s="387" t="s">
        <v>3758</v>
      </c>
      <c r="E154" s="390">
        <v>0.2</v>
      </c>
      <c r="F154" s="390">
        <v>33.14</v>
      </c>
      <c r="G154" s="387">
        <v>1</v>
      </c>
      <c r="H154" s="387">
        <v>165.7</v>
      </c>
      <c r="I154" s="390"/>
      <c r="J154" s="390"/>
      <c r="K154" s="387"/>
      <c r="L154" s="387"/>
      <c r="M154" s="390"/>
      <c r="N154" s="390"/>
      <c r="O154" s="403"/>
      <c r="P154" s="391"/>
    </row>
    <row r="155" spans="1:16" ht="14.4" customHeight="1" x14ac:dyDescent="0.3">
      <c r="A155" s="386" t="s">
        <v>3735</v>
      </c>
      <c r="B155" s="387" t="s">
        <v>3546</v>
      </c>
      <c r="C155" s="387" t="s">
        <v>3759</v>
      </c>
      <c r="D155" s="387" t="s">
        <v>3667</v>
      </c>
      <c r="E155" s="390">
        <v>1.17</v>
      </c>
      <c r="F155" s="390">
        <v>1697.46</v>
      </c>
      <c r="G155" s="387">
        <v>1</v>
      </c>
      <c r="H155" s="387">
        <v>1450.8205128205129</v>
      </c>
      <c r="I155" s="390"/>
      <c r="J155" s="390"/>
      <c r="K155" s="387"/>
      <c r="L155" s="387"/>
      <c r="M155" s="390"/>
      <c r="N155" s="390"/>
      <c r="O155" s="403"/>
      <c r="P155" s="391"/>
    </row>
    <row r="156" spans="1:16" ht="14.4" customHeight="1" x14ac:dyDescent="0.3">
      <c r="A156" s="386" t="s">
        <v>3735</v>
      </c>
      <c r="B156" s="387" t="s">
        <v>3546</v>
      </c>
      <c r="C156" s="387" t="s">
        <v>3638</v>
      </c>
      <c r="D156" s="387" t="s">
        <v>3639</v>
      </c>
      <c r="E156" s="390">
        <v>47.600000000000016</v>
      </c>
      <c r="F156" s="390">
        <v>2446.1999999999998</v>
      </c>
      <c r="G156" s="387">
        <v>1</v>
      </c>
      <c r="H156" s="387">
        <v>51.390756302520991</v>
      </c>
      <c r="I156" s="390">
        <v>38.199999999999996</v>
      </c>
      <c r="J156" s="390">
        <v>2299.0300000000002</v>
      </c>
      <c r="K156" s="387">
        <v>0.93983729866732091</v>
      </c>
      <c r="L156" s="387">
        <v>60.18403141361258</v>
      </c>
      <c r="M156" s="390">
        <v>25.400000000000002</v>
      </c>
      <c r="N156" s="390">
        <v>1592.6999999999998</v>
      </c>
      <c r="O156" s="403">
        <v>0.65109148883983314</v>
      </c>
      <c r="P156" s="391">
        <v>62.704724409448808</v>
      </c>
    </row>
    <row r="157" spans="1:16" ht="14.4" customHeight="1" x14ac:dyDescent="0.3">
      <c r="A157" s="386" t="s">
        <v>3735</v>
      </c>
      <c r="B157" s="387" t="s">
        <v>3546</v>
      </c>
      <c r="C157" s="387" t="s">
        <v>3760</v>
      </c>
      <c r="D157" s="387" t="s">
        <v>3761</v>
      </c>
      <c r="E157" s="390">
        <v>0</v>
      </c>
      <c r="F157" s="390">
        <v>0</v>
      </c>
      <c r="G157" s="387"/>
      <c r="H157" s="387"/>
      <c r="I157" s="390"/>
      <c r="J157" s="390"/>
      <c r="K157" s="387"/>
      <c r="L157" s="387"/>
      <c r="M157" s="390"/>
      <c r="N157" s="390"/>
      <c r="O157" s="403"/>
      <c r="P157" s="391"/>
    </row>
    <row r="158" spans="1:16" ht="14.4" customHeight="1" x14ac:dyDescent="0.3">
      <c r="A158" s="386" t="s">
        <v>3735</v>
      </c>
      <c r="B158" s="387" t="s">
        <v>3546</v>
      </c>
      <c r="C158" s="387" t="s">
        <v>3640</v>
      </c>
      <c r="D158" s="387" t="s">
        <v>3641</v>
      </c>
      <c r="E158" s="390">
        <v>0.72000000000000008</v>
      </c>
      <c r="F158" s="390">
        <v>264.24</v>
      </c>
      <c r="G158" s="387">
        <v>1</v>
      </c>
      <c r="H158" s="387">
        <v>366.99999999999994</v>
      </c>
      <c r="I158" s="390">
        <v>1.8400000000000003</v>
      </c>
      <c r="J158" s="390">
        <v>703.2299999999999</v>
      </c>
      <c r="K158" s="387">
        <v>2.6613306085376927</v>
      </c>
      <c r="L158" s="387">
        <v>382.19021739130426</v>
      </c>
      <c r="M158" s="390">
        <v>0.58000000000000007</v>
      </c>
      <c r="N158" s="390">
        <v>223.58999999999997</v>
      </c>
      <c r="O158" s="403">
        <v>0.84616257947320606</v>
      </c>
      <c r="P158" s="391">
        <v>385.49999999999989</v>
      </c>
    </row>
    <row r="159" spans="1:16" ht="14.4" customHeight="1" x14ac:dyDescent="0.3">
      <c r="A159" s="386" t="s">
        <v>3735</v>
      </c>
      <c r="B159" s="387" t="s">
        <v>3546</v>
      </c>
      <c r="C159" s="387" t="s">
        <v>3646</v>
      </c>
      <c r="D159" s="387" t="s">
        <v>3647</v>
      </c>
      <c r="E159" s="390"/>
      <c r="F159" s="390"/>
      <c r="G159" s="387"/>
      <c r="H159" s="387"/>
      <c r="I159" s="390">
        <v>2</v>
      </c>
      <c r="J159" s="390">
        <v>243.12</v>
      </c>
      <c r="K159" s="387"/>
      <c r="L159" s="387">
        <v>121.56</v>
      </c>
      <c r="M159" s="390">
        <v>3</v>
      </c>
      <c r="N159" s="390">
        <v>367.86</v>
      </c>
      <c r="O159" s="403"/>
      <c r="P159" s="391">
        <v>122.62</v>
      </c>
    </row>
    <row r="160" spans="1:16" ht="14.4" customHeight="1" x14ac:dyDescent="0.3">
      <c r="A160" s="386" t="s">
        <v>3735</v>
      </c>
      <c r="B160" s="387" t="s">
        <v>3546</v>
      </c>
      <c r="C160" s="387" t="s">
        <v>3762</v>
      </c>
      <c r="D160" s="387" t="s">
        <v>3763</v>
      </c>
      <c r="E160" s="390">
        <v>0.2</v>
      </c>
      <c r="F160" s="390">
        <v>13.32</v>
      </c>
      <c r="G160" s="387">
        <v>1</v>
      </c>
      <c r="H160" s="387">
        <v>66.599999999999994</v>
      </c>
      <c r="I160" s="390"/>
      <c r="J160" s="390"/>
      <c r="K160" s="387"/>
      <c r="L160" s="387"/>
      <c r="M160" s="390"/>
      <c r="N160" s="390"/>
      <c r="O160" s="403"/>
      <c r="P160" s="391"/>
    </row>
    <row r="161" spans="1:16" ht="14.4" customHeight="1" x14ac:dyDescent="0.3">
      <c r="A161" s="386" t="s">
        <v>3735</v>
      </c>
      <c r="B161" s="387" t="s">
        <v>3546</v>
      </c>
      <c r="C161" s="387" t="s">
        <v>3652</v>
      </c>
      <c r="D161" s="387" t="s">
        <v>3653</v>
      </c>
      <c r="E161" s="390">
        <v>6</v>
      </c>
      <c r="F161" s="390">
        <v>97.919999999999987</v>
      </c>
      <c r="G161" s="387">
        <v>1</v>
      </c>
      <c r="H161" s="387">
        <v>16.319999999999997</v>
      </c>
      <c r="I161" s="390">
        <v>4</v>
      </c>
      <c r="J161" s="390">
        <v>75.300000000000011</v>
      </c>
      <c r="K161" s="387">
        <v>0.76899509803921595</v>
      </c>
      <c r="L161" s="387">
        <v>18.825000000000003</v>
      </c>
      <c r="M161" s="390"/>
      <c r="N161" s="390"/>
      <c r="O161" s="403"/>
      <c r="P161" s="391"/>
    </row>
    <row r="162" spans="1:16" ht="14.4" customHeight="1" x14ac:dyDescent="0.3">
      <c r="A162" s="386" t="s">
        <v>3735</v>
      </c>
      <c r="B162" s="387" t="s">
        <v>3546</v>
      </c>
      <c r="C162" s="387" t="s">
        <v>3654</v>
      </c>
      <c r="D162" s="387" t="s">
        <v>3655</v>
      </c>
      <c r="E162" s="390">
        <v>15</v>
      </c>
      <c r="F162" s="390">
        <v>276.95</v>
      </c>
      <c r="G162" s="387">
        <v>1</v>
      </c>
      <c r="H162" s="387">
        <v>18.463333333333331</v>
      </c>
      <c r="I162" s="390">
        <v>12</v>
      </c>
      <c r="J162" s="390">
        <v>254.98</v>
      </c>
      <c r="K162" s="387">
        <v>0.92067160137208881</v>
      </c>
      <c r="L162" s="387">
        <v>21.248333333333331</v>
      </c>
      <c r="M162" s="390"/>
      <c r="N162" s="390"/>
      <c r="O162" s="403"/>
      <c r="P162" s="391"/>
    </row>
    <row r="163" spans="1:16" ht="14.4" customHeight="1" x14ac:dyDescent="0.3">
      <c r="A163" s="386" t="s">
        <v>3735</v>
      </c>
      <c r="B163" s="387" t="s">
        <v>3546</v>
      </c>
      <c r="C163" s="387" t="s">
        <v>3764</v>
      </c>
      <c r="D163" s="387" t="s">
        <v>3765</v>
      </c>
      <c r="E163" s="390">
        <v>1</v>
      </c>
      <c r="F163" s="390">
        <v>28.27</v>
      </c>
      <c r="G163" s="387">
        <v>1</v>
      </c>
      <c r="H163" s="387">
        <v>28.27</v>
      </c>
      <c r="I163" s="390">
        <v>3</v>
      </c>
      <c r="J163" s="390">
        <v>97.240000000000009</v>
      </c>
      <c r="K163" s="387">
        <v>3.4396887159533076</v>
      </c>
      <c r="L163" s="387">
        <v>32.413333333333334</v>
      </c>
      <c r="M163" s="390"/>
      <c r="N163" s="390"/>
      <c r="O163" s="403"/>
      <c r="P163" s="391"/>
    </row>
    <row r="164" spans="1:16" ht="14.4" customHeight="1" x14ac:dyDescent="0.3">
      <c r="A164" s="386" t="s">
        <v>3735</v>
      </c>
      <c r="B164" s="387" t="s">
        <v>3546</v>
      </c>
      <c r="C164" s="387" t="s">
        <v>3766</v>
      </c>
      <c r="D164" s="387" t="s">
        <v>3767</v>
      </c>
      <c r="E164" s="390"/>
      <c r="F164" s="390"/>
      <c r="G164" s="387"/>
      <c r="H164" s="387"/>
      <c r="I164" s="390">
        <v>0.05</v>
      </c>
      <c r="J164" s="390">
        <v>0.74</v>
      </c>
      <c r="K164" s="387"/>
      <c r="L164" s="387">
        <v>14.799999999999999</v>
      </c>
      <c r="M164" s="390"/>
      <c r="N164" s="390"/>
      <c r="O164" s="403"/>
      <c r="P164" s="391"/>
    </row>
    <row r="165" spans="1:16" ht="14.4" customHeight="1" x14ac:dyDescent="0.3">
      <c r="A165" s="386" t="s">
        <v>3735</v>
      </c>
      <c r="B165" s="387" t="s">
        <v>3546</v>
      </c>
      <c r="C165" s="387" t="s">
        <v>3768</v>
      </c>
      <c r="D165" s="387" t="s">
        <v>3769</v>
      </c>
      <c r="E165" s="390">
        <v>5</v>
      </c>
      <c r="F165" s="390">
        <v>192.97</v>
      </c>
      <c r="G165" s="387">
        <v>1</v>
      </c>
      <c r="H165" s="387">
        <v>38.594000000000001</v>
      </c>
      <c r="I165" s="390">
        <v>1</v>
      </c>
      <c r="J165" s="390">
        <v>41.97</v>
      </c>
      <c r="K165" s="387">
        <v>0.21749494740115044</v>
      </c>
      <c r="L165" s="387">
        <v>41.97</v>
      </c>
      <c r="M165" s="390">
        <v>1</v>
      </c>
      <c r="N165" s="390">
        <v>60.06</v>
      </c>
      <c r="O165" s="403">
        <v>0.31124008913302587</v>
      </c>
      <c r="P165" s="391">
        <v>60.06</v>
      </c>
    </row>
    <row r="166" spans="1:16" ht="14.4" customHeight="1" x14ac:dyDescent="0.3">
      <c r="A166" s="386" t="s">
        <v>3735</v>
      </c>
      <c r="B166" s="387" t="s">
        <v>3546</v>
      </c>
      <c r="C166" s="387" t="s">
        <v>3656</v>
      </c>
      <c r="D166" s="387" t="s">
        <v>3657</v>
      </c>
      <c r="E166" s="390"/>
      <c r="F166" s="390"/>
      <c r="G166" s="387"/>
      <c r="H166" s="387"/>
      <c r="I166" s="390"/>
      <c r="J166" s="390"/>
      <c r="K166" s="387"/>
      <c r="L166" s="387"/>
      <c r="M166" s="390">
        <v>0.56000000000000005</v>
      </c>
      <c r="N166" s="390">
        <v>105.84</v>
      </c>
      <c r="O166" s="403"/>
      <c r="P166" s="391">
        <v>189</v>
      </c>
    </row>
    <row r="167" spans="1:16" ht="14.4" customHeight="1" x14ac:dyDescent="0.3">
      <c r="A167" s="386" t="s">
        <v>3735</v>
      </c>
      <c r="B167" s="387" t="s">
        <v>3546</v>
      </c>
      <c r="C167" s="387" t="s">
        <v>3658</v>
      </c>
      <c r="D167" s="387" t="s">
        <v>3659</v>
      </c>
      <c r="E167" s="390">
        <v>0.1</v>
      </c>
      <c r="F167" s="390">
        <v>25.13</v>
      </c>
      <c r="G167" s="387">
        <v>1</v>
      </c>
      <c r="H167" s="387">
        <v>251.29999999999998</v>
      </c>
      <c r="I167" s="390">
        <v>0.4</v>
      </c>
      <c r="J167" s="390">
        <v>104.88</v>
      </c>
      <c r="K167" s="387">
        <v>4.1734978113808197</v>
      </c>
      <c r="L167" s="387">
        <v>262.2</v>
      </c>
      <c r="M167" s="390">
        <v>0.1</v>
      </c>
      <c r="N167" s="390">
        <v>26.45</v>
      </c>
      <c r="O167" s="403">
        <v>1.0525268603263032</v>
      </c>
      <c r="P167" s="391">
        <v>264.5</v>
      </c>
    </row>
    <row r="168" spans="1:16" ht="14.4" customHeight="1" x14ac:dyDescent="0.3">
      <c r="A168" s="386" t="s">
        <v>3735</v>
      </c>
      <c r="B168" s="387" t="s">
        <v>3546</v>
      </c>
      <c r="C168" s="387" t="s">
        <v>3662</v>
      </c>
      <c r="D168" s="387" t="s">
        <v>3663</v>
      </c>
      <c r="E168" s="390"/>
      <c r="F168" s="390"/>
      <c r="G168" s="387"/>
      <c r="H168" s="387"/>
      <c r="I168" s="390">
        <v>10.74</v>
      </c>
      <c r="J168" s="390">
        <v>1198.6699999999998</v>
      </c>
      <c r="K168" s="387"/>
      <c r="L168" s="387">
        <v>111.60800744878955</v>
      </c>
      <c r="M168" s="390">
        <v>3.4000000000000004</v>
      </c>
      <c r="N168" s="390">
        <v>378.4</v>
      </c>
      <c r="O168" s="403"/>
      <c r="P168" s="391">
        <v>111.29411764705881</v>
      </c>
    </row>
    <row r="169" spans="1:16" ht="14.4" customHeight="1" x14ac:dyDescent="0.3">
      <c r="A169" s="386" t="s">
        <v>3735</v>
      </c>
      <c r="B169" s="387" t="s">
        <v>3546</v>
      </c>
      <c r="C169" s="387" t="s">
        <v>3664</v>
      </c>
      <c r="D169" s="387" t="s">
        <v>3665</v>
      </c>
      <c r="E169" s="390"/>
      <c r="F169" s="390"/>
      <c r="G169" s="387"/>
      <c r="H169" s="387"/>
      <c r="I169" s="390"/>
      <c r="J169" s="390"/>
      <c r="K169" s="387"/>
      <c r="L169" s="387"/>
      <c r="M169" s="390">
        <v>1.2000000000000002</v>
      </c>
      <c r="N169" s="390">
        <v>1747.3200000000002</v>
      </c>
      <c r="O169" s="403"/>
      <c r="P169" s="391">
        <v>1456.1</v>
      </c>
    </row>
    <row r="170" spans="1:16" ht="14.4" customHeight="1" x14ac:dyDescent="0.3">
      <c r="A170" s="386" t="s">
        <v>3735</v>
      </c>
      <c r="B170" s="387" t="s">
        <v>3546</v>
      </c>
      <c r="C170" s="387" t="s">
        <v>3666</v>
      </c>
      <c r="D170" s="387" t="s">
        <v>3667</v>
      </c>
      <c r="E170" s="390"/>
      <c r="F170" s="390"/>
      <c r="G170" s="387"/>
      <c r="H170" s="387"/>
      <c r="I170" s="390">
        <v>1.45</v>
      </c>
      <c r="J170" s="390">
        <v>2182.17</v>
      </c>
      <c r="K170" s="387"/>
      <c r="L170" s="387">
        <v>1504.9448275862069</v>
      </c>
      <c r="M170" s="390">
        <v>1.77</v>
      </c>
      <c r="N170" s="390">
        <v>1788.9899999999998</v>
      </c>
      <c r="O170" s="403"/>
      <c r="P170" s="391">
        <v>1010.7288135593219</v>
      </c>
    </row>
    <row r="171" spans="1:16" ht="14.4" customHeight="1" x14ac:dyDescent="0.3">
      <c r="A171" s="386" t="s">
        <v>3735</v>
      </c>
      <c r="B171" s="387" t="s">
        <v>3546</v>
      </c>
      <c r="C171" s="387" t="s">
        <v>3770</v>
      </c>
      <c r="D171" s="387" t="s">
        <v>3771</v>
      </c>
      <c r="E171" s="390">
        <v>0.1</v>
      </c>
      <c r="F171" s="390">
        <v>7.8</v>
      </c>
      <c r="G171" s="387">
        <v>1</v>
      </c>
      <c r="H171" s="387">
        <v>78</v>
      </c>
      <c r="I171" s="390"/>
      <c r="J171" s="390"/>
      <c r="K171" s="387"/>
      <c r="L171" s="387"/>
      <c r="M171" s="390"/>
      <c r="N171" s="390"/>
      <c r="O171" s="403"/>
      <c r="P171" s="391"/>
    </row>
    <row r="172" spans="1:16" ht="14.4" customHeight="1" x14ac:dyDescent="0.3">
      <c r="A172" s="386" t="s">
        <v>3735</v>
      </c>
      <c r="B172" s="387" t="s">
        <v>3546</v>
      </c>
      <c r="C172" s="387" t="s">
        <v>3772</v>
      </c>
      <c r="D172" s="387" t="s">
        <v>3773</v>
      </c>
      <c r="E172" s="390"/>
      <c r="F172" s="390"/>
      <c r="G172" s="387"/>
      <c r="H172" s="387"/>
      <c r="I172" s="390">
        <v>1</v>
      </c>
      <c r="J172" s="390">
        <v>1879.67</v>
      </c>
      <c r="K172" s="387"/>
      <c r="L172" s="387">
        <v>1879.67</v>
      </c>
      <c r="M172" s="390"/>
      <c r="N172" s="390"/>
      <c r="O172" s="403"/>
      <c r="P172" s="391"/>
    </row>
    <row r="173" spans="1:16" ht="14.4" customHeight="1" x14ac:dyDescent="0.3">
      <c r="A173" s="386" t="s">
        <v>3735</v>
      </c>
      <c r="B173" s="387" t="s">
        <v>3546</v>
      </c>
      <c r="C173" s="387" t="s">
        <v>3774</v>
      </c>
      <c r="D173" s="387" t="s">
        <v>3775</v>
      </c>
      <c r="E173" s="390"/>
      <c r="F173" s="390"/>
      <c r="G173" s="387"/>
      <c r="H173" s="387"/>
      <c r="I173" s="390"/>
      <c r="J173" s="390"/>
      <c r="K173" s="387"/>
      <c r="L173" s="387"/>
      <c r="M173" s="390">
        <v>0.05</v>
      </c>
      <c r="N173" s="390">
        <v>20.53</v>
      </c>
      <c r="O173" s="403"/>
      <c r="P173" s="391">
        <v>410.6</v>
      </c>
    </row>
    <row r="174" spans="1:16" ht="14.4" customHeight="1" x14ac:dyDescent="0.3">
      <c r="A174" s="386" t="s">
        <v>3735</v>
      </c>
      <c r="B174" s="387" t="s">
        <v>3672</v>
      </c>
      <c r="C174" s="387" t="s">
        <v>3776</v>
      </c>
      <c r="D174" s="387" t="s">
        <v>3777</v>
      </c>
      <c r="E174" s="390">
        <v>3926</v>
      </c>
      <c r="F174" s="390">
        <v>1692106</v>
      </c>
      <c r="G174" s="387">
        <v>1</v>
      </c>
      <c r="H174" s="387">
        <v>431</v>
      </c>
      <c r="I174" s="390">
        <v>4185</v>
      </c>
      <c r="J174" s="390">
        <v>1812105</v>
      </c>
      <c r="K174" s="387">
        <v>1.0709169520112807</v>
      </c>
      <c r="L174" s="387">
        <v>433</v>
      </c>
      <c r="M174" s="390">
        <v>4062</v>
      </c>
      <c r="N174" s="390">
        <v>1328274</v>
      </c>
      <c r="O174" s="403">
        <v>0.78498273748807701</v>
      </c>
      <c r="P174" s="391">
        <v>327</v>
      </c>
    </row>
    <row r="175" spans="1:16" ht="14.4" customHeight="1" x14ac:dyDescent="0.3">
      <c r="A175" s="386" t="s">
        <v>3735</v>
      </c>
      <c r="B175" s="387" t="s">
        <v>3672</v>
      </c>
      <c r="C175" s="387" t="s">
        <v>3673</v>
      </c>
      <c r="D175" s="387" t="s">
        <v>3674</v>
      </c>
      <c r="E175" s="390">
        <v>36</v>
      </c>
      <c r="F175" s="390">
        <v>0</v>
      </c>
      <c r="G175" s="387"/>
      <c r="H175" s="387">
        <v>0</v>
      </c>
      <c r="I175" s="390">
        <v>65</v>
      </c>
      <c r="J175" s="390">
        <v>0</v>
      </c>
      <c r="K175" s="387"/>
      <c r="L175" s="387">
        <v>0</v>
      </c>
      <c r="M175" s="390">
        <v>57</v>
      </c>
      <c r="N175" s="390">
        <v>0</v>
      </c>
      <c r="O175" s="403"/>
      <c r="P175" s="391">
        <v>0</v>
      </c>
    </row>
    <row r="176" spans="1:16" ht="14.4" customHeight="1" x14ac:dyDescent="0.3">
      <c r="A176" s="386" t="s">
        <v>3735</v>
      </c>
      <c r="B176" s="387" t="s">
        <v>3672</v>
      </c>
      <c r="C176" s="387" t="s">
        <v>3778</v>
      </c>
      <c r="D176" s="387" t="s">
        <v>3779</v>
      </c>
      <c r="E176" s="390">
        <v>1480</v>
      </c>
      <c r="F176" s="390">
        <v>0</v>
      </c>
      <c r="G176" s="387"/>
      <c r="H176" s="387">
        <v>0</v>
      </c>
      <c r="I176" s="390">
        <v>1503</v>
      </c>
      <c r="J176" s="390">
        <v>0</v>
      </c>
      <c r="K176" s="387"/>
      <c r="L176" s="387">
        <v>0</v>
      </c>
      <c r="M176" s="390">
        <v>1441</v>
      </c>
      <c r="N176" s="390">
        <v>0</v>
      </c>
      <c r="O176" s="403"/>
      <c r="P176" s="391">
        <v>0</v>
      </c>
    </row>
    <row r="177" spans="1:16" ht="14.4" customHeight="1" x14ac:dyDescent="0.3">
      <c r="A177" s="386" t="s">
        <v>3735</v>
      </c>
      <c r="B177" s="387" t="s">
        <v>3672</v>
      </c>
      <c r="C177" s="387" t="s">
        <v>3675</v>
      </c>
      <c r="D177" s="387" t="s">
        <v>3676</v>
      </c>
      <c r="E177" s="390">
        <v>652</v>
      </c>
      <c r="F177" s="390">
        <v>22168</v>
      </c>
      <c r="G177" s="387">
        <v>1</v>
      </c>
      <c r="H177" s="387">
        <v>34</v>
      </c>
      <c r="I177" s="390">
        <v>789</v>
      </c>
      <c r="J177" s="390">
        <v>26826</v>
      </c>
      <c r="K177" s="387">
        <v>1.2101226993865031</v>
      </c>
      <c r="L177" s="387">
        <v>34</v>
      </c>
      <c r="M177" s="390">
        <v>711</v>
      </c>
      <c r="N177" s="390">
        <v>24174</v>
      </c>
      <c r="O177" s="403">
        <v>1.0904907975460123</v>
      </c>
      <c r="P177" s="391">
        <v>34</v>
      </c>
    </row>
    <row r="178" spans="1:16" ht="14.4" customHeight="1" x14ac:dyDescent="0.3">
      <c r="A178" s="386" t="s">
        <v>3735</v>
      </c>
      <c r="B178" s="387" t="s">
        <v>3672</v>
      </c>
      <c r="C178" s="387" t="s">
        <v>3677</v>
      </c>
      <c r="D178" s="387" t="s">
        <v>3678</v>
      </c>
      <c r="E178" s="390">
        <v>1289</v>
      </c>
      <c r="F178" s="390">
        <v>201084</v>
      </c>
      <c r="G178" s="387">
        <v>1</v>
      </c>
      <c r="H178" s="387">
        <v>156</v>
      </c>
      <c r="I178" s="390">
        <v>1667</v>
      </c>
      <c r="J178" s="390">
        <v>263386</v>
      </c>
      <c r="K178" s="387">
        <v>1.3098307175110899</v>
      </c>
      <c r="L178" s="387">
        <v>158</v>
      </c>
      <c r="M178" s="390">
        <v>1732</v>
      </c>
      <c r="N178" s="390">
        <v>270192</v>
      </c>
      <c r="O178" s="403">
        <v>1.3436772692009309</v>
      </c>
      <c r="P178" s="391">
        <v>156</v>
      </c>
    </row>
    <row r="179" spans="1:16" ht="14.4" customHeight="1" x14ac:dyDescent="0.3">
      <c r="A179" s="386" t="s">
        <v>3735</v>
      </c>
      <c r="B179" s="387" t="s">
        <v>3672</v>
      </c>
      <c r="C179" s="387" t="s">
        <v>3681</v>
      </c>
      <c r="D179" s="387" t="s">
        <v>3682</v>
      </c>
      <c r="E179" s="390">
        <v>1372</v>
      </c>
      <c r="F179" s="390">
        <v>0</v>
      </c>
      <c r="G179" s="387"/>
      <c r="H179" s="387">
        <v>0</v>
      </c>
      <c r="I179" s="390">
        <v>1362</v>
      </c>
      <c r="J179" s="390">
        <v>0</v>
      </c>
      <c r="K179" s="387"/>
      <c r="L179" s="387">
        <v>0</v>
      </c>
      <c r="M179" s="390">
        <v>1302</v>
      </c>
      <c r="N179" s="390">
        <v>0</v>
      </c>
      <c r="O179" s="403"/>
      <c r="P179" s="391">
        <v>0</v>
      </c>
    </row>
    <row r="180" spans="1:16" ht="14.4" customHeight="1" x14ac:dyDescent="0.3">
      <c r="A180" s="386" t="s">
        <v>3735</v>
      </c>
      <c r="B180" s="387" t="s">
        <v>3672</v>
      </c>
      <c r="C180" s="387" t="s">
        <v>3780</v>
      </c>
      <c r="D180" s="387" t="s">
        <v>3781</v>
      </c>
      <c r="E180" s="390"/>
      <c r="F180" s="390"/>
      <c r="G180" s="387"/>
      <c r="H180" s="387"/>
      <c r="I180" s="390"/>
      <c r="J180" s="390"/>
      <c r="K180" s="387"/>
      <c r="L180" s="387"/>
      <c r="M180" s="390">
        <v>1</v>
      </c>
      <c r="N180" s="390">
        <v>703</v>
      </c>
      <c r="O180" s="403"/>
      <c r="P180" s="391">
        <v>703</v>
      </c>
    </row>
    <row r="181" spans="1:16" ht="14.4" customHeight="1" x14ac:dyDescent="0.3">
      <c r="A181" s="386" t="s">
        <v>3735</v>
      </c>
      <c r="B181" s="387" t="s">
        <v>3672</v>
      </c>
      <c r="C181" s="387" t="s">
        <v>3683</v>
      </c>
      <c r="D181" s="387" t="s">
        <v>3684</v>
      </c>
      <c r="E181" s="390"/>
      <c r="F181" s="390"/>
      <c r="G181" s="387"/>
      <c r="H181" s="387"/>
      <c r="I181" s="390"/>
      <c r="J181" s="390"/>
      <c r="K181" s="387"/>
      <c r="L181" s="387"/>
      <c r="M181" s="390">
        <v>326</v>
      </c>
      <c r="N181" s="390">
        <v>11410</v>
      </c>
      <c r="O181" s="403"/>
      <c r="P181" s="391">
        <v>35</v>
      </c>
    </row>
    <row r="182" spans="1:16" ht="14.4" customHeight="1" x14ac:dyDescent="0.3">
      <c r="A182" s="386" t="s">
        <v>3735</v>
      </c>
      <c r="B182" s="387" t="s">
        <v>3672</v>
      </c>
      <c r="C182" s="387" t="s">
        <v>3782</v>
      </c>
      <c r="D182" s="387" t="s">
        <v>3783</v>
      </c>
      <c r="E182" s="390">
        <v>1064</v>
      </c>
      <c r="F182" s="390">
        <v>212800</v>
      </c>
      <c r="G182" s="387">
        <v>1</v>
      </c>
      <c r="H182" s="387">
        <v>200</v>
      </c>
      <c r="I182" s="390">
        <v>1284</v>
      </c>
      <c r="J182" s="390">
        <v>256800</v>
      </c>
      <c r="K182" s="387">
        <v>1.2067669172932332</v>
      </c>
      <c r="L182" s="387">
        <v>200</v>
      </c>
      <c r="M182" s="390">
        <v>1284</v>
      </c>
      <c r="N182" s="390">
        <v>256800</v>
      </c>
      <c r="O182" s="403">
        <v>1.2067669172932332</v>
      </c>
      <c r="P182" s="391">
        <v>200</v>
      </c>
    </row>
    <row r="183" spans="1:16" ht="14.4" customHeight="1" x14ac:dyDescent="0.3">
      <c r="A183" s="386" t="s">
        <v>3735</v>
      </c>
      <c r="B183" s="387" t="s">
        <v>3672</v>
      </c>
      <c r="C183" s="387" t="s">
        <v>3685</v>
      </c>
      <c r="D183" s="387" t="s">
        <v>3686</v>
      </c>
      <c r="E183" s="390">
        <v>7</v>
      </c>
      <c r="F183" s="390">
        <v>973</v>
      </c>
      <c r="G183" s="387">
        <v>1</v>
      </c>
      <c r="H183" s="387">
        <v>139</v>
      </c>
      <c r="I183" s="390">
        <v>15</v>
      </c>
      <c r="J183" s="390">
        <v>2115</v>
      </c>
      <c r="K183" s="387">
        <v>2.1736896197327851</v>
      </c>
      <c r="L183" s="387">
        <v>141</v>
      </c>
      <c r="M183" s="390">
        <v>87</v>
      </c>
      <c r="N183" s="390">
        <v>12267</v>
      </c>
      <c r="O183" s="403">
        <v>12.607399794450155</v>
      </c>
      <c r="P183" s="391">
        <v>141</v>
      </c>
    </row>
    <row r="184" spans="1:16" ht="14.4" customHeight="1" x14ac:dyDescent="0.3">
      <c r="A184" s="386" t="s">
        <v>3735</v>
      </c>
      <c r="B184" s="387" t="s">
        <v>3672</v>
      </c>
      <c r="C184" s="387" t="s">
        <v>3784</v>
      </c>
      <c r="D184" s="387" t="s">
        <v>3785</v>
      </c>
      <c r="E184" s="390">
        <v>1</v>
      </c>
      <c r="F184" s="390">
        <v>216</v>
      </c>
      <c r="G184" s="387">
        <v>1</v>
      </c>
      <c r="H184" s="387">
        <v>216</v>
      </c>
      <c r="I184" s="390"/>
      <c r="J184" s="390"/>
      <c r="K184" s="387"/>
      <c r="L184" s="387"/>
      <c r="M184" s="390">
        <v>1</v>
      </c>
      <c r="N184" s="390">
        <v>163</v>
      </c>
      <c r="O184" s="403">
        <v>0.75462962962962965</v>
      </c>
      <c r="P184" s="391">
        <v>163</v>
      </c>
    </row>
    <row r="185" spans="1:16" ht="14.4" customHeight="1" x14ac:dyDescent="0.3">
      <c r="A185" s="386" t="s">
        <v>3735</v>
      </c>
      <c r="B185" s="387" t="s">
        <v>3672</v>
      </c>
      <c r="C185" s="387" t="s">
        <v>3691</v>
      </c>
      <c r="D185" s="387" t="s">
        <v>3692</v>
      </c>
      <c r="E185" s="390">
        <v>337</v>
      </c>
      <c r="F185" s="390">
        <v>6403</v>
      </c>
      <c r="G185" s="387">
        <v>1</v>
      </c>
      <c r="H185" s="387">
        <v>19</v>
      </c>
      <c r="I185" s="390">
        <v>313</v>
      </c>
      <c r="J185" s="390">
        <v>5947</v>
      </c>
      <c r="K185" s="387">
        <v>0.92878338278931749</v>
      </c>
      <c r="L185" s="387">
        <v>19</v>
      </c>
      <c r="M185" s="390">
        <v>284</v>
      </c>
      <c r="N185" s="390">
        <v>8520</v>
      </c>
      <c r="O185" s="403">
        <v>1.3306262689364361</v>
      </c>
      <c r="P185" s="391">
        <v>30</v>
      </c>
    </row>
    <row r="186" spans="1:16" ht="14.4" customHeight="1" x14ac:dyDescent="0.3">
      <c r="A186" s="386" t="s">
        <v>3735</v>
      </c>
      <c r="B186" s="387" t="s">
        <v>3672</v>
      </c>
      <c r="C186" s="387" t="s">
        <v>3695</v>
      </c>
      <c r="D186" s="387" t="s">
        <v>3696</v>
      </c>
      <c r="E186" s="390">
        <v>12</v>
      </c>
      <c r="F186" s="390">
        <v>300</v>
      </c>
      <c r="G186" s="387">
        <v>1</v>
      </c>
      <c r="H186" s="387">
        <v>25</v>
      </c>
      <c r="I186" s="390">
        <v>3</v>
      </c>
      <c r="J186" s="390">
        <v>75</v>
      </c>
      <c r="K186" s="387">
        <v>0.25</v>
      </c>
      <c r="L186" s="387">
        <v>25</v>
      </c>
      <c r="M186" s="390">
        <v>2</v>
      </c>
      <c r="N186" s="390">
        <v>36</v>
      </c>
      <c r="O186" s="403">
        <v>0.12</v>
      </c>
      <c r="P186" s="391">
        <v>18</v>
      </c>
    </row>
    <row r="187" spans="1:16" ht="14.4" customHeight="1" x14ac:dyDescent="0.3">
      <c r="A187" s="386" t="s">
        <v>3735</v>
      </c>
      <c r="B187" s="387" t="s">
        <v>3672</v>
      </c>
      <c r="C187" s="387" t="s">
        <v>3699</v>
      </c>
      <c r="D187" s="387" t="s">
        <v>3700</v>
      </c>
      <c r="E187" s="390">
        <v>1</v>
      </c>
      <c r="F187" s="390">
        <v>58</v>
      </c>
      <c r="G187" s="387">
        <v>1</v>
      </c>
      <c r="H187" s="387">
        <v>58</v>
      </c>
      <c r="I187" s="390"/>
      <c r="J187" s="390"/>
      <c r="K187" s="387"/>
      <c r="L187" s="387"/>
      <c r="M187" s="390"/>
      <c r="N187" s="390"/>
      <c r="O187" s="403"/>
      <c r="P187" s="391"/>
    </row>
    <row r="188" spans="1:16" ht="14.4" customHeight="1" x14ac:dyDescent="0.3">
      <c r="A188" s="386" t="s">
        <v>3735</v>
      </c>
      <c r="B188" s="387" t="s">
        <v>3672</v>
      </c>
      <c r="C188" s="387" t="s">
        <v>3703</v>
      </c>
      <c r="D188" s="387" t="s">
        <v>3704</v>
      </c>
      <c r="E188" s="390">
        <v>50</v>
      </c>
      <c r="F188" s="390">
        <v>2800</v>
      </c>
      <c r="G188" s="387">
        <v>1</v>
      </c>
      <c r="H188" s="387">
        <v>56</v>
      </c>
      <c r="I188" s="390">
        <v>35</v>
      </c>
      <c r="J188" s="390">
        <v>1960</v>
      </c>
      <c r="K188" s="387">
        <v>0.7</v>
      </c>
      <c r="L188" s="387">
        <v>56</v>
      </c>
      <c r="M188" s="390">
        <v>25</v>
      </c>
      <c r="N188" s="390">
        <v>1400</v>
      </c>
      <c r="O188" s="403">
        <v>0.5</v>
      </c>
      <c r="P188" s="391">
        <v>56</v>
      </c>
    </row>
    <row r="189" spans="1:16" ht="14.4" customHeight="1" x14ac:dyDescent="0.3">
      <c r="A189" s="386" t="s">
        <v>3735</v>
      </c>
      <c r="B189" s="387" t="s">
        <v>3672</v>
      </c>
      <c r="C189" s="387" t="s">
        <v>3707</v>
      </c>
      <c r="D189" s="387" t="s">
        <v>3708</v>
      </c>
      <c r="E189" s="390">
        <v>6</v>
      </c>
      <c r="F189" s="390">
        <v>690</v>
      </c>
      <c r="G189" s="387">
        <v>1</v>
      </c>
      <c r="H189" s="387">
        <v>115</v>
      </c>
      <c r="I189" s="390">
        <v>2</v>
      </c>
      <c r="J189" s="390">
        <v>230</v>
      </c>
      <c r="K189" s="387">
        <v>0.33333333333333331</v>
      </c>
      <c r="L189" s="387">
        <v>115</v>
      </c>
      <c r="M189" s="390">
        <v>3</v>
      </c>
      <c r="N189" s="390">
        <v>342</v>
      </c>
      <c r="O189" s="403">
        <v>0.4956521739130435</v>
      </c>
      <c r="P189" s="391">
        <v>114</v>
      </c>
    </row>
    <row r="190" spans="1:16" ht="14.4" customHeight="1" x14ac:dyDescent="0.3">
      <c r="A190" s="386" t="s">
        <v>3735</v>
      </c>
      <c r="B190" s="387" t="s">
        <v>3672</v>
      </c>
      <c r="C190" s="387" t="s">
        <v>3786</v>
      </c>
      <c r="D190" s="387" t="s">
        <v>3787</v>
      </c>
      <c r="E190" s="390"/>
      <c r="F190" s="390"/>
      <c r="G190" s="387"/>
      <c r="H190" s="387"/>
      <c r="I190" s="390">
        <v>1</v>
      </c>
      <c r="J190" s="390">
        <v>5</v>
      </c>
      <c r="K190" s="387"/>
      <c r="L190" s="387">
        <v>5</v>
      </c>
      <c r="M190" s="390"/>
      <c r="N190" s="390"/>
      <c r="O190" s="403"/>
      <c r="P190" s="391"/>
    </row>
    <row r="191" spans="1:16" ht="14.4" customHeight="1" x14ac:dyDescent="0.3">
      <c r="A191" s="386" t="s">
        <v>3735</v>
      </c>
      <c r="B191" s="387" t="s">
        <v>3672</v>
      </c>
      <c r="C191" s="387" t="s">
        <v>3713</v>
      </c>
      <c r="D191" s="387" t="s">
        <v>3714</v>
      </c>
      <c r="E191" s="390">
        <v>11</v>
      </c>
      <c r="F191" s="390">
        <v>836</v>
      </c>
      <c r="G191" s="387">
        <v>1</v>
      </c>
      <c r="H191" s="387">
        <v>76</v>
      </c>
      <c r="I191" s="390">
        <v>18</v>
      </c>
      <c r="J191" s="390">
        <v>1368</v>
      </c>
      <c r="K191" s="387">
        <v>1.6363636363636365</v>
      </c>
      <c r="L191" s="387">
        <v>76</v>
      </c>
      <c r="M191" s="390">
        <v>9</v>
      </c>
      <c r="N191" s="390">
        <v>684</v>
      </c>
      <c r="O191" s="403">
        <v>0.81818181818181823</v>
      </c>
      <c r="P191" s="391">
        <v>76</v>
      </c>
    </row>
    <row r="192" spans="1:16" ht="14.4" customHeight="1" x14ac:dyDescent="0.3">
      <c r="A192" s="386" t="s">
        <v>3735</v>
      </c>
      <c r="B192" s="387" t="s">
        <v>3672</v>
      </c>
      <c r="C192" s="387" t="s">
        <v>3788</v>
      </c>
      <c r="D192" s="387" t="s">
        <v>3789</v>
      </c>
      <c r="E192" s="390">
        <v>141</v>
      </c>
      <c r="F192" s="390">
        <v>17343</v>
      </c>
      <c r="G192" s="387">
        <v>1</v>
      </c>
      <c r="H192" s="387">
        <v>123</v>
      </c>
      <c r="I192" s="390">
        <v>125</v>
      </c>
      <c r="J192" s="390">
        <v>15375</v>
      </c>
      <c r="K192" s="387">
        <v>0.88652482269503541</v>
      </c>
      <c r="L192" s="387">
        <v>123</v>
      </c>
      <c r="M192" s="390">
        <v>103</v>
      </c>
      <c r="N192" s="390">
        <v>12772</v>
      </c>
      <c r="O192" s="403">
        <v>0.73643544946087758</v>
      </c>
      <c r="P192" s="391">
        <v>124</v>
      </c>
    </row>
    <row r="193" spans="1:16" ht="14.4" customHeight="1" x14ac:dyDescent="0.3">
      <c r="A193" s="386" t="s">
        <v>3735</v>
      </c>
      <c r="B193" s="387" t="s">
        <v>3672</v>
      </c>
      <c r="C193" s="387" t="s">
        <v>3717</v>
      </c>
      <c r="D193" s="387" t="s">
        <v>3718</v>
      </c>
      <c r="E193" s="390">
        <v>35</v>
      </c>
      <c r="F193" s="390">
        <v>2765</v>
      </c>
      <c r="G193" s="387">
        <v>1</v>
      </c>
      <c r="H193" s="387">
        <v>79</v>
      </c>
      <c r="I193" s="390">
        <v>28</v>
      </c>
      <c r="J193" s="390">
        <v>2212</v>
      </c>
      <c r="K193" s="387">
        <v>0.8</v>
      </c>
      <c r="L193" s="387">
        <v>79</v>
      </c>
      <c r="M193" s="390">
        <v>25</v>
      </c>
      <c r="N193" s="390">
        <v>2000</v>
      </c>
      <c r="O193" s="403">
        <v>0.72332730560578662</v>
      </c>
      <c r="P193" s="391">
        <v>80</v>
      </c>
    </row>
    <row r="194" spans="1:16" ht="14.4" customHeight="1" x14ac:dyDescent="0.3">
      <c r="A194" s="386" t="s">
        <v>3735</v>
      </c>
      <c r="B194" s="387" t="s">
        <v>3672</v>
      </c>
      <c r="C194" s="387" t="s">
        <v>3719</v>
      </c>
      <c r="D194" s="387" t="s">
        <v>3720</v>
      </c>
      <c r="E194" s="390">
        <v>1</v>
      </c>
      <c r="F194" s="390">
        <v>20</v>
      </c>
      <c r="G194" s="387">
        <v>1</v>
      </c>
      <c r="H194" s="387">
        <v>20</v>
      </c>
      <c r="I194" s="390"/>
      <c r="J194" s="390"/>
      <c r="K194" s="387"/>
      <c r="L194" s="387"/>
      <c r="M194" s="390">
        <v>2</v>
      </c>
      <c r="N194" s="390">
        <v>56</v>
      </c>
      <c r="O194" s="403">
        <v>2.8</v>
      </c>
      <c r="P194" s="391">
        <v>28</v>
      </c>
    </row>
    <row r="195" spans="1:16" ht="14.4" customHeight="1" x14ac:dyDescent="0.3">
      <c r="A195" s="386" t="s">
        <v>3735</v>
      </c>
      <c r="B195" s="387" t="s">
        <v>3672</v>
      </c>
      <c r="C195" s="387" t="s">
        <v>3721</v>
      </c>
      <c r="D195" s="387" t="s">
        <v>3722</v>
      </c>
      <c r="E195" s="390">
        <v>2</v>
      </c>
      <c r="F195" s="390">
        <v>192</v>
      </c>
      <c r="G195" s="387">
        <v>1</v>
      </c>
      <c r="H195" s="387">
        <v>96</v>
      </c>
      <c r="I195" s="390">
        <v>12</v>
      </c>
      <c r="J195" s="390">
        <v>1152</v>
      </c>
      <c r="K195" s="387">
        <v>6</v>
      </c>
      <c r="L195" s="387">
        <v>96</v>
      </c>
      <c r="M195" s="390">
        <v>10</v>
      </c>
      <c r="N195" s="390">
        <v>960</v>
      </c>
      <c r="O195" s="403">
        <v>5</v>
      </c>
      <c r="P195" s="391">
        <v>96</v>
      </c>
    </row>
    <row r="196" spans="1:16" ht="14.4" customHeight="1" x14ac:dyDescent="0.3">
      <c r="A196" s="386" t="s">
        <v>3735</v>
      </c>
      <c r="B196" s="387" t="s">
        <v>3672</v>
      </c>
      <c r="C196" s="387" t="s">
        <v>3727</v>
      </c>
      <c r="D196" s="387" t="s">
        <v>3728</v>
      </c>
      <c r="E196" s="390">
        <v>0</v>
      </c>
      <c r="F196" s="390">
        <v>0</v>
      </c>
      <c r="G196" s="387"/>
      <c r="H196" s="387"/>
      <c r="I196" s="390"/>
      <c r="J196" s="390"/>
      <c r="K196" s="387"/>
      <c r="L196" s="387"/>
      <c r="M196" s="390"/>
      <c r="N196" s="390"/>
      <c r="O196" s="403"/>
      <c r="P196" s="391"/>
    </row>
    <row r="197" spans="1:16" ht="14.4" customHeight="1" x14ac:dyDescent="0.3">
      <c r="A197" s="386" t="s">
        <v>3790</v>
      </c>
      <c r="B197" s="387" t="s">
        <v>3546</v>
      </c>
      <c r="C197" s="387" t="s">
        <v>3553</v>
      </c>
      <c r="D197" s="387" t="s">
        <v>3554</v>
      </c>
      <c r="E197" s="390">
        <v>39.799999999999997</v>
      </c>
      <c r="F197" s="390">
        <v>3669.4800000000005</v>
      </c>
      <c r="G197" s="387">
        <v>1</v>
      </c>
      <c r="H197" s="387">
        <v>92.197989949748759</v>
      </c>
      <c r="I197" s="390">
        <v>53.80000000000004</v>
      </c>
      <c r="J197" s="390">
        <v>4949.5099999999966</v>
      </c>
      <c r="K197" s="387">
        <v>1.3488314420571841</v>
      </c>
      <c r="L197" s="387">
        <v>91.99832713754634</v>
      </c>
      <c r="M197" s="390">
        <v>18.600000000000001</v>
      </c>
      <c r="N197" s="390">
        <v>1467.1999999999998</v>
      </c>
      <c r="O197" s="403">
        <v>0.39983866923923816</v>
      </c>
      <c r="P197" s="391">
        <v>78.881720430107507</v>
      </c>
    </row>
    <row r="198" spans="1:16" ht="14.4" customHeight="1" x14ac:dyDescent="0.3">
      <c r="A198" s="386" t="s">
        <v>3790</v>
      </c>
      <c r="B198" s="387" t="s">
        <v>3546</v>
      </c>
      <c r="C198" s="387" t="s">
        <v>3555</v>
      </c>
      <c r="D198" s="387" t="s">
        <v>3556</v>
      </c>
      <c r="E198" s="390">
        <v>43.600000000000009</v>
      </c>
      <c r="F198" s="390">
        <v>3774.7899999999991</v>
      </c>
      <c r="G198" s="387">
        <v>1</v>
      </c>
      <c r="H198" s="387">
        <v>86.577752293577944</v>
      </c>
      <c r="I198" s="390">
        <v>60.200000000000017</v>
      </c>
      <c r="J198" s="390">
        <v>7047.9500000000016</v>
      </c>
      <c r="K198" s="387">
        <v>1.8671104882655734</v>
      </c>
      <c r="L198" s="387">
        <v>117.07558139534883</v>
      </c>
      <c r="M198" s="390">
        <v>73.000000000000028</v>
      </c>
      <c r="N198" s="390">
        <v>8669.7100000000028</v>
      </c>
      <c r="O198" s="403">
        <v>2.2967396861812195</v>
      </c>
      <c r="P198" s="391">
        <v>118.7631506849315</v>
      </c>
    </row>
    <row r="199" spans="1:16" ht="14.4" customHeight="1" x14ac:dyDescent="0.3">
      <c r="A199" s="386" t="s">
        <v>3790</v>
      </c>
      <c r="B199" s="387" t="s">
        <v>3546</v>
      </c>
      <c r="C199" s="387" t="s">
        <v>3557</v>
      </c>
      <c r="D199" s="387" t="s">
        <v>3558</v>
      </c>
      <c r="E199" s="390">
        <v>19.099999999999998</v>
      </c>
      <c r="F199" s="390">
        <v>2567.1799999999998</v>
      </c>
      <c r="G199" s="387">
        <v>1</v>
      </c>
      <c r="H199" s="387">
        <v>134.40732984293194</v>
      </c>
      <c r="I199" s="390">
        <v>8.1</v>
      </c>
      <c r="J199" s="390">
        <v>1258.1199999999999</v>
      </c>
      <c r="K199" s="387">
        <v>0.49007860765509237</v>
      </c>
      <c r="L199" s="387">
        <v>155.32345679012346</v>
      </c>
      <c r="M199" s="390">
        <v>19.699999999999996</v>
      </c>
      <c r="N199" s="390">
        <v>3111.1099999999997</v>
      </c>
      <c r="O199" s="403">
        <v>1.2118784035400711</v>
      </c>
      <c r="P199" s="391">
        <v>157.92436548223353</v>
      </c>
    </row>
    <row r="200" spans="1:16" ht="14.4" customHeight="1" x14ac:dyDescent="0.3">
      <c r="A200" s="386" t="s">
        <v>3790</v>
      </c>
      <c r="B200" s="387" t="s">
        <v>3546</v>
      </c>
      <c r="C200" s="387" t="s">
        <v>3738</v>
      </c>
      <c r="D200" s="387" t="s">
        <v>3739</v>
      </c>
      <c r="E200" s="390"/>
      <c r="F200" s="390"/>
      <c r="G200" s="387"/>
      <c r="H200" s="387"/>
      <c r="I200" s="390"/>
      <c r="J200" s="390"/>
      <c r="K200" s="387"/>
      <c r="L200" s="387"/>
      <c r="M200" s="390">
        <v>0.6</v>
      </c>
      <c r="N200" s="390">
        <v>30.450000000000003</v>
      </c>
      <c r="O200" s="403"/>
      <c r="P200" s="391">
        <v>50.750000000000007</v>
      </c>
    </row>
    <row r="201" spans="1:16" ht="14.4" customHeight="1" x14ac:dyDescent="0.3">
      <c r="A201" s="386" t="s">
        <v>3790</v>
      </c>
      <c r="B201" s="387" t="s">
        <v>3546</v>
      </c>
      <c r="C201" s="387" t="s">
        <v>3563</v>
      </c>
      <c r="D201" s="387" t="s">
        <v>3564</v>
      </c>
      <c r="E201" s="390"/>
      <c r="F201" s="390"/>
      <c r="G201" s="387"/>
      <c r="H201" s="387"/>
      <c r="I201" s="390"/>
      <c r="J201" s="390"/>
      <c r="K201" s="387"/>
      <c r="L201" s="387"/>
      <c r="M201" s="390">
        <v>0.4</v>
      </c>
      <c r="N201" s="390">
        <v>106.04</v>
      </c>
      <c r="O201" s="403"/>
      <c r="P201" s="391">
        <v>265.10000000000002</v>
      </c>
    </row>
    <row r="202" spans="1:16" ht="14.4" customHeight="1" x14ac:dyDescent="0.3">
      <c r="A202" s="386" t="s">
        <v>3790</v>
      </c>
      <c r="B202" s="387" t="s">
        <v>3546</v>
      </c>
      <c r="C202" s="387" t="s">
        <v>3565</v>
      </c>
      <c r="D202" s="387" t="s">
        <v>3566</v>
      </c>
      <c r="E202" s="390">
        <v>0.8</v>
      </c>
      <c r="F202" s="390">
        <v>50.36</v>
      </c>
      <c r="G202" s="387">
        <v>1</v>
      </c>
      <c r="H202" s="387">
        <v>62.949999999999996</v>
      </c>
      <c r="I202" s="390">
        <v>1.2</v>
      </c>
      <c r="J202" s="390">
        <v>75.63</v>
      </c>
      <c r="K202" s="387">
        <v>1.5017871326449563</v>
      </c>
      <c r="L202" s="387">
        <v>63.024999999999999</v>
      </c>
      <c r="M202" s="390">
        <v>0.4</v>
      </c>
      <c r="N202" s="390">
        <v>4.68</v>
      </c>
      <c r="O202" s="403">
        <v>9.2930897537728346E-2</v>
      </c>
      <c r="P202" s="391">
        <v>11.7</v>
      </c>
    </row>
    <row r="203" spans="1:16" ht="14.4" customHeight="1" x14ac:dyDescent="0.3">
      <c r="A203" s="386" t="s">
        <v>3790</v>
      </c>
      <c r="B203" s="387" t="s">
        <v>3546</v>
      </c>
      <c r="C203" s="387" t="s">
        <v>3567</v>
      </c>
      <c r="D203" s="387" t="s">
        <v>3568</v>
      </c>
      <c r="E203" s="390"/>
      <c r="F203" s="390"/>
      <c r="G203" s="387"/>
      <c r="H203" s="387"/>
      <c r="I203" s="390">
        <v>0.4</v>
      </c>
      <c r="J203" s="390">
        <v>22.84</v>
      </c>
      <c r="K203" s="387"/>
      <c r="L203" s="387">
        <v>57.099999999999994</v>
      </c>
      <c r="M203" s="390"/>
      <c r="N203" s="390"/>
      <c r="O203" s="403"/>
      <c r="P203" s="391"/>
    </row>
    <row r="204" spans="1:16" ht="14.4" customHeight="1" x14ac:dyDescent="0.3">
      <c r="A204" s="386" t="s">
        <v>3790</v>
      </c>
      <c r="B204" s="387" t="s">
        <v>3546</v>
      </c>
      <c r="C204" s="387" t="s">
        <v>3571</v>
      </c>
      <c r="D204" s="387" t="s">
        <v>3572</v>
      </c>
      <c r="E204" s="390"/>
      <c r="F204" s="390"/>
      <c r="G204" s="387"/>
      <c r="H204" s="387"/>
      <c r="I204" s="390">
        <v>0.2</v>
      </c>
      <c r="J204" s="390">
        <v>39.119999999999997</v>
      </c>
      <c r="K204" s="387"/>
      <c r="L204" s="387">
        <v>195.59999999999997</v>
      </c>
      <c r="M204" s="390">
        <v>0.1</v>
      </c>
      <c r="N204" s="390">
        <v>19.73</v>
      </c>
      <c r="O204" s="403"/>
      <c r="P204" s="391">
        <v>197.29999999999998</v>
      </c>
    </row>
    <row r="205" spans="1:16" ht="14.4" customHeight="1" x14ac:dyDescent="0.3">
      <c r="A205" s="386" t="s">
        <v>3790</v>
      </c>
      <c r="B205" s="387" t="s">
        <v>3546</v>
      </c>
      <c r="C205" s="387" t="s">
        <v>3573</v>
      </c>
      <c r="D205" s="387" t="s">
        <v>3574</v>
      </c>
      <c r="E205" s="390">
        <v>5.4</v>
      </c>
      <c r="F205" s="390">
        <v>342.0200000000001</v>
      </c>
      <c r="G205" s="387">
        <v>1</v>
      </c>
      <c r="H205" s="387">
        <v>63.337037037037049</v>
      </c>
      <c r="I205" s="390">
        <v>5.2</v>
      </c>
      <c r="J205" s="390">
        <v>205.81999999999996</v>
      </c>
      <c r="K205" s="387">
        <v>0.60177767382024416</v>
      </c>
      <c r="L205" s="387">
        <v>39.580769230769221</v>
      </c>
      <c r="M205" s="390">
        <v>9.2000000000000011</v>
      </c>
      <c r="N205" s="390">
        <v>297.98</v>
      </c>
      <c r="O205" s="403">
        <v>0.87123560025729474</v>
      </c>
      <c r="P205" s="391">
        <v>32.389130434782608</v>
      </c>
    </row>
    <row r="206" spans="1:16" ht="14.4" customHeight="1" x14ac:dyDescent="0.3">
      <c r="A206" s="386" t="s">
        <v>3790</v>
      </c>
      <c r="B206" s="387" t="s">
        <v>3546</v>
      </c>
      <c r="C206" s="387" t="s">
        <v>3575</v>
      </c>
      <c r="D206" s="387" t="s">
        <v>3576</v>
      </c>
      <c r="E206" s="390">
        <v>65.200000000000031</v>
      </c>
      <c r="F206" s="390">
        <v>6527.600000000004</v>
      </c>
      <c r="G206" s="387">
        <v>1</v>
      </c>
      <c r="H206" s="387">
        <v>100.11656441717793</v>
      </c>
      <c r="I206" s="390">
        <v>78.799999999999955</v>
      </c>
      <c r="J206" s="390">
        <v>8234.679999999993</v>
      </c>
      <c r="K206" s="387">
        <v>1.2615172498314828</v>
      </c>
      <c r="L206" s="387">
        <v>104.50101522842637</v>
      </c>
      <c r="M206" s="390">
        <v>70.200000000000017</v>
      </c>
      <c r="N206" s="390">
        <v>7400.3899999999976</v>
      </c>
      <c r="O206" s="403">
        <v>1.1337076413995946</v>
      </c>
      <c r="P206" s="391">
        <v>105.4186609686609</v>
      </c>
    </row>
    <row r="207" spans="1:16" ht="14.4" customHeight="1" x14ac:dyDescent="0.3">
      <c r="A207" s="386" t="s">
        <v>3790</v>
      </c>
      <c r="B207" s="387" t="s">
        <v>3546</v>
      </c>
      <c r="C207" s="387" t="s">
        <v>3577</v>
      </c>
      <c r="D207" s="387" t="s">
        <v>3578</v>
      </c>
      <c r="E207" s="390">
        <v>0.4</v>
      </c>
      <c r="F207" s="390">
        <v>15.52</v>
      </c>
      <c r="G207" s="387">
        <v>1</v>
      </c>
      <c r="H207" s="387">
        <v>38.799999999999997</v>
      </c>
      <c r="I207" s="390">
        <v>1</v>
      </c>
      <c r="J207" s="390">
        <v>56.95</v>
      </c>
      <c r="K207" s="387">
        <v>3.669458762886598</v>
      </c>
      <c r="L207" s="387">
        <v>56.95</v>
      </c>
      <c r="M207" s="390">
        <v>1.5999999999999999</v>
      </c>
      <c r="N207" s="390">
        <v>90.72</v>
      </c>
      <c r="O207" s="403">
        <v>5.8453608247422677</v>
      </c>
      <c r="P207" s="391">
        <v>56.7</v>
      </c>
    </row>
    <row r="208" spans="1:16" ht="14.4" customHeight="1" x14ac:dyDescent="0.3">
      <c r="A208" s="386" t="s">
        <v>3790</v>
      </c>
      <c r="B208" s="387" t="s">
        <v>3546</v>
      </c>
      <c r="C208" s="387" t="s">
        <v>3581</v>
      </c>
      <c r="D208" s="387" t="s">
        <v>3582</v>
      </c>
      <c r="E208" s="390">
        <v>2</v>
      </c>
      <c r="F208" s="390">
        <v>80.36</v>
      </c>
      <c r="G208" s="387">
        <v>1</v>
      </c>
      <c r="H208" s="387">
        <v>40.18</v>
      </c>
      <c r="I208" s="390">
        <v>2</v>
      </c>
      <c r="J208" s="390">
        <v>38.4</v>
      </c>
      <c r="K208" s="387">
        <v>0.47784967645594822</v>
      </c>
      <c r="L208" s="387">
        <v>19.2</v>
      </c>
      <c r="M208" s="390"/>
      <c r="N208" s="390"/>
      <c r="O208" s="403"/>
      <c r="P208" s="391"/>
    </row>
    <row r="209" spans="1:16" ht="14.4" customHeight="1" x14ac:dyDescent="0.3">
      <c r="A209" s="386" t="s">
        <v>3790</v>
      </c>
      <c r="B209" s="387" t="s">
        <v>3546</v>
      </c>
      <c r="C209" s="387" t="s">
        <v>3583</v>
      </c>
      <c r="D209" s="387" t="s">
        <v>3584</v>
      </c>
      <c r="E209" s="390"/>
      <c r="F209" s="390"/>
      <c r="G209" s="387"/>
      <c r="H209" s="387"/>
      <c r="I209" s="390">
        <v>3.3000000000000007</v>
      </c>
      <c r="J209" s="390">
        <v>1457.26</v>
      </c>
      <c r="K209" s="387"/>
      <c r="L209" s="387">
        <v>441.59393939393931</v>
      </c>
      <c r="M209" s="390"/>
      <c r="N209" s="390"/>
      <c r="O209" s="403"/>
      <c r="P209" s="391"/>
    </row>
    <row r="210" spans="1:16" ht="14.4" customHeight="1" x14ac:dyDescent="0.3">
      <c r="A210" s="386" t="s">
        <v>3790</v>
      </c>
      <c r="B210" s="387" t="s">
        <v>3546</v>
      </c>
      <c r="C210" s="387" t="s">
        <v>3791</v>
      </c>
      <c r="D210" s="387" t="s">
        <v>3792</v>
      </c>
      <c r="E210" s="390"/>
      <c r="F210" s="390"/>
      <c r="G210" s="387"/>
      <c r="H210" s="387"/>
      <c r="I210" s="390"/>
      <c r="J210" s="390"/>
      <c r="K210" s="387"/>
      <c r="L210" s="387"/>
      <c r="M210" s="390">
        <v>0.2</v>
      </c>
      <c r="N210" s="390">
        <v>18.260000000000002</v>
      </c>
      <c r="O210" s="403"/>
      <c r="P210" s="391">
        <v>91.3</v>
      </c>
    </row>
    <row r="211" spans="1:16" ht="14.4" customHeight="1" x14ac:dyDescent="0.3">
      <c r="A211" s="386" t="s">
        <v>3790</v>
      </c>
      <c r="B211" s="387" t="s">
        <v>3546</v>
      </c>
      <c r="C211" s="387" t="s">
        <v>3591</v>
      </c>
      <c r="D211" s="387" t="s">
        <v>3592</v>
      </c>
      <c r="E211" s="390">
        <v>2.8399999999999994</v>
      </c>
      <c r="F211" s="390">
        <v>349.48000000000008</v>
      </c>
      <c r="G211" s="387">
        <v>1</v>
      </c>
      <c r="H211" s="387">
        <v>123.05633802816907</v>
      </c>
      <c r="I211" s="390">
        <v>0.79999999999999993</v>
      </c>
      <c r="J211" s="390">
        <v>104.1</v>
      </c>
      <c r="K211" s="387">
        <v>0.29787112281103345</v>
      </c>
      <c r="L211" s="387">
        <v>130.125</v>
      </c>
      <c r="M211" s="390">
        <v>0.79999999999999993</v>
      </c>
      <c r="N211" s="390">
        <v>105</v>
      </c>
      <c r="O211" s="403">
        <v>0.30044637747510583</v>
      </c>
      <c r="P211" s="391">
        <v>131.25</v>
      </c>
    </row>
    <row r="212" spans="1:16" ht="14.4" customHeight="1" x14ac:dyDescent="0.3">
      <c r="A212" s="386" t="s">
        <v>3790</v>
      </c>
      <c r="B212" s="387" t="s">
        <v>3546</v>
      </c>
      <c r="C212" s="387" t="s">
        <v>3793</v>
      </c>
      <c r="D212" s="387" t="s">
        <v>3794</v>
      </c>
      <c r="E212" s="390"/>
      <c r="F212" s="390"/>
      <c r="G212" s="387"/>
      <c r="H212" s="387"/>
      <c r="I212" s="390"/>
      <c r="J212" s="390"/>
      <c r="K212" s="387"/>
      <c r="L212" s="387"/>
      <c r="M212" s="390">
        <v>0.2</v>
      </c>
      <c r="N212" s="390">
        <v>19.62</v>
      </c>
      <c r="O212" s="403"/>
      <c r="P212" s="391">
        <v>98.1</v>
      </c>
    </row>
    <row r="213" spans="1:16" ht="14.4" customHeight="1" x14ac:dyDescent="0.3">
      <c r="A213" s="386" t="s">
        <v>3790</v>
      </c>
      <c r="B213" s="387" t="s">
        <v>3546</v>
      </c>
      <c r="C213" s="387" t="s">
        <v>3593</v>
      </c>
      <c r="D213" s="387" t="s">
        <v>3594</v>
      </c>
      <c r="E213" s="390">
        <v>0.2</v>
      </c>
      <c r="F213" s="390">
        <v>35.200000000000003</v>
      </c>
      <c r="G213" s="387">
        <v>1</v>
      </c>
      <c r="H213" s="387">
        <v>176</v>
      </c>
      <c r="I213" s="390">
        <v>2.1</v>
      </c>
      <c r="J213" s="390">
        <v>383.75</v>
      </c>
      <c r="K213" s="387">
        <v>10.901988636363635</v>
      </c>
      <c r="L213" s="387">
        <v>182.73809523809524</v>
      </c>
      <c r="M213" s="390">
        <v>0.8</v>
      </c>
      <c r="N213" s="390">
        <v>138.82</v>
      </c>
      <c r="O213" s="403">
        <v>3.9437499999999996</v>
      </c>
      <c r="P213" s="391">
        <v>173.52499999999998</v>
      </c>
    </row>
    <row r="214" spans="1:16" ht="14.4" customHeight="1" x14ac:dyDescent="0.3">
      <c r="A214" s="386" t="s">
        <v>3790</v>
      </c>
      <c r="B214" s="387" t="s">
        <v>3546</v>
      </c>
      <c r="C214" s="387" t="s">
        <v>3595</v>
      </c>
      <c r="D214" s="387" t="s">
        <v>3596</v>
      </c>
      <c r="E214" s="390">
        <v>1</v>
      </c>
      <c r="F214" s="390">
        <v>131.24</v>
      </c>
      <c r="G214" s="387">
        <v>1</v>
      </c>
      <c r="H214" s="387">
        <v>131.24</v>
      </c>
      <c r="I214" s="390">
        <v>7</v>
      </c>
      <c r="J214" s="390">
        <v>814.59</v>
      </c>
      <c r="K214" s="387">
        <v>6.206872904602255</v>
      </c>
      <c r="L214" s="387">
        <v>116.37</v>
      </c>
      <c r="M214" s="390">
        <v>5</v>
      </c>
      <c r="N214" s="390">
        <v>573.67999999999995</v>
      </c>
      <c r="O214" s="403">
        <v>4.371228284059737</v>
      </c>
      <c r="P214" s="391">
        <v>114.73599999999999</v>
      </c>
    </row>
    <row r="215" spans="1:16" ht="14.4" customHeight="1" x14ac:dyDescent="0.3">
      <c r="A215" s="386" t="s">
        <v>3790</v>
      </c>
      <c r="B215" s="387" t="s">
        <v>3546</v>
      </c>
      <c r="C215" s="387" t="s">
        <v>3597</v>
      </c>
      <c r="D215" s="387" t="s">
        <v>3598</v>
      </c>
      <c r="E215" s="390"/>
      <c r="F215" s="390"/>
      <c r="G215" s="387"/>
      <c r="H215" s="387"/>
      <c r="I215" s="390">
        <v>4</v>
      </c>
      <c r="J215" s="390">
        <v>202.04</v>
      </c>
      <c r="K215" s="387"/>
      <c r="L215" s="387">
        <v>50.51</v>
      </c>
      <c r="M215" s="390"/>
      <c r="N215" s="390"/>
      <c r="O215" s="403"/>
      <c r="P215" s="391"/>
    </row>
    <row r="216" spans="1:16" ht="14.4" customHeight="1" x14ac:dyDescent="0.3">
      <c r="A216" s="386" t="s">
        <v>3790</v>
      </c>
      <c r="B216" s="387" t="s">
        <v>3546</v>
      </c>
      <c r="C216" s="387" t="s">
        <v>3795</v>
      </c>
      <c r="D216" s="387" t="s">
        <v>3796</v>
      </c>
      <c r="E216" s="390"/>
      <c r="F216" s="390"/>
      <c r="G216" s="387"/>
      <c r="H216" s="387"/>
      <c r="I216" s="390">
        <v>2</v>
      </c>
      <c r="J216" s="390">
        <v>1394.8</v>
      </c>
      <c r="K216" s="387"/>
      <c r="L216" s="387">
        <v>697.4</v>
      </c>
      <c r="M216" s="390">
        <v>0.25</v>
      </c>
      <c r="N216" s="390">
        <v>175.87</v>
      </c>
      <c r="O216" s="403"/>
      <c r="P216" s="391">
        <v>703.48</v>
      </c>
    </row>
    <row r="217" spans="1:16" ht="14.4" customHeight="1" x14ac:dyDescent="0.3">
      <c r="A217" s="386" t="s">
        <v>3790</v>
      </c>
      <c r="B217" s="387" t="s">
        <v>3546</v>
      </c>
      <c r="C217" s="387" t="s">
        <v>3600</v>
      </c>
      <c r="D217" s="387" t="s">
        <v>3601</v>
      </c>
      <c r="E217" s="390"/>
      <c r="F217" s="390"/>
      <c r="G217" s="387"/>
      <c r="H217" s="387"/>
      <c r="I217" s="390">
        <v>0.05</v>
      </c>
      <c r="J217" s="390">
        <v>4.68</v>
      </c>
      <c r="K217" s="387"/>
      <c r="L217" s="387">
        <v>93.6</v>
      </c>
      <c r="M217" s="390"/>
      <c r="N217" s="390"/>
      <c r="O217" s="403"/>
      <c r="P217" s="391"/>
    </row>
    <row r="218" spans="1:16" ht="14.4" customHeight="1" x14ac:dyDescent="0.3">
      <c r="A218" s="386" t="s">
        <v>3790</v>
      </c>
      <c r="B218" s="387" t="s">
        <v>3546</v>
      </c>
      <c r="C218" s="387" t="s">
        <v>3602</v>
      </c>
      <c r="D218" s="387" t="s">
        <v>3603</v>
      </c>
      <c r="E218" s="390"/>
      <c r="F218" s="390"/>
      <c r="G218" s="387"/>
      <c r="H218" s="387"/>
      <c r="I218" s="390"/>
      <c r="J218" s="390"/>
      <c r="K218" s="387"/>
      <c r="L218" s="387"/>
      <c r="M218" s="390">
        <v>2</v>
      </c>
      <c r="N218" s="390">
        <v>278.95999999999998</v>
      </c>
      <c r="O218" s="403"/>
      <c r="P218" s="391">
        <v>139.47999999999999</v>
      </c>
    </row>
    <row r="219" spans="1:16" ht="14.4" customHeight="1" x14ac:dyDescent="0.3">
      <c r="A219" s="386" t="s">
        <v>3790</v>
      </c>
      <c r="B219" s="387" t="s">
        <v>3546</v>
      </c>
      <c r="C219" s="387" t="s">
        <v>3604</v>
      </c>
      <c r="D219" s="387" t="s">
        <v>3605</v>
      </c>
      <c r="E219" s="390">
        <v>30.999999999999989</v>
      </c>
      <c r="F219" s="390">
        <v>1142.32</v>
      </c>
      <c r="G219" s="387">
        <v>1</v>
      </c>
      <c r="H219" s="387">
        <v>36.849032258064526</v>
      </c>
      <c r="I219" s="390">
        <v>73.60000000000008</v>
      </c>
      <c r="J219" s="390">
        <v>2747.3600000000006</v>
      </c>
      <c r="K219" s="387">
        <v>2.4050703830800484</v>
      </c>
      <c r="L219" s="387">
        <v>37.328260869565185</v>
      </c>
      <c r="M219" s="390">
        <v>36.999999999999993</v>
      </c>
      <c r="N219" s="390">
        <v>1198.8400000000001</v>
      </c>
      <c r="O219" s="403">
        <v>1.0494782547797468</v>
      </c>
      <c r="P219" s="391">
        <v>32.401081081081088</v>
      </c>
    </row>
    <row r="220" spans="1:16" ht="14.4" customHeight="1" x14ac:dyDescent="0.3">
      <c r="A220" s="386" t="s">
        <v>3790</v>
      </c>
      <c r="B220" s="387" t="s">
        <v>3546</v>
      </c>
      <c r="C220" s="387" t="s">
        <v>3606</v>
      </c>
      <c r="D220" s="387" t="s">
        <v>3576</v>
      </c>
      <c r="E220" s="390"/>
      <c r="F220" s="390"/>
      <c r="G220" s="387"/>
      <c r="H220" s="387"/>
      <c r="I220" s="390"/>
      <c r="J220" s="390"/>
      <c r="K220" s="387"/>
      <c r="L220" s="387"/>
      <c r="M220" s="390">
        <v>10.399999999999999</v>
      </c>
      <c r="N220" s="390">
        <v>801.87999999999988</v>
      </c>
      <c r="O220" s="403"/>
      <c r="P220" s="391">
        <v>77.103846153846149</v>
      </c>
    </row>
    <row r="221" spans="1:16" ht="14.4" customHeight="1" x14ac:dyDescent="0.3">
      <c r="A221" s="386" t="s">
        <v>3790</v>
      </c>
      <c r="B221" s="387" t="s">
        <v>3546</v>
      </c>
      <c r="C221" s="387" t="s">
        <v>3607</v>
      </c>
      <c r="D221" s="387" t="s">
        <v>3608</v>
      </c>
      <c r="E221" s="390">
        <v>3.1</v>
      </c>
      <c r="F221" s="390">
        <v>325.64</v>
      </c>
      <c r="G221" s="387">
        <v>1</v>
      </c>
      <c r="H221" s="387">
        <v>105.04516129032257</v>
      </c>
      <c r="I221" s="390">
        <v>14.999999999999995</v>
      </c>
      <c r="J221" s="390">
        <v>1644.3800000000006</v>
      </c>
      <c r="K221" s="387">
        <v>5.0496867706669963</v>
      </c>
      <c r="L221" s="387">
        <v>109.62533333333342</v>
      </c>
      <c r="M221" s="390">
        <v>22.200000000000006</v>
      </c>
      <c r="N221" s="390">
        <v>2455.4399999999996</v>
      </c>
      <c r="O221" s="403">
        <v>7.5403513081930962</v>
      </c>
      <c r="P221" s="391">
        <v>110.60540540540535</v>
      </c>
    </row>
    <row r="222" spans="1:16" ht="14.4" customHeight="1" x14ac:dyDescent="0.3">
      <c r="A222" s="386" t="s">
        <v>3790</v>
      </c>
      <c r="B222" s="387" t="s">
        <v>3546</v>
      </c>
      <c r="C222" s="387" t="s">
        <v>3609</v>
      </c>
      <c r="D222" s="387" t="s">
        <v>3610</v>
      </c>
      <c r="E222" s="390">
        <v>25</v>
      </c>
      <c r="F222" s="390">
        <v>381.05</v>
      </c>
      <c r="G222" s="387">
        <v>1</v>
      </c>
      <c r="H222" s="387">
        <v>15.242000000000001</v>
      </c>
      <c r="I222" s="390">
        <v>51</v>
      </c>
      <c r="J222" s="390">
        <v>622.30000000000007</v>
      </c>
      <c r="K222" s="387">
        <v>1.6331190132528541</v>
      </c>
      <c r="L222" s="387">
        <v>12.201960784313727</v>
      </c>
      <c r="M222" s="390"/>
      <c r="N222" s="390"/>
      <c r="O222" s="403"/>
      <c r="P222" s="391"/>
    </row>
    <row r="223" spans="1:16" ht="14.4" customHeight="1" x14ac:dyDescent="0.3">
      <c r="A223" s="386" t="s">
        <v>3790</v>
      </c>
      <c r="B223" s="387" t="s">
        <v>3546</v>
      </c>
      <c r="C223" s="387" t="s">
        <v>3613</v>
      </c>
      <c r="D223" s="387" t="s">
        <v>3614</v>
      </c>
      <c r="E223" s="390"/>
      <c r="F223" s="390"/>
      <c r="G223" s="387"/>
      <c r="H223" s="387"/>
      <c r="I223" s="390"/>
      <c r="J223" s="390"/>
      <c r="K223" s="387"/>
      <c r="L223" s="387"/>
      <c r="M223" s="390">
        <v>22.799999999999997</v>
      </c>
      <c r="N223" s="390">
        <v>1780.9599999999994</v>
      </c>
      <c r="O223" s="403"/>
      <c r="P223" s="391">
        <v>78.112280701754372</v>
      </c>
    </row>
    <row r="224" spans="1:16" ht="14.4" customHeight="1" x14ac:dyDescent="0.3">
      <c r="A224" s="386" t="s">
        <v>3790</v>
      </c>
      <c r="B224" s="387" t="s">
        <v>3546</v>
      </c>
      <c r="C224" s="387" t="s">
        <v>3615</v>
      </c>
      <c r="D224" s="387" t="s">
        <v>3616</v>
      </c>
      <c r="E224" s="390">
        <v>2</v>
      </c>
      <c r="F224" s="390">
        <v>105.28</v>
      </c>
      <c r="G224" s="387">
        <v>1</v>
      </c>
      <c r="H224" s="387">
        <v>52.64</v>
      </c>
      <c r="I224" s="390">
        <v>1</v>
      </c>
      <c r="J224" s="390">
        <v>58.87</v>
      </c>
      <c r="K224" s="387">
        <v>0.55917553191489355</v>
      </c>
      <c r="L224" s="387">
        <v>58.87</v>
      </c>
      <c r="M224" s="390"/>
      <c r="N224" s="390"/>
      <c r="O224" s="403"/>
      <c r="P224" s="391"/>
    </row>
    <row r="225" spans="1:16" ht="14.4" customHeight="1" x14ac:dyDescent="0.3">
      <c r="A225" s="386" t="s">
        <v>3790</v>
      </c>
      <c r="B225" s="387" t="s">
        <v>3546</v>
      </c>
      <c r="C225" s="387" t="s">
        <v>3617</v>
      </c>
      <c r="D225" s="387" t="s">
        <v>3616</v>
      </c>
      <c r="E225" s="390">
        <v>6</v>
      </c>
      <c r="F225" s="390">
        <v>378.48</v>
      </c>
      <c r="G225" s="387">
        <v>1</v>
      </c>
      <c r="H225" s="387">
        <v>63.080000000000005</v>
      </c>
      <c r="I225" s="390">
        <v>11</v>
      </c>
      <c r="J225" s="390">
        <v>2253.6099999999997</v>
      </c>
      <c r="K225" s="387">
        <v>5.9543701120270542</v>
      </c>
      <c r="L225" s="387">
        <v>204.87363636363634</v>
      </c>
      <c r="M225" s="390">
        <v>1</v>
      </c>
      <c r="N225" s="390">
        <v>148.57</v>
      </c>
      <c r="O225" s="403">
        <v>0.39254385964912275</v>
      </c>
      <c r="P225" s="391">
        <v>148.57</v>
      </c>
    </row>
    <row r="226" spans="1:16" ht="14.4" customHeight="1" x14ac:dyDescent="0.3">
      <c r="A226" s="386" t="s">
        <v>3790</v>
      </c>
      <c r="B226" s="387" t="s">
        <v>3546</v>
      </c>
      <c r="C226" s="387" t="s">
        <v>3749</v>
      </c>
      <c r="D226" s="387" t="s">
        <v>3750</v>
      </c>
      <c r="E226" s="390"/>
      <c r="F226" s="390"/>
      <c r="G226" s="387"/>
      <c r="H226" s="387"/>
      <c r="I226" s="390"/>
      <c r="J226" s="390"/>
      <c r="K226" s="387"/>
      <c r="L226" s="387"/>
      <c r="M226" s="390">
        <v>1</v>
      </c>
      <c r="N226" s="390">
        <v>9.6199999999999992</v>
      </c>
      <c r="O226" s="403"/>
      <c r="P226" s="391">
        <v>9.6199999999999992</v>
      </c>
    </row>
    <row r="227" spans="1:16" ht="14.4" customHeight="1" x14ac:dyDescent="0.3">
      <c r="A227" s="386" t="s">
        <v>3790</v>
      </c>
      <c r="B227" s="387" t="s">
        <v>3546</v>
      </c>
      <c r="C227" s="387" t="s">
        <v>3620</v>
      </c>
      <c r="D227" s="387" t="s">
        <v>3621</v>
      </c>
      <c r="E227" s="390">
        <v>0.2</v>
      </c>
      <c r="F227" s="390">
        <v>24.52</v>
      </c>
      <c r="G227" s="387">
        <v>1</v>
      </c>
      <c r="H227" s="387">
        <v>122.6</v>
      </c>
      <c r="I227" s="390"/>
      <c r="J227" s="390"/>
      <c r="K227" s="387"/>
      <c r="L227" s="387"/>
      <c r="M227" s="390"/>
      <c r="N227" s="390"/>
      <c r="O227" s="403"/>
      <c r="P227" s="391"/>
    </row>
    <row r="228" spans="1:16" ht="14.4" customHeight="1" x14ac:dyDescent="0.3">
      <c r="A228" s="386" t="s">
        <v>3790</v>
      </c>
      <c r="B228" s="387" t="s">
        <v>3546</v>
      </c>
      <c r="C228" s="387" t="s">
        <v>3622</v>
      </c>
      <c r="D228" s="387" t="s">
        <v>3610</v>
      </c>
      <c r="E228" s="390">
        <v>219</v>
      </c>
      <c r="F228" s="390">
        <v>2777.7999999999997</v>
      </c>
      <c r="G228" s="387">
        <v>1</v>
      </c>
      <c r="H228" s="387">
        <v>12.684018264840182</v>
      </c>
      <c r="I228" s="390">
        <v>281</v>
      </c>
      <c r="J228" s="390">
        <v>2218.77</v>
      </c>
      <c r="K228" s="387">
        <v>0.79875080999352011</v>
      </c>
      <c r="L228" s="387">
        <v>7.8959786476868326</v>
      </c>
      <c r="M228" s="390">
        <v>702</v>
      </c>
      <c r="N228" s="390">
        <v>2653.559999999999</v>
      </c>
      <c r="O228" s="403">
        <v>0.95527395780833724</v>
      </c>
      <c r="P228" s="391">
        <v>3.7799999999999985</v>
      </c>
    </row>
    <row r="229" spans="1:16" ht="14.4" customHeight="1" x14ac:dyDescent="0.3">
      <c r="A229" s="386" t="s">
        <v>3790</v>
      </c>
      <c r="B229" s="387" t="s">
        <v>3546</v>
      </c>
      <c r="C229" s="387" t="s">
        <v>3623</v>
      </c>
      <c r="D229" s="387" t="s">
        <v>3610</v>
      </c>
      <c r="E229" s="390">
        <v>39</v>
      </c>
      <c r="F229" s="390">
        <v>565.05999999999995</v>
      </c>
      <c r="G229" s="387">
        <v>1</v>
      </c>
      <c r="H229" s="387">
        <v>14.488717948717948</v>
      </c>
      <c r="I229" s="390">
        <v>34</v>
      </c>
      <c r="J229" s="390">
        <v>594.49</v>
      </c>
      <c r="K229" s="387">
        <v>1.0520829646409231</v>
      </c>
      <c r="L229" s="387">
        <v>17.484999999999999</v>
      </c>
      <c r="M229" s="390">
        <v>1</v>
      </c>
      <c r="N229" s="390">
        <v>18.91</v>
      </c>
      <c r="O229" s="403">
        <v>3.3465472693165334E-2</v>
      </c>
      <c r="P229" s="391">
        <v>18.91</v>
      </c>
    </row>
    <row r="230" spans="1:16" ht="14.4" customHeight="1" x14ac:dyDescent="0.3">
      <c r="A230" s="386" t="s">
        <v>3790</v>
      </c>
      <c r="B230" s="387" t="s">
        <v>3546</v>
      </c>
      <c r="C230" s="387" t="s">
        <v>3626</v>
      </c>
      <c r="D230" s="387" t="s">
        <v>3627</v>
      </c>
      <c r="E230" s="390"/>
      <c r="F230" s="390"/>
      <c r="G230" s="387"/>
      <c r="H230" s="387"/>
      <c r="I230" s="390">
        <v>0.30000000000000004</v>
      </c>
      <c r="J230" s="390">
        <v>23.04</v>
      </c>
      <c r="K230" s="387"/>
      <c r="L230" s="387">
        <v>76.799999999999983</v>
      </c>
      <c r="M230" s="390">
        <v>2.2999999999999998</v>
      </c>
      <c r="N230" s="390">
        <v>178.25</v>
      </c>
      <c r="O230" s="403"/>
      <c r="P230" s="391">
        <v>77.5</v>
      </c>
    </row>
    <row r="231" spans="1:16" ht="14.4" customHeight="1" x14ac:dyDescent="0.3">
      <c r="A231" s="386" t="s">
        <v>3790</v>
      </c>
      <c r="B231" s="387" t="s">
        <v>3546</v>
      </c>
      <c r="C231" s="387" t="s">
        <v>3632</v>
      </c>
      <c r="D231" s="387" t="s">
        <v>3633</v>
      </c>
      <c r="E231" s="390"/>
      <c r="F231" s="390"/>
      <c r="G231" s="387"/>
      <c r="H231" s="387"/>
      <c r="I231" s="390"/>
      <c r="J231" s="390"/>
      <c r="K231" s="387"/>
      <c r="L231" s="387"/>
      <c r="M231" s="390">
        <v>1</v>
      </c>
      <c r="N231" s="390">
        <v>17.64</v>
      </c>
      <c r="O231" s="403"/>
      <c r="P231" s="391">
        <v>17.64</v>
      </c>
    </row>
    <row r="232" spans="1:16" ht="14.4" customHeight="1" x14ac:dyDescent="0.3">
      <c r="A232" s="386" t="s">
        <v>3790</v>
      </c>
      <c r="B232" s="387" t="s">
        <v>3546</v>
      </c>
      <c r="C232" s="387" t="s">
        <v>3634</v>
      </c>
      <c r="D232" s="387" t="s">
        <v>3635</v>
      </c>
      <c r="E232" s="390">
        <v>25.599999999999991</v>
      </c>
      <c r="F232" s="390">
        <v>1681.8700000000001</v>
      </c>
      <c r="G232" s="387">
        <v>1</v>
      </c>
      <c r="H232" s="387">
        <v>65.698046875000031</v>
      </c>
      <c r="I232" s="390">
        <v>25.399999999999995</v>
      </c>
      <c r="J232" s="390">
        <v>1813.12</v>
      </c>
      <c r="K232" s="387">
        <v>1.0780381361222924</v>
      </c>
      <c r="L232" s="387">
        <v>71.382677165354337</v>
      </c>
      <c r="M232" s="390">
        <v>36.199999999999996</v>
      </c>
      <c r="N232" s="390">
        <v>2239.8000000000002</v>
      </c>
      <c r="O232" s="403">
        <v>1.3317319412320809</v>
      </c>
      <c r="P232" s="391">
        <v>61.87292817679559</v>
      </c>
    </row>
    <row r="233" spans="1:16" ht="14.4" customHeight="1" x14ac:dyDescent="0.3">
      <c r="A233" s="386" t="s">
        <v>3790</v>
      </c>
      <c r="B233" s="387" t="s">
        <v>3546</v>
      </c>
      <c r="C233" s="387" t="s">
        <v>3636</v>
      </c>
      <c r="D233" s="387" t="s">
        <v>3637</v>
      </c>
      <c r="E233" s="390">
        <v>0.2</v>
      </c>
      <c r="F233" s="390">
        <v>97.71</v>
      </c>
      <c r="G233" s="387">
        <v>1</v>
      </c>
      <c r="H233" s="387">
        <v>488.54999999999995</v>
      </c>
      <c r="I233" s="390">
        <v>1.2</v>
      </c>
      <c r="J233" s="390">
        <v>608.64</v>
      </c>
      <c r="K233" s="387">
        <v>6.2290451335584898</v>
      </c>
      <c r="L233" s="387">
        <v>507.2</v>
      </c>
      <c r="M233" s="390">
        <v>0.6</v>
      </c>
      <c r="N233" s="390">
        <v>276.19</v>
      </c>
      <c r="O233" s="403">
        <v>2.826629822945451</v>
      </c>
      <c r="P233" s="391">
        <v>460.31666666666666</v>
      </c>
    </row>
    <row r="234" spans="1:16" ht="14.4" customHeight="1" x14ac:dyDescent="0.3">
      <c r="A234" s="386" t="s">
        <v>3790</v>
      </c>
      <c r="B234" s="387" t="s">
        <v>3546</v>
      </c>
      <c r="C234" s="387" t="s">
        <v>3755</v>
      </c>
      <c r="D234" s="387" t="s">
        <v>3756</v>
      </c>
      <c r="E234" s="390"/>
      <c r="F234" s="390"/>
      <c r="G234" s="387"/>
      <c r="H234" s="387"/>
      <c r="I234" s="390">
        <v>0.2</v>
      </c>
      <c r="J234" s="390">
        <v>202.87</v>
      </c>
      <c r="K234" s="387"/>
      <c r="L234" s="387">
        <v>1014.35</v>
      </c>
      <c r="M234" s="390"/>
      <c r="N234" s="390"/>
      <c r="O234" s="403"/>
      <c r="P234" s="391"/>
    </row>
    <row r="235" spans="1:16" ht="14.4" customHeight="1" x14ac:dyDescent="0.3">
      <c r="A235" s="386" t="s">
        <v>3790</v>
      </c>
      <c r="B235" s="387" t="s">
        <v>3546</v>
      </c>
      <c r="C235" s="387" t="s">
        <v>3638</v>
      </c>
      <c r="D235" s="387" t="s">
        <v>3639</v>
      </c>
      <c r="E235" s="390">
        <v>22.799999999999994</v>
      </c>
      <c r="F235" s="390">
        <v>1178.9899999999998</v>
      </c>
      <c r="G235" s="387">
        <v>1</v>
      </c>
      <c r="H235" s="387">
        <v>51.710087719298251</v>
      </c>
      <c r="I235" s="390">
        <v>36.800000000000004</v>
      </c>
      <c r="J235" s="390">
        <v>2227.4400000000005</v>
      </c>
      <c r="K235" s="387">
        <v>1.8892781109254539</v>
      </c>
      <c r="L235" s="387">
        <v>60.528260869565223</v>
      </c>
      <c r="M235" s="390">
        <v>41.6</v>
      </c>
      <c r="N235" s="390">
        <v>2608.5399999999995</v>
      </c>
      <c r="O235" s="403">
        <v>2.212520886521514</v>
      </c>
      <c r="P235" s="391">
        <v>62.705288461538444</v>
      </c>
    </row>
    <row r="236" spans="1:16" ht="14.4" customHeight="1" x14ac:dyDescent="0.3">
      <c r="A236" s="386" t="s">
        <v>3790</v>
      </c>
      <c r="B236" s="387" t="s">
        <v>3546</v>
      </c>
      <c r="C236" s="387" t="s">
        <v>3640</v>
      </c>
      <c r="D236" s="387" t="s">
        <v>3641</v>
      </c>
      <c r="E236" s="390">
        <v>0.04</v>
      </c>
      <c r="F236" s="390">
        <v>14.68</v>
      </c>
      <c r="G236" s="387">
        <v>1</v>
      </c>
      <c r="H236" s="387">
        <v>367</v>
      </c>
      <c r="I236" s="390">
        <v>0.04</v>
      </c>
      <c r="J236" s="390">
        <v>15.28</v>
      </c>
      <c r="K236" s="387">
        <v>1.0408719346049047</v>
      </c>
      <c r="L236" s="387">
        <v>382</v>
      </c>
      <c r="M236" s="390">
        <v>0.04</v>
      </c>
      <c r="N236" s="390">
        <v>15.42</v>
      </c>
      <c r="O236" s="403">
        <v>1.050408719346049</v>
      </c>
      <c r="P236" s="391">
        <v>385.5</v>
      </c>
    </row>
    <row r="237" spans="1:16" ht="14.4" customHeight="1" x14ac:dyDescent="0.3">
      <c r="A237" s="386" t="s">
        <v>3790</v>
      </c>
      <c r="B237" s="387" t="s">
        <v>3546</v>
      </c>
      <c r="C237" s="387" t="s">
        <v>3652</v>
      </c>
      <c r="D237" s="387" t="s">
        <v>3653</v>
      </c>
      <c r="E237" s="390"/>
      <c r="F237" s="390"/>
      <c r="G237" s="387"/>
      <c r="H237" s="387"/>
      <c r="I237" s="390">
        <v>1</v>
      </c>
      <c r="J237" s="390">
        <v>17.82</v>
      </c>
      <c r="K237" s="387"/>
      <c r="L237" s="387">
        <v>17.82</v>
      </c>
      <c r="M237" s="390">
        <v>1</v>
      </c>
      <c r="N237" s="390">
        <v>19.329999999999998</v>
      </c>
      <c r="O237" s="403"/>
      <c r="P237" s="391">
        <v>19.329999999999998</v>
      </c>
    </row>
    <row r="238" spans="1:16" ht="14.4" customHeight="1" x14ac:dyDescent="0.3">
      <c r="A238" s="386" t="s">
        <v>3790</v>
      </c>
      <c r="B238" s="387" t="s">
        <v>3546</v>
      </c>
      <c r="C238" s="387" t="s">
        <v>3654</v>
      </c>
      <c r="D238" s="387" t="s">
        <v>3655</v>
      </c>
      <c r="E238" s="390">
        <v>2</v>
      </c>
      <c r="F238" s="390">
        <v>37.769999999999996</v>
      </c>
      <c r="G238" s="387">
        <v>1</v>
      </c>
      <c r="H238" s="387">
        <v>18.884999999999998</v>
      </c>
      <c r="I238" s="390"/>
      <c r="J238" s="390"/>
      <c r="K238" s="387"/>
      <c r="L238" s="387"/>
      <c r="M238" s="390"/>
      <c r="N238" s="390"/>
      <c r="O238" s="403"/>
      <c r="P238" s="391"/>
    </row>
    <row r="239" spans="1:16" ht="14.4" customHeight="1" x14ac:dyDescent="0.3">
      <c r="A239" s="386" t="s">
        <v>3790</v>
      </c>
      <c r="B239" s="387" t="s">
        <v>3546</v>
      </c>
      <c r="C239" s="387" t="s">
        <v>3768</v>
      </c>
      <c r="D239" s="387" t="s">
        <v>3769</v>
      </c>
      <c r="E239" s="390"/>
      <c r="F239" s="390"/>
      <c r="G239" s="387"/>
      <c r="H239" s="387"/>
      <c r="I239" s="390">
        <v>1</v>
      </c>
      <c r="J239" s="390">
        <v>45.13</v>
      </c>
      <c r="K239" s="387"/>
      <c r="L239" s="387">
        <v>45.13</v>
      </c>
      <c r="M239" s="390">
        <v>2</v>
      </c>
      <c r="N239" s="390">
        <v>120.12</v>
      </c>
      <c r="O239" s="403"/>
      <c r="P239" s="391">
        <v>60.06</v>
      </c>
    </row>
    <row r="240" spans="1:16" ht="14.4" customHeight="1" x14ac:dyDescent="0.3">
      <c r="A240" s="386" t="s">
        <v>3790</v>
      </c>
      <c r="B240" s="387" t="s">
        <v>3546</v>
      </c>
      <c r="C240" s="387" t="s">
        <v>3656</v>
      </c>
      <c r="D240" s="387" t="s">
        <v>3657</v>
      </c>
      <c r="E240" s="390"/>
      <c r="F240" s="390"/>
      <c r="G240" s="387"/>
      <c r="H240" s="387"/>
      <c r="I240" s="390"/>
      <c r="J240" s="390"/>
      <c r="K240" s="387"/>
      <c r="L240" s="387"/>
      <c r="M240" s="390">
        <v>1.62</v>
      </c>
      <c r="N240" s="390">
        <v>306.26</v>
      </c>
      <c r="O240" s="403"/>
      <c r="P240" s="391">
        <v>189.04938271604937</v>
      </c>
    </row>
    <row r="241" spans="1:16" ht="14.4" customHeight="1" x14ac:dyDescent="0.3">
      <c r="A241" s="386" t="s">
        <v>3790</v>
      </c>
      <c r="B241" s="387" t="s">
        <v>3546</v>
      </c>
      <c r="C241" s="387" t="s">
        <v>3797</v>
      </c>
      <c r="D241" s="387" t="s">
        <v>3798</v>
      </c>
      <c r="E241" s="390"/>
      <c r="F241" s="390"/>
      <c r="G241" s="387"/>
      <c r="H241" s="387"/>
      <c r="I241" s="390">
        <v>1.2</v>
      </c>
      <c r="J241" s="390">
        <v>345.12</v>
      </c>
      <c r="K241" s="387"/>
      <c r="L241" s="387">
        <v>287.60000000000002</v>
      </c>
      <c r="M241" s="390">
        <v>0.2</v>
      </c>
      <c r="N241" s="390">
        <v>58.03</v>
      </c>
      <c r="O241" s="403"/>
      <c r="P241" s="391">
        <v>290.14999999999998</v>
      </c>
    </row>
    <row r="242" spans="1:16" ht="14.4" customHeight="1" x14ac:dyDescent="0.3">
      <c r="A242" s="386" t="s">
        <v>3790</v>
      </c>
      <c r="B242" s="387" t="s">
        <v>3546</v>
      </c>
      <c r="C242" s="387" t="s">
        <v>3662</v>
      </c>
      <c r="D242" s="387" t="s">
        <v>3663</v>
      </c>
      <c r="E242" s="390"/>
      <c r="F242" s="390"/>
      <c r="G242" s="387"/>
      <c r="H242" s="387"/>
      <c r="I242" s="390">
        <v>50.800000000000054</v>
      </c>
      <c r="J242" s="390">
        <v>5558.7100000000009</v>
      </c>
      <c r="K242" s="387"/>
      <c r="L242" s="387">
        <v>109.4234251968503</v>
      </c>
      <c r="M242" s="390">
        <v>48.550000000000004</v>
      </c>
      <c r="N242" s="390">
        <v>5413.760000000002</v>
      </c>
      <c r="O242" s="403"/>
      <c r="P242" s="391">
        <v>111.50895983522145</v>
      </c>
    </row>
    <row r="243" spans="1:16" ht="14.4" customHeight="1" x14ac:dyDescent="0.3">
      <c r="A243" s="386" t="s">
        <v>3790</v>
      </c>
      <c r="B243" s="387" t="s">
        <v>3546</v>
      </c>
      <c r="C243" s="387" t="s">
        <v>3799</v>
      </c>
      <c r="D243" s="387" t="s">
        <v>3796</v>
      </c>
      <c r="E243" s="390"/>
      <c r="F243" s="390"/>
      <c r="G243" s="387"/>
      <c r="H243" s="387"/>
      <c r="I243" s="390"/>
      <c r="J243" s="390"/>
      <c r="K243" s="387"/>
      <c r="L243" s="387"/>
      <c r="M243" s="390">
        <v>0.25</v>
      </c>
      <c r="N243" s="390">
        <v>175.87</v>
      </c>
      <c r="O243" s="403"/>
      <c r="P243" s="391">
        <v>703.48</v>
      </c>
    </row>
    <row r="244" spans="1:16" ht="14.4" customHeight="1" x14ac:dyDescent="0.3">
      <c r="A244" s="386" t="s">
        <v>3790</v>
      </c>
      <c r="B244" s="387" t="s">
        <v>3546</v>
      </c>
      <c r="C244" s="387" t="s">
        <v>3800</v>
      </c>
      <c r="D244" s="387" t="s">
        <v>3801</v>
      </c>
      <c r="E244" s="390"/>
      <c r="F244" s="390"/>
      <c r="G244" s="387"/>
      <c r="H244" s="387"/>
      <c r="I244" s="390">
        <v>0.08</v>
      </c>
      <c r="J244" s="390">
        <v>6.27</v>
      </c>
      <c r="K244" s="387"/>
      <c r="L244" s="387">
        <v>78.375</v>
      </c>
      <c r="M244" s="390"/>
      <c r="N244" s="390"/>
      <c r="O244" s="403"/>
      <c r="P244" s="391"/>
    </row>
    <row r="245" spans="1:16" ht="14.4" customHeight="1" x14ac:dyDescent="0.3">
      <c r="A245" s="386" t="s">
        <v>3790</v>
      </c>
      <c r="B245" s="387" t="s">
        <v>3672</v>
      </c>
      <c r="C245" s="387" t="s">
        <v>3673</v>
      </c>
      <c r="D245" s="387" t="s">
        <v>3674</v>
      </c>
      <c r="E245" s="390">
        <v>20</v>
      </c>
      <c r="F245" s="390">
        <v>0</v>
      </c>
      <c r="G245" s="387"/>
      <c r="H245" s="387">
        <v>0</v>
      </c>
      <c r="I245" s="390">
        <v>31</v>
      </c>
      <c r="J245" s="390">
        <v>0</v>
      </c>
      <c r="K245" s="387"/>
      <c r="L245" s="387">
        <v>0</v>
      </c>
      <c r="M245" s="390">
        <v>54</v>
      </c>
      <c r="N245" s="390">
        <v>0</v>
      </c>
      <c r="O245" s="403"/>
      <c r="P245" s="391">
        <v>0</v>
      </c>
    </row>
    <row r="246" spans="1:16" ht="14.4" customHeight="1" x14ac:dyDescent="0.3">
      <c r="A246" s="386" t="s">
        <v>3790</v>
      </c>
      <c r="B246" s="387" t="s">
        <v>3672</v>
      </c>
      <c r="C246" s="387" t="s">
        <v>3778</v>
      </c>
      <c r="D246" s="387" t="s">
        <v>3779</v>
      </c>
      <c r="E246" s="390">
        <v>1040</v>
      </c>
      <c r="F246" s="390">
        <v>0</v>
      </c>
      <c r="G246" s="387"/>
      <c r="H246" s="387">
        <v>0</v>
      </c>
      <c r="I246" s="390">
        <v>998</v>
      </c>
      <c r="J246" s="390">
        <v>0</v>
      </c>
      <c r="K246" s="387"/>
      <c r="L246" s="387">
        <v>0</v>
      </c>
      <c r="M246" s="390">
        <v>1169</v>
      </c>
      <c r="N246" s="390">
        <v>0</v>
      </c>
      <c r="O246" s="403"/>
      <c r="P246" s="391">
        <v>0</v>
      </c>
    </row>
    <row r="247" spans="1:16" ht="14.4" customHeight="1" x14ac:dyDescent="0.3">
      <c r="A247" s="386" t="s">
        <v>3790</v>
      </c>
      <c r="B247" s="387" t="s">
        <v>3672</v>
      </c>
      <c r="C247" s="387" t="s">
        <v>3675</v>
      </c>
      <c r="D247" s="387" t="s">
        <v>3676</v>
      </c>
      <c r="E247" s="390">
        <v>46</v>
      </c>
      <c r="F247" s="390">
        <v>1564</v>
      </c>
      <c r="G247" s="387">
        <v>1</v>
      </c>
      <c r="H247" s="387">
        <v>34</v>
      </c>
      <c r="I247" s="390">
        <v>63</v>
      </c>
      <c r="J247" s="390">
        <v>2142</v>
      </c>
      <c r="K247" s="387">
        <v>1.3695652173913044</v>
      </c>
      <c r="L247" s="387">
        <v>34</v>
      </c>
      <c r="M247" s="390">
        <v>79</v>
      </c>
      <c r="N247" s="390">
        <v>2686</v>
      </c>
      <c r="O247" s="403">
        <v>1.7173913043478262</v>
      </c>
      <c r="P247" s="391">
        <v>34</v>
      </c>
    </row>
    <row r="248" spans="1:16" ht="14.4" customHeight="1" x14ac:dyDescent="0.3">
      <c r="A248" s="386" t="s">
        <v>3790</v>
      </c>
      <c r="B248" s="387" t="s">
        <v>3672</v>
      </c>
      <c r="C248" s="387" t="s">
        <v>3677</v>
      </c>
      <c r="D248" s="387" t="s">
        <v>3678</v>
      </c>
      <c r="E248" s="390">
        <v>482</v>
      </c>
      <c r="F248" s="390">
        <v>75192</v>
      </c>
      <c r="G248" s="387">
        <v>1</v>
      </c>
      <c r="H248" s="387">
        <v>156</v>
      </c>
      <c r="I248" s="390">
        <v>812</v>
      </c>
      <c r="J248" s="390">
        <v>128296</v>
      </c>
      <c r="K248" s="387">
        <v>1.7062453452494946</v>
      </c>
      <c r="L248" s="387">
        <v>158</v>
      </c>
      <c r="M248" s="390">
        <v>1106</v>
      </c>
      <c r="N248" s="390">
        <v>172536</v>
      </c>
      <c r="O248" s="403">
        <v>2.2946058091286305</v>
      </c>
      <c r="P248" s="391">
        <v>156</v>
      </c>
    </row>
    <row r="249" spans="1:16" ht="14.4" customHeight="1" x14ac:dyDescent="0.3">
      <c r="A249" s="386" t="s">
        <v>3790</v>
      </c>
      <c r="B249" s="387" t="s">
        <v>3672</v>
      </c>
      <c r="C249" s="387" t="s">
        <v>3681</v>
      </c>
      <c r="D249" s="387" t="s">
        <v>3682</v>
      </c>
      <c r="E249" s="390">
        <v>664</v>
      </c>
      <c r="F249" s="390">
        <v>0</v>
      </c>
      <c r="G249" s="387"/>
      <c r="H249" s="387">
        <v>0</v>
      </c>
      <c r="I249" s="390">
        <v>777</v>
      </c>
      <c r="J249" s="390">
        <v>0</v>
      </c>
      <c r="K249" s="387"/>
      <c r="L249" s="387">
        <v>0</v>
      </c>
      <c r="M249" s="390">
        <v>880</v>
      </c>
      <c r="N249" s="390">
        <v>0</v>
      </c>
      <c r="O249" s="403"/>
      <c r="P249" s="391">
        <v>0</v>
      </c>
    </row>
    <row r="250" spans="1:16" ht="14.4" customHeight="1" x14ac:dyDescent="0.3">
      <c r="A250" s="386" t="s">
        <v>3790</v>
      </c>
      <c r="B250" s="387" t="s">
        <v>3672</v>
      </c>
      <c r="C250" s="387" t="s">
        <v>3683</v>
      </c>
      <c r="D250" s="387" t="s">
        <v>3684</v>
      </c>
      <c r="E250" s="390"/>
      <c r="F250" s="390"/>
      <c r="G250" s="387"/>
      <c r="H250" s="387"/>
      <c r="I250" s="390"/>
      <c r="J250" s="390"/>
      <c r="K250" s="387"/>
      <c r="L250" s="387"/>
      <c r="M250" s="390">
        <v>102</v>
      </c>
      <c r="N250" s="390">
        <v>3570</v>
      </c>
      <c r="O250" s="403"/>
      <c r="P250" s="391">
        <v>35</v>
      </c>
    </row>
    <row r="251" spans="1:16" ht="14.4" customHeight="1" x14ac:dyDescent="0.3">
      <c r="A251" s="386" t="s">
        <v>3790</v>
      </c>
      <c r="B251" s="387" t="s">
        <v>3672</v>
      </c>
      <c r="C251" s="387" t="s">
        <v>3782</v>
      </c>
      <c r="D251" s="387" t="s">
        <v>3783</v>
      </c>
      <c r="E251" s="390">
        <v>458</v>
      </c>
      <c r="F251" s="390">
        <v>91600</v>
      </c>
      <c r="G251" s="387">
        <v>1</v>
      </c>
      <c r="H251" s="387">
        <v>200</v>
      </c>
      <c r="I251" s="390">
        <v>640</v>
      </c>
      <c r="J251" s="390">
        <v>128000</v>
      </c>
      <c r="K251" s="387">
        <v>1.3973799126637554</v>
      </c>
      <c r="L251" s="387">
        <v>200</v>
      </c>
      <c r="M251" s="390">
        <v>792</v>
      </c>
      <c r="N251" s="390">
        <v>158400</v>
      </c>
      <c r="O251" s="403">
        <v>1.7292576419213974</v>
      </c>
      <c r="P251" s="391">
        <v>200</v>
      </c>
    </row>
    <row r="252" spans="1:16" ht="14.4" customHeight="1" x14ac:dyDescent="0.3">
      <c r="A252" s="386" t="s">
        <v>3790</v>
      </c>
      <c r="B252" s="387" t="s">
        <v>3672</v>
      </c>
      <c r="C252" s="387" t="s">
        <v>3685</v>
      </c>
      <c r="D252" s="387" t="s">
        <v>3686</v>
      </c>
      <c r="E252" s="390"/>
      <c r="F252" s="390"/>
      <c r="G252" s="387"/>
      <c r="H252" s="387"/>
      <c r="I252" s="390">
        <v>3</v>
      </c>
      <c r="J252" s="390">
        <v>423</v>
      </c>
      <c r="K252" s="387"/>
      <c r="L252" s="387">
        <v>141</v>
      </c>
      <c r="M252" s="390">
        <v>22</v>
      </c>
      <c r="N252" s="390">
        <v>3102</v>
      </c>
      <c r="O252" s="403"/>
      <c r="P252" s="391">
        <v>141</v>
      </c>
    </row>
    <row r="253" spans="1:16" ht="14.4" customHeight="1" x14ac:dyDescent="0.3">
      <c r="A253" s="386" t="s">
        <v>3790</v>
      </c>
      <c r="B253" s="387" t="s">
        <v>3672</v>
      </c>
      <c r="C253" s="387" t="s">
        <v>3687</v>
      </c>
      <c r="D253" s="387" t="s">
        <v>3688</v>
      </c>
      <c r="E253" s="390">
        <v>5</v>
      </c>
      <c r="F253" s="390">
        <v>310</v>
      </c>
      <c r="G253" s="387">
        <v>1</v>
      </c>
      <c r="H253" s="387">
        <v>62</v>
      </c>
      <c r="I253" s="390">
        <v>6</v>
      </c>
      <c r="J253" s="390">
        <v>372</v>
      </c>
      <c r="K253" s="387">
        <v>1.2</v>
      </c>
      <c r="L253" s="387">
        <v>62</v>
      </c>
      <c r="M253" s="390">
        <v>71</v>
      </c>
      <c r="N253" s="390">
        <v>7952</v>
      </c>
      <c r="O253" s="403">
        <v>25.651612903225807</v>
      </c>
      <c r="P253" s="391">
        <v>112</v>
      </c>
    </row>
    <row r="254" spans="1:16" ht="14.4" customHeight="1" x14ac:dyDescent="0.3">
      <c r="A254" s="386" t="s">
        <v>3790</v>
      </c>
      <c r="B254" s="387" t="s">
        <v>3672</v>
      </c>
      <c r="C254" s="387" t="s">
        <v>3691</v>
      </c>
      <c r="D254" s="387" t="s">
        <v>3692</v>
      </c>
      <c r="E254" s="390">
        <v>1087</v>
      </c>
      <c r="F254" s="390">
        <v>20653</v>
      </c>
      <c r="G254" s="387">
        <v>1</v>
      </c>
      <c r="H254" s="387">
        <v>19</v>
      </c>
      <c r="I254" s="390">
        <v>1334</v>
      </c>
      <c r="J254" s="390">
        <v>25346</v>
      </c>
      <c r="K254" s="387">
        <v>1.2272309107635695</v>
      </c>
      <c r="L254" s="387">
        <v>19</v>
      </c>
      <c r="M254" s="390">
        <v>1117</v>
      </c>
      <c r="N254" s="390">
        <v>33510</v>
      </c>
      <c r="O254" s="403">
        <v>1.6225245727013025</v>
      </c>
      <c r="P254" s="391">
        <v>30</v>
      </c>
    </row>
    <row r="255" spans="1:16" ht="14.4" customHeight="1" x14ac:dyDescent="0.3">
      <c r="A255" s="386" t="s">
        <v>3790</v>
      </c>
      <c r="B255" s="387" t="s">
        <v>3672</v>
      </c>
      <c r="C255" s="387" t="s">
        <v>3701</v>
      </c>
      <c r="D255" s="387" t="s">
        <v>3702</v>
      </c>
      <c r="E255" s="390">
        <v>1</v>
      </c>
      <c r="F255" s="390">
        <v>323</v>
      </c>
      <c r="G255" s="387">
        <v>1</v>
      </c>
      <c r="H255" s="387">
        <v>323</v>
      </c>
      <c r="I255" s="390">
        <v>5</v>
      </c>
      <c r="J255" s="390">
        <v>1620</v>
      </c>
      <c r="K255" s="387">
        <v>5.0154798761609909</v>
      </c>
      <c r="L255" s="387">
        <v>324</v>
      </c>
      <c r="M255" s="390">
        <v>2</v>
      </c>
      <c r="N255" s="390">
        <v>650</v>
      </c>
      <c r="O255" s="403">
        <v>2.0123839009287927</v>
      </c>
      <c r="P255" s="391">
        <v>325</v>
      </c>
    </row>
    <row r="256" spans="1:16" ht="14.4" customHeight="1" x14ac:dyDescent="0.3">
      <c r="A256" s="386" t="s">
        <v>3790</v>
      </c>
      <c r="B256" s="387" t="s">
        <v>3672</v>
      </c>
      <c r="C256" s="387" t="s">
        <v>3703</v>
      </c>
      <c r="D256" s="387" t="s">
        <v>3704</v>
      </c>
      <c r="E256" s="390">
        <v>41</v>
      </c>
      <c r="F256" s="390">
        <v>2296</v>
      </c>
      <c r="G256" s="387">
        <v>1</v>
      </c>
      <c r="H256" s="387">
        <v>56</v>
      </c>
      <c r="I256" s="390">
        <v>29</v>
      </c>
      <c r="J256" s="390">
        <v>1624</v>
      </c>
      <c r="K256" s="387">
        <v>0.70731707317073167</v>
      </c>
      <c r="L256" s="387">
        <v>56</v>
      </c>
      <c r="M256" s="390">
        <v>38</v>
      </c>
      <c r="N256" s="390">
        <v>2128</v>
      </c>
      <c r="O256" s="403">
        <v>0.92682926829268297</v>
      </c>
      <c r="P256" s="391">
        <v>56</v>
      </c>
    </row>
    <row r="257" spans="1:16" ht="14.4" customHeight="1" x14ac:dyDescent="0.3">
      <c r="A257" s="386" t="s">
        <v>3790</v>
      </c>
      <c r="B257" s="387" t="s">
        <v>3672</v>
      </c>
      <c r="C257" s="387" t="s">
        <v>3707</v>
      </c>
      <c r="D257" s="387" t="s">
        <v>3708</v>
      </c>
      <c r="E257" s="390"/>
      <c r="F257" s="390"/>
      <c r="G257" s="387"/>
      <c r="H257" s="387"/>
      <c r="I257" s="390"/>
      <c r="J257" s="390"/>
      <c r="K257" s="387"/>
      <c r="L257" s="387"/>
      <c r="M257" s="390">
        <v>1</v>
      </c>
      <c r="N257" s="390">
        <v>114</v>
      </c>
      <c r="O257" s="403"/>
      <c r="P257" s="391">
        <v>114</v>
      </c>
    </row>
    <row r="258" spans="1:16" ht="14.4" customHeight="1" x14ac:dyDescent="0.3">
      <c r="A258" s="386" t="s">
        <v>3790</v>
      </c>
      <c r="B258" s="387" t="s">
        <v>3672</v>
      </c>
      <c r="C258" s="387" t="s">
        <v>3709</v>
      </c>
      <c r="D258" s="387" t="s">
        <v>3710</v>
      </c>
      <c r="E258" s="390">
        <v>98</v>
      </c>
      <c r="F258" s="390">
        <v>7056</v>
      </c>
      <c r="G258" s="387">
        <v>1</v>
      </c>
      <c r="H258" s="387">
        <v>72</v>
      </c>
      <c r="I258" s="390">
        <v>42</v>
      </c>
      <c r="J258" s="390">
        <v>3024</v>
      </c>
      <c r="K258" s="387">
        <v>0.42857142857142855</v>
      </c>
      <c r="L258" s="387">
        <v>72</v>
      </c>
      <c r="M258" s="390">
        <v>79</v>
      </c>
      <c r="N258" s="390">
        <v>5767</v>
      </c>
      <c r="O258" s="403">
        <v>0.8173185941043084</v>
      </c>
      <c r="P258" s="391">
        <v>73</v>
      </c>
    </row>
    <row r="259" spans="1:16" ht="14.4" customHeight="1" x14ac:dyDescent="0.3">
      <c r="A259" s="386" t="s">
        <v>3790</v>
      </c>
      <c r="B259" s="387" t="s">
        <v>3672</v>
      </c>
      <c r="C259" s="387" t="s">
        <v>3713</v>
      </c>
      <c r="D259" s="387" t="s">
        <v>3714</v>
      </c>
      <c r="E259" s="390">
        <v>23</v>
      </c>
      <c r="F259" s="390">
        <v>1748</v>
      </c>
      <c r="G259" s="387">
        <v>1</v>
      </c>
      <c r="H259" s="387">
        <v>76</v>
      </c>
      <c r="I259" s="390">
        <v>40</v>
      </c>
      <c r="J259" s="390">
        <v>3040</v>
      </c>
      <c r="K259" s="387">
        <v>1.7391304347826086</v>
      </c>
      <c r="L259" s="387">
        <v>76</v>
      </c>
      <c r="M259" s="390">
        <v>3</v>
      </c>
      <c r="N259" s="390">
        <v>228</v>
      </c>
      <c r="O259" s="403">
        <v>0.13043478260869565</v>
      </c>
      <c r="P259" s="391">
        <v>76</v>
      </c>
    </row>
    <row r="260" spans="1:16" ht="14.4" customHeight="1" x14ac:dyDescent="0.3">
      <c r="A260" s="386" t="s">
        <v>3790</v>
      </c>
      <c r="B260" s="387" t="s">
        <v>3672</v>
      </c>
      <c r="C260" s="387" t="s">
        <v>3802</v>
      </c>
      <c r="D260" s="387" t="s">
        <v>3803</v>
      </c>
      <c r="E260" s="390"/>
      <c r="F260" s="390"/>
      <c r="G260" s="387"/>
      <c r="H260" s="387"/>
      <c r="I260" s="390"/>
      <c r="J260" s="390"/>
      <c r="K260" s="387"/>
      <c r="L260" s="387"/>
      <c r="M260" s="390">
        <v>2</v>
      </c>
      <c r="N260" s="390">
        <v>560</v>
      </c>
      <c r="O260" s="403"/>
      <c r="P260" s="391">
        <v>280</v>
      </c>
    </row>
    <row r="261" spans="1:16" ht="14.4" customHeight="1" x14ac:dyDescent="0.3">
      <c r="A261" s="386" t="s">
        <v>3790</v>
      </c>
      <c r="B261" s="387" t="s">
        <v>3672</v>
      </c>
      <c r="C261" s="387" t="s">
        <v>3804</v>
      </c>
      <c r="D261" s="387" t="s">
        <v>3805</v>
      </c>
      <c r="E261" s="390">
        <v>2990</v>
      </c>
      <c r="F261" s="390">
        <v>971750</v>
      </c>
      <c r="G261" s="387">
        <v>1</v>
      </c>
      <c r="H261" s="387">
        <v>325</v>
      </c>
      <c r="I261" s="390">
        <v>3171</v>
      </c>
      <c r="J261" s="390">
        <v>1036917</v>
      </c>
      <c r="K261" s="387">
        <v>1.0670614870079753</v>
      </c>
      <c r="L261" s="387">
        <v>327</v>
      </c>
      <c r="M261" s="390">
        <v>3421</v>
      </c>
      <c r="N261" s="390">
        <v>1118667</v>
      </c>
      <c r="O261" s="403">
        <v>1.1511880627733471</v>
      </c>
      <c r="P261" s="391">
        <v>327</v>
      </c>
    </row>
    <row r="262" spans="1:16" ht="14.4" customHeight="1" x14ac:dyDescent="0.3">
      <c r="A262" s="386" t="s">
        <v>3790</v>
      </c>
      <c r="B262" s="387" t="s">
        <v>3672</v>
      </c>
      <c r="C262" s="387" t="s">
        <v>3727</v>
      </c>
      <c r="D262" s="387" t="s">
        <v>3728</v>
      </c>
      <c r="E262" s="390">
        <v>0</v>
      </c>
      <c r="F262" s="390">
        <v>0</v>
      </c>
      <c r="G262" s="387"/>
      <c r="H262" s="387"/>
      <c r="I262" s="390">
        <v>0</v>
      </c>
      <c r="J262" s="390">
        <v>0</v>
      </c>
      <c r="K262" s="387"/>
      <c r="L262" s="387"/>
      <c r="M262" s="390"/>
      <c r="N262" s="390"/>
      <c r="O262" s="403"/>
      <c r="P262" s="391"/>
    </row>
    <row r="263" spans="1:16" ht="14.4" customHeight="1" x14ac:dyDescent="0.3">
      <c r="A263" s="386" t="s">
        <v>3790</v>
      </c>
      <c r="B263" s="387" t="s">
        <v>3672</v>
      </c>
      <c r="C263" s="387" t="s">
        <v>3806</v>
      </c>
      <c r="D263" s="387" t="s">
        <v>3807</v>
      </c>
      <c r="E263" s="390"/>
      <c r="F263" s="390"/>
      <c r="G263" s="387"/>
      <c r="H263" s="387"/>
      <c r="I263" s="390"/>
      <c r="J263" s="390"/>
      <c r="K263" s="387"/>
      <c r="L263" s="387"/>
      <c r="M263" s="390">
        <v>163</v>
      </c>
      <c r="N263" s="390">
        <v>2650</v>
      </c>
      <c r="O263" s="403"/>
      <c r="P263" s="391">
        <v>16.257668711656443</v>
      </c>
    </row>
    <row r="264" spans="1:16" ht="14.4" customHeight="1" x14ac:dyDescent="0.3">
      <c r="A264" s="386" t="s">
        <v>3808</v>
      </c>
      <c r="B264" s="387" t="s">
        <v>3546</v>
      </c>
      <c r="C264" s="387" t="s">
        <v>3547</v>
      </c>
      <c r="D264" s="387" t="s">
        <v>3548</v>
      </c>
      <c r="E264" s="390">
        <v>24.8</v>
      </c>
      <c r="F264" s="390">
        <v>2078.5599999999995</v>
      </c>
      <c r="G264" s="387">
        <v>1</v>
      </c>
      <c r="H264" s="387">
        <v>83.812903225806423</v>
      </c>
      <c r="I264" s="390">
        <v>16.8</v>
      </c>
      <c r="J264" s="390">
        <v>1878.8099999999997</v>
      </c>
      <c r="K264" s="387">
        <v>0.90389981525671625</v>
      </c>
      <c r="L264" s="387">
        <v>111.83392857142854</v>
      </c>
      <c r="M264" s="390">
        <v>18.399999999999999</v>
      </c>
      <c r="N264" s="390">
        <v>2075.75</v>
      </c>
      <c r="O264" s="403">
        <v>0.99864810253252279</v>
      </c>
      <c r="P264" s="391">
        <v>112.81250000000001</v>
      </c>
    </row>
    <row r="265" spans="1:16" ht="14.4" customHeight="1" x14ac:dyDescent="0.3">
      <c r="A265" s="386" t="s">
        <v>3808</v>
      </c>
      <c r="B265" s="387" t="s">
        <v>3546</v>
      </c>
      <c r="C265" s="387" t="s">
        <v>3549</v>
      </c>
      <c r="D265" s="387" t="s">
        <v>3550</v>
      </c>
      <c r="E265" s="390"/>
      <c r="F265" s="390"/>
      <c r="G265" s="387"/>
      <c r="H265" s="387"/>
      <c r="I265" s="390">
        <v>0.1</v>
      </c>
      <c r="J265" s="390">
        <v>22.29</v>
      </c>
      <c r="K265" s="387"/>
      <c r="L265" s="387">
        <v>222.89999999999998</v>
      </c>
      <c r="M265" s="390">
        <v>1.4000000000000001</v>
      </c>
      <c r="N265" s="390">
        <v>314.75</v>
      </c>
      <c r="O265" s="403"/>
      <c r="P265" s="391">
        <v>224.82142857142856</v>
      </c>
    </row>
    <row r="266" spans="1:16" ht="14.4" customHeight="1" x14ac:dyDescent="0.3">
      <c r="A266" s="386" t="s">
        <v>3808</v>
      </c>
      <c r="B266" s="387" t="s">
        <v>3546</v>
      </c>
      <c r="C266" s="387" t="s">
        <v>3551</v>
      </c>
      <c r="D266" s="387" t="s">
        <v>3552</v>
      </c>
      <c r="E266" s="390">
        <v>0.4</v>
      </c>
      <c r="F266" s="390">
        <v>85.4</v>
      </c>
      <c r="G266" s="387">
        <v>1</v>
      </c>
      <c r="H266" s="387">
        <v>213.5</v>
      </c>
      <c r="I266" s="390">
        <v>0.2</v>
      </c>
      <c r="J266" s="390">
        <v>16.98</v>
      </c>
      <c r="K266" s="387">
        <v>0.19882903981264635</v>
      </c>
      <c r="L266" s="387">
        <v>84.899999999999991</v>
      </c>
      <c r="M266" s="390">
        <v>1</v>
      </c>
      <c r="N266" s="390">
        <v>85.65</v>
      </c>
      <c r="O266" s="403">
        <v>1.0029274004683841</v>
      </c>
      <c r="P266" s="391">
        <v>85.65</v>
      </c>
    </row>
    <row r="267" spans="1:16" ht="14.4" customHeight="1" x14ac:dyDescent="0.3">
      <c r="A267" s="386" t="s">
        <v>3808</v>
      </c>
      <c r="B267" s="387" t="s">
        <v>3546</v>
      </c>
      <c r="C267" s="387" t="s">
        <v>3736</v>
      </c>
      <c r="D267" s="387" t="s">
        <v>3737</v>
      </c>
      <c r="E267" s="390">
        <v>0.79999999999999993</v>
      </c>
      <c r="F267" s="390">
        <v>80.2</v>
      </c>
      <c r="G267" s="387">
        <v>1</v>
      </c>
      <c r="H267" s="387">
        <v>100.25000000000001</v>
      </c>
      <c r="I267" s="390"/>
      <c r="J267" s="390"/>
      <c r="K267" s="387"/>
      <c r="L267" s="387"/>
      <c r="M267" s="390"/>
      <c r="N267" s="390"/>
      <c r="O267" s="403"/>
      <c r="P267" s="391"/>
    </row>
    <row r="268" spans="1:16" ht="14.4" customHeight="1" x14ac:dyDescent="0.3">
      <c r="A268" s="386" t="s">
        <v>3808</v>
      </c>
      <c r="B268" s="387" t="s">
        <v>3546</v>
      </c>
      <c r="C268" s="387" t="s">
        <v>3809</v>
      </c>
      <c r="D268" s="387" t="s">
        <v>3810</v>
      </c>
      <c r="E268" s="390">
        <v>0.4</v>
      </c>
      <c r="F268" s="390">
        <v>116.62</v>
      </c>
      <c r="G268" s="387">
        <v>1</v>
      </c>
      <c r="H268" s="387">
        <v>291.55</v>
      </c>
      <c r="I268" s="390">
        <v>0.4</v>
      </c>
      <c r="J268" s="390">
        <v>121.54</v>
      </c>
      <c r="K268" s="387">
        <v>1.0421883038929858</v>
      </c>
      <c r="L268" s="387">
        <v>303.85000000000002</v>
      </c>
      <c r="M268" s="390">
        <v>1</v>
      </c>
      <c r="N268" s="390">
        <v>306.55</v>
      </c>
      <c r="O268" s="403">
        <v>2.6286228777225178</v>
      </c>
      <c r="P268" s="391">
        <v>306.55</v>
      </c>
    </row>
    <row r="269" spans="1:16" ht="14.4" customHeight="1" x14ac:dyDescent="0.3">
      <c r="A269" s="386" t="s">
        <v>3808</v>
      </c>
      <c r="B269" s="387" t="s">
        <v>3546</v>
      </c>
      <c r="C269" s="387" t="s">
        <v>3553</v>
      </c>
      <c r="D269" s="387" t="s">
        <v>3554</v>
      </c>
      <c r="E269" s="390">
        <v>23.599999999999998</v>
      </c>
      <c r="F269" s="390">
        <v>2158.61</v>
      </c>
      <c r="G269" s="387">
        <v>1</v>
      </c>
      <c r="H269" s="387">
        <v>91.466525423728825</v>
      </c>
      <c r="I269" s="390">
        <v>18.799999999999997</v>
      </c>
      <c r="J269" s="390">
        <v>1719.1199999999997</v>
      </c>
      <c r="K269" s="387">
        <v>0.79640138793019566</v>
      </c>
      <c r="L269" s="387">
        <v>91.442553191489353</v>
      </c>
      <c r="M269" s="390">
        <v>30.799999999999997</v>
      </c>
      <c r="N269" s="390">
        <v>2662.2699999999995</v>
      </c>
      <c r="O269" s="403">
        <v>1.2333260755764124</v>
      </c>
      <c r="P269" s="391">
        <v>86.437337662337654</v>
      </c>
    </row>
    <row r="270" spans="1:16" ht="14.4" customHeight="1" x14ac:dyDescent="0.3">
      <c r="A270" s="386" t="s">
        <v>3808</v>
      </c>
      <c r="B270" s="387" t="s">
        <v>3546</v>
      </c>
      <c r="C270" s="387" t="s">
        <v>3555</v>
      </c>
      <c r="D270" s="387" t="s">
        <v>3556</v>
      </c>
      <c r="E270" s="390">
        <v>102.2</v>
      </c>
      <c r="F270" s="390">
        <v>8859.73</v>
      </c>
      <c r="G270" s="387">
        <v>1</v>
      </c>
      <c r="H270" s="387">
        <v>86.690117416829736</v>
      </c>
      <c r="I270" s="390">
        <v>78.800000000000011</v>
      </c>
      <c r="J270" s="390">
        <v>9144.9000000000015</v>
      </c>
      <c r="K270" s="387">
        <v>1.0321872111226869</v>
      </c>
      <c r="L270" s="387">
        <v>116.05203045685279</v>
      </c>
      <c r="M270" s="390">
        <v>98.2</v>
      </c>
      <c r="N270" s="390">
        <v>11741.16</v>
      </c>
      <c r="O270" s="403">
        <v>1.3252277439605948</v>
      </c>
      <c r="P270" s="391">
        <v>119.56374745417514</v>
      </c>
    </row>
    <row r="271" spans="1:16" ht="14.4" customHeight="1" x14ac:dyDescent="0.3">
      <c r="A271" s="386" t="s">
        <v>3808</v>
      </c>
      <c r="B271" s="387" t="s">
        <v>3546</v>
      </c>
      <c r="C271" s="387" t="s">
        <v>3557</v>
      </c>
      <c r="D271" s="387" t="s">
        <v>3558</v>
      </c>
      <c r="E271" s="390">
        <v>40.900000000000006</v>
      </c>
      <c r="F271" s="390">
        <v>5387.5800000000017</v>
      </c>
      <c r="G271" s="387">
        <v>1</v>
      </c>
      <c r="H271" s="387">
        <v>131.72567237163815</v>
      </c>
      <c r="I271" s="390">
        <v>31.6</v>
      </c>
      <c r="J271" s="390">
        <v>4854.92</v>
      </c>
      <c r="K271" s="387">
        <v>0.90113186254310818</v>
      </c>
      <c r="L271" s="387">
        <v>153.63670886075948</v>
      </c>
      <c r="M271" s="390">
        <v>29</v>
      </c>
      <c r="N271" s="390">
        <v>4579.51</v>
      </c>
      <c r="O271" s="403">
        <v>0.85001243601023069</v>
      </c>
      <c r="P271" s="391">
        <v>157.9141379310345</v>
      </c>
    </row>
    <row r="272" spans="1:16" ht="14.4" customHeight="1" x14ac:dyDescent="0.3">
      <c r="A272" s="386" t="s">
        <v>3808</v>
      </c>
      <c r="B272" s="387" t="s">
        <v>3546</v>
      </c>
      <c r="C272" s="387" t="s">
        <v>3738</v>
      </c>
      <c r="D272" s="387" t="s">
        <v>3739</v>
      </c>
      <c r="E272" s="390"/>
      <c r="F272" s="390"/>
      <c r="G272" s="387"/>
      <c r="H272" s="387"/>
      <c r="I272" s="390">
        <v>1.4</v>
      </c>
      <c r="J272" s="390">
        <v>70.490000000000009</v>
      </c>
      <c r="K272" s="387"/>
      <c r="L272" s="387">
        <v>50.350000000000009</v>
      </c>
      <c r="M272" s="390">
        <v>8.1999999999999993</v>
      </c>
      <c r="N272" s="390">
        <v>416.22</v>
      </c>
      <c r="O272" s="403"/>
      <c r="P272" s="391">
        <v>50.75853658536586</v>
      </c>
    </row>
    <row r="273" spans="1:16" ht="14.4" customHeight="1" x14ac:dyDescent="0.3">
      <c r="A273" s="386" t="s">
        <v>3808</v>
      </c>
      <c r="B273" s="387" t="s">
        <v>3546</v>
      </c>
      <c r="C273" s="387" t="s">
        <v>3811</v>
      </c>
      <c r="D273" s="387" t="s">
        <v>3812</v>
      </c>
      <c r="E273" s="390">
        <v>32.599999999999994</v>
      </c>
      <c r="F273" s="390">
        <v>2837.5</v>
      </c>
      <c r="G273" s="387">
        <v>1</v>
      </c>
      <c r="H273" s="387">
        <v>87.039877300613512</v>
      </c>
      <c r="I273" s="390">
        <v>25.599999999999998</v>
      </c>
      <c r="J273" s="390">
        <v>3948.31</v>
      </c>
      <c r="K273" s="387">
        <v>1.3914748898678413</v>
      </c>
      <c r="L273" s="387">
        <v>154.23085937500002</v>
      </c>
      <c r="M273" s="390">
        <v>27</v>
      </c>
      <c r="N273" s="390">
        <v>4200.8499999999995</v>
      </c>
      <c r="O273" s="403">
        <v>1.48047577092511</v>
      </c>
      <c r="P273" s="391">
        <v>155.58703703703702</v>
      </c>
    </row>
    <row r="274" spans="1:16" ht="14.4" customHeight="1" x14ac:dyDescent="0.3">
      <c r="A274" s="386" t="s">
        <v>3808</v>
      </c>
      <c r="B274" s="387" t="s">
        <v>3546</v>
      </c>
      <c r="C274" s="387" t="s">
        <v>3559</v>
      </c>
      <c r="D274" s="387" t="s">
        <v>3560</v>
      </c>
      <c r="E274" s="390">
        <v>5.0000000000000009</v>
      </c>
      <c r="F274" s="390">
        <v>369.75</v>
      </c>
      <c r="G274" s="387">
        <v>1</v>
      </c>
      <c r="H274" s="387">
        <v>73.949999999999989</v>
      </c>
      <c r="I274" s="390">
        <v>4.6000000000000005</v>
      </c>
      <c r="J274" s="390">
        <v>355.12</v>
      </c>
      <c r="K274" s="387">
        <v>0.96043272481406361</v>
      </c>
      <c r="L274" s="387">
        <v>77.199999999999989</v>
      </c>
      <c r="M274" s="390">
        <v>5.1999999999999993</v>
      </c>
      <c r="N274" s="390">
        <v>404.82</v>
      </c>
      <c r="O274" s="403">
        <v>1.0948478701825557</v>
      </c>
      <c r="P274" s="391">
        <v>77.850000000000009</v>
      </c>
    </row>
    <row r="275" spans="1:16" ht="14.4" customHeight="1" x14ac:dyDescent="0.3">
      <c r="A275" s="386" t="s">
        <v>3808</v>
      </c>
      <c r="B275" s="387" t="s">
        <v>3546</v>
      </c>
      <c r="C275" s="387" t="s">
        <v>3740</v>
      </c>
      <c r="D275" s="387" t="s">
        <v>3741</v>
      </c>
      <c r="E275" s="390">
        <v>0.4</v>
      </c>
      <c r="F275" s="390">
        <v>19.95</v>
      </c>
      <c r="G275" s="387">
        <v>1</v>
      </c>
      <c r="H275" s="387">
        <v>49.874999999999993</v>
      </c>
      <c r="I275" s="390">
        <v>0.7</v>
      </c>
      <c r="J275" s="390">
        <v>38.569999999999993</v>
      </c>
      <c r="K275" s="387">
        <v>1.9333333333333331</v>
      </c>
      <c r="L275" s="387">
        <v>55.099999999999994</v>
      </c>
      <c r="M275" s="390">
        <v>0.6</v>
      </c>
      <c r="N275" s="390">
        <v>33.36</v>
      </c>
      <c r="O275" s="403">
        <v>1.6721804511278195</v>
      </c>
      <c r="P275" s="391">
        <v>55.6</v>
      </c>
    </row>
    <row r="276" spans="1:16" ht="14.4" customHeight="1" x14ac:dyDescent="0.3">
      <c r="A276" s="386" t="s">
        <v>3808</v>
      </c>
      <c r="B276" s="387" t="s">
        <v>3546</v>
      </c>
      <c r="C276" s="387" t="s">
        <v>3813</v>
      </c>
      <c r="D276" s="387" t="s">
        <v>3814</v>
      </c>
      <c r="E276" s="390">
        <v>0.2</v>
      </c>
      <c r="F276" s="390">
        <v>31.3</v>
      </c>
      <c r="G276" s="387">
        <v>1</v>
      </c>
      <c r="H276" s="387">
        <v>156.5</v>
      </c>
      <c r="I276" s="390">
        <v>0.1</v>
      </c>
      <c r="J276" s="390">
        <v>16.34</v>
      </c>
      <c r="K276" s="387">
        <v>0.52204472843450478</v>
      </c>
      <c r="L276" s="387">
        <v>163.39999999999998</v>
      </c>
      <c r="M276" s="390">
        <v>0.30000000000000004</v>
      </c>
      <c r="N276" s="390">
        <v>49.44</v>
      </c>
      <c r="O276" s="403">
        <v>1.579552715654952</v>
      </c>
      <c r="P276" s="391">
        <v>164.79999999999995</v>
      </c>
    </row>
    <row r="277" spans="1:16" ht="14.4" customHeight="1" x14ac:dyDescent="0.3">
      <c r="A277" s="386" t="s">
        <v>3808</v>
      </c>
      <c r="B277" s="387" t="s">
        <v>3546</v>
      </c>
      <c r="C277" s="387" t="s">
        <v>3561</v>
      </c>
      <c r="D277" s="387" t="s">
        <v>3562</v>
      </c>
      <c r="E277" s="390"/>
      <c r="F277" s="390"/>
      <c r="G277" s="387"/>
      <c r="H277" s="387"/>
      <c r="I277" s="390">
        <v>0.2</v>
      </c>
      <c r="J277" s="390">
        <v>4.1900000000000004</v>
      </c>
      <c r="K277" s="387"/>
      <c r="L277" s="387">
        <v>20.95</v>
      </c>
      <c r="M277" s="390">
        <v>1.2000000000000002</v>
      </c>
      <c r="N277" s="390">
        <v>25.380000000000003</v>
      </c>
      <c r="O277" s="403"/>
      <c r="P277" s="391">
        <v>21.15</v>
      </c>
    </row>
    <row r="278" spans="1:16" ht="14.4" customHeight="1" x14ac:dyDescent="0.3">
      <c r="A278" s="386" t="s">
        <v>3808</v>
      </c>
      <c r="B278" s="387" t="s">
        <v>3546</v>
      </c>
      <c r="C278" s="387" t="s">
        <v>3563</v>
      </c>
      <c r="D278" s="387" t="s">
        <v>3564</v>
      </c>
      <c r="E278" s="390">
        <v>0.2</v>
      </c>
      <c r="F278" s="390">
        <v>43.71</v>
      </c>
      <c r="G278" s="387">
        <v>1</v>
      </c>
      <c r="H278" s="387">
        <v>218.54999999999998</v>
      </c>
      <c r="I278" s="390">
        <v>1.5999999999999999</v>
      </c>
      <c r="J278" s="390">
        <v>413.12</v>
      </c>
      <c r="K278" s="387">
        <v>9.4513841226264006</v>
      </c>
      <c r="L278" s="387">
        <v>258.20000000000005</v>
      </c>
      <c r="M278" s="390">
        <v>0.8</v>
      </c>
      <c r="N278" s="390">
        <v>212.08</v>
      </c>
      <c r="O278" s="403">
        <v>4.8519789521848553</v>
      </c>
      <c r="P278" s="391">
        <v>265.10000000000002</v>
      </c>
    </row>
    <row r="279" spans="1:16" ht="14.4" customHeight="1" x14ac:dyDescent="0.3">
      <c r="A279" s="386" t="s">
        <v>3808</v>
      </c>
      <c r="B279" s="387" t="s">
        <v>3546</v>
      </c>
      <c r="C279" s="387" t="s">
        <v>3565</v>
      </c>
      <c r="D279" s="387" t="s">
        <v>3566</v>
      </c>
      <c r="E279" s="390">
        <v>30.48</v>
      </c>
      <c r="F279" s="390">
        <v>1922.1300000000003</v>
      </c>
      <c r="G279" s="387">
        <v>1</v>
      </c>
      <c r="H279" s="387">
        <v>63.062007874015755</v>
      </c>
      <c r="I279" s="390">
        <v>25.599999999999998</v>
      </c>
      <c r="J279" s="390">
        <v>1119.74</v>
      </c>
      <c r="K279" s="387">
        <v>0.58255164843168772</v>
      </c>
      <c r="L279" s="387">
        <v>43.739843750000006</v>
      </c>
      <c r="M279" s="390">
        <v>38.599999999999994</v>
      </c>
      <c r="N279" s="390">
        <v>451.71</v>
      </c>
      <c r="O279" s="403">
        <v>0.23500491642084556</v>
      </c>
      <c r="P279" s="391">
        <v>11.702331606217617</v>
      </c>
    </row>
    <row r="280" spans="1:16" ht="14.4" customHeight="1" x14ac:dyDescent="0.3">
      <c r="A280" s="386" t="s">
        <v>3808</v>
      </c>
      <c r="B280" s="387" t="s">
        <v>3546</v>
      </c>
      <c r="C280" s="387" t="s">
        <v>3567</v>
      </c>
      <c r="D280" s="387" t="s">
        <v>3568</v>
      </c>
      <c r="E280" s="390">
        <v>0.60000000000000009</v>
      </c>
      <c r="F280" s="390">
        <v>29.910000000000004</v>
      </c>
      <c r="G280" s="387">
        <v>1</v>
      </c>
      <c r="H280" s="387">
        <v>49.85</v>
      </c>
      <c r="I280" s="390"/>
      <c r="J280" s="390"/>
      <c r="K280" s="387"/>
      <c r="L280" s="387"/>
      <c r="M280" s="390"/>
      <c r="N280" s="390"/>
      <c r="O280" s="403"/>
      <c r="P280" s="391"/>
    </row>
    <row r="281" spans="1:16" ht="14.4" customHeight="1" x14ac:dyDescent="0.3">
      <c r="A281" s="386" t="s">
        <v>3808</v>
      </c>
      <c r="B281" s="387" t="s">
        <v>3546</v>
      </c>
      <c r="C281" s="387" t="s">
        <v>3569</v>
      </c>
      <c r="D281" s="387" t="s">
        <v>3570</v>
      </c>
      <c r="E281" s="390">
        <v>0.1</v>
      </c>
      <c r="F281" s="390">
        <v>10.91</v>
      </c>
      <c r="G281" s="387">
        <v>1</v>
      </c>
      <c r="H281" s="387">
        <v>109.1</v>
      </c>
      <c r="I281" s="390"/>
      <c r="J281" s="390"/>
      <c r="K281" s="387"/>
      <c r="L281" s="387"/>
      <c r="M281" s="390">
        <v>0.1</v>
      </c>
      <c r="N281" s="390">
        <v>11.49</v>
      </c>
      <c r="O281" s="403">
        <v>1.0531622364802933</v>
      </c>
      <c r="P281" s="391">
        <v>114.89999999999999</v>
      </c>
    </row>
    <row r="282" spans="1:16" ht="14.4" customHeight="1" x14ac:dyDescent="0.3">
      <c r="A282" s="386" t="s">
        <v>3808</v>
      </c>
      <c r="B282" s="387" t="s">
        <v>3546</v>
      </c>
      <c r="C282" s="387" t="s">
        <v>3742</v>
      </c>
      <c r="D282" s="387" t="s">
        <v>3743</v>
      </c>
      <c r="E282" s="390">
        <v>3.9000000000000008</v>
      </c>
      <c r="F282" s="390">
        <v>4269.8900000000003</v>
      </c>
      <c r="G282" s="387">
        <v>1</v>
      </c>
      <c r="H282" s="387">
        <v>1094.8435897435895</v>
      </c>
      <c r="I282" s="390">
        <v>2.6</v>
      </c>
      <c r="J282" s="390">
        <v>3271.21</v>
      </c>
      <c r="K282" s="387">
        <v>0.76611107077699891</v>
      </c>
      <c r="L282" s="387">
        <v>1258.1576923076923</v>
      </c>
      <c r="M282" s="390">
        <v>1.6</v>
      </c>
      <c r="N282" s="390">
        <v>1909.42</v>
      </c>
      <c r="O282" s="403">
        <v>0.44718248011072881</v>
      </c>
      <c r="P282" s="391">
        <v>1193.3875</v>
      </c>
    </row>
    <row r="283" spans="1:16" ht="14.4" customHeight="1" x14ac:dyDescent="0.3">
      <c r="A283" s="386" t="s">
        <v>3808</v>
      </c>
      <c r="B283" s="387" t="s">
        <v>3546</v>
      </c>
      <c r="C283" s="387" t="s">
        <v>3815</v>
      </c>
      <c r="D283" s="387" t="s">
        <v>3816</v>
      </c>
      <c r="E283" s="390">
        <v>0.05</v>
      </c>
      <c r="F283" s="390">
        <v>22.27</v>
      </c>
      <c r="G283" s="387">
        <v>1</v>
      </c>
      <c r="H283" s="387">
        <v>445.4</v>
      </c>
      <c r="I283" s="390"/>
      <c r="J283" s="390"/>
      <c r="K283" s="387"/>
      <c r="L283" s="387"/>
      <c r="M283" s="390"/>
      <c r="N283" s="390"/>
      <c r="O283" s="403"/>
      <c r="P283" s="391"/>
    </row>
    <row r="284" spans="1:16" ht="14.4" customHeight="1" x14ac:dyDescent="0.3">
      <c r="A284" s="386" t="s">
        <v>3808</v>
      </c>
      <c r="B284" s="387" t="s">
        <v>3546</v>
      </c>
      <c r="C284" s="387" t="s">
        <v>3571</v>
      </c>
      <c r="D284" s="387" t="s">
        <v>3572</v>
      </c>
      <c r="E284" s="390">
        <v>2.9</v>
      </c>
      <c r="F284" s="390">
        <v>518.21</v>
      </c>
      <c r="G284" s="387">
        <v>1</v>
      </c>
      <c r="H284" s="387">
        <v>178.69310344827588</v>
      </c>
      <c r="I284" s="390">
        <v>1.2000000000000002</v>
      </c>
      <c r="J284" s="390">
        <v>234.71999999999997</v>
      </c>
      <c r="K284" s="387">
        <v>0.4529437872677099</v>
      </c>
      <c r="L284" s="387">
        <v>195.59999999999994</v>
      </c>
      <c r="M284" s="390">
        <v>3</v>
      </c>
      <c r="N284" s="390">
        <v>591.9</v>
      </c>
      <c r="O284" s="403">
        <v>1.142201038189151</v>
      </c>
      <c r="P284" s="391">
        <v>197.29999999999998</v>
      </c>
    </row>
    <row r="285" spans="1:16" ht="14.4" customHeight="1" x14ac:dyDescent="0.3">
      <c r="A285" s="386" t="s">
        <v>3808</v>
      </c>
      <c r="B285" s="387" t="s">
        <v>3546</v>
      </c>
      <c r="C285" s="387" t="s">
        <v>3817</v>
      </c>
      <c r="D285" s="387" t="s">
        <v>3818</v>
      </c>
      <c r="E285" s="390">
        <v>0.8</v>
      </c>
      <c r="F285" s="390">
        <v>131.13999999999999</v>
      </c>
      <c r="G285" s="387">
        <v>1</v>
      </c>
      <c r="H285" s="387">
        <v>163.92499999999998</v>
      </c>
      <c r="I285" s="390">
        <v>1.5999999999999999</v>
      </c>
      <c r="J285" s="390">
        <v>247.36000000000007</v>
      </c>
      <c r="K285" s="387">
        <v>1.8862284581363435</v>
      </c>
      <c r="L285" s="387">
        <v>154.60000000000005</v>
      </c>
      <c r="M285" s="390">
        <v>1.4000000000000001</v>
      </c>
      <c r="N285" s="390">
        <v>194.18</v>
      </c>
      <c r="O285" s="403">
        <v>1.4807076406893398</v>
      </c>
      <c r="P285" s="391">
        <v>138.69999999999999</v>
      </c>
    </row>
    <row r="286" spans="1:16" ht="14.4" customHeight="1" x14ac:dyDescent="0.3">
      <c r="A286" s="386" t="s">
        <v>3808</v>
      </c>
      <c r="B286" s="387" t="s">
        <v>3546</v>
      </c>
      <c r="C286" s="387" t="s">
        <v>3573</v>
      </c>
      <c r="D286" s="387" t="s">
        <v>3574</v>
      </c>
      <c r="E286" s="390">
        <v>4.2</v>
      </c>
      <c r="F286" s="390">
        <v>265.47000000000003</v>
      </c>
      <c r="G286" s="387">
        <v>1</v>
      </c>
      <c r="H286" s="387">
        <v>63.207142857142863</v>
      </c>
      <c r="I286" s="390">
        <v>2.2000000000000002</v>
      </c>
      <c r="J286" s="390">
        <v>78.429999999999993</v>
      </c>
      <c r="K286" s="387">
        <v>0.29543827927826116</v>
      </c>
      <c r="L286" s="387">
        <v>35.649999999999991</v>
      </c>
      <c r="M286" s="390">
        <v>3.2</v>
      </c>
      <c r="N286" s="390">
        <v>95.02000000000001</v>
      </c>
      <c r="O286" s="403">
        <v>0.35793121633329567</v>
      </c>
      <c r="P286" s="391">
        <v>29.693750000000001</v>
      </c>
    </row>
    <row r="287" spans="1:16" ht="14.4" customHeight="1" x14ac:dyDescent="0.3">
      <c r="A287" s="386" t="s">
        <v>3808</v>
      </c>
      <c r="B287" s="387" t="s">
        <v>3546</v>
      </c>
      <c r="C287" s="387" t="s">
        <v>3575</v>
      </c>
      <c r="D287" s="387" t="s">
        <v>3576</v>
      </c>
      <c r="E287" s="390">
        <v>41.2</v>
      </c>
      <c r="F287" s="390">
        <v>4124.42</v>
      </c>
      <c r="G287" s="387">
        <v>1</v>
      </c>
      <c r="H287" s="387">
        <v>100.10728155339805</v>
      </c>
      <c r="I287" s="390">
        <v>36.600000000000016</v>
      </c>
      <c r="J287" s="390">
        <v>3823.3499999999985</v>
      </c>
      <c r="K287" s="387">
        <v>0.92700306952250222</v>
      </c>
      <c r="L287" s="387">
        <v>104.46311475409827</v>
      </c>
      <c r="M287" s="390">
        <v>45.1</v>
      </c>
      <c r="N287" s="390">
        <v>4753.9399999999996</v>
      </c>
      <c r="O287" s="403">
        <v>1.1526323701271934</v>
      </c>
      <c r="P287" s="391">
        <v>105.40886917960087</v>
      </c>
    </row>
    <row r="288" spans="1:16" ht="14.4" customHeight="1" x14ac:dyDescent="0.3">
      <c r="A288" s="386" t="s">
        <v>3808</v>
      </c>
      <c r="B288" s="387" t="s">
        <v>3546</v>
      </c>
      <c r="C288" s="387" t="s">
        <v>3577</v>
      </c>
      <c r="D288" s="387" t="s">
        <v>3578</v>
      </c>
      <c r="E288" s="390">
        <v>5.4</v>
      </c>
      <c r="F288" s="390">
        <v>176.69</v>
      </c>
      <c r="G288" s="387">
        <v>1</v>
      </c>
      <c r="H288" s="387">
        <v>32.720370370370368</v>
      </c>
      <c r="I288" s="390">
        <v>3.8000000000000003</v>
      </c>
      <c r="J288" s="390">
        <v>216.43</v>
      </c>
      <c r="K288" s="387">
        <v>1.2249136906446318</v>
      </c>
      <c r="L288" s="387">
        <v>56.955263157894734</v>
      </c>
      <c r="M288" s="390">
        <v>7.6</v>
      </c>
      <c r="N288" s="390">
        <v>433.99</v>
      </c>
      <c r="O288" s="403">
        <v>2.4562227630312981</v>
      </c>
      <c r="P288" s="391">
        <v>57.103947368421053</v>
      </c>
    </row>
    <row r="289" spans="1:16" ht="14.4" customHeight="1" x14ac:dyDescent="0.3">
      <c r="A289" s="386" t="s">
        <v>3808</v>
      </c>
      <c r="B289" s="387" t="s">
        <v>3546</v>
      </c>
      <c r="C289" s="387" t="s">
        <v>3744</v>
      </c>
      <c r="D289" s="387" t="s">
        <v>3745</v>
      </c>
      <c r="E289" s="390"/>
      <c r="F289" s="390"/>
      <c r="G289" s="387"/>
      <c r="H289" s="387"/>
      <c r="I289" s="390">
        <v>0.30000000000000004</v>
      </c>
      <c r="J289" s="390">
        <v>78.27</v>
      </c>
      <c r="K289" s="387"/>
      <c r="L289" s="387">
        <v>260.89999999999992</v>
      </c>
      <c r="M289" s="390">
        <v>0.1</v>
      </c>
      <c r="N289" s="390">
        <v>26.32</v>
      </c>
      <c r="O289" s="403"/>
      <c r="P289" s="391">
        <v>263.2</v>
      </c>
    </row>
    <row r="290" spans="1:16" ht="14.4" customHeight="1" x14ac:dyDescent="0.3">
      <c r="A290" s="386" t="s">
        <v>3808</v>
      </c>
      <c r="B290" s="387" t="s">
        <v>3546</v>
      </c>
      <c r="C290" s="387" t="s">
        <v>3579</v>
      </c>
      <c r="D290" s="387" t="s">
        <v>3580</v>
      </c>
      <c r="E290" s="390"/>
      <c r="F290" s="390"/>
      <c r="G290" s="387"/>
      <c r="H290" s="387"/>
      <c r="I290" s="390"/>
      <c r="J290" s="390"/>
      <c r="K290" s="387"/>
      <c r="L290" s="387"/>
      <c r="M290" s="390">
        <v>0.08</v>
      </c>
      <c r="N290" s="390">
        <v>32.4</v>
      </c>
      <c r="O290" s="403"/>
      <c r="P290" s="391">
        <v>405</v>
      </c>
    </row>
    <row r="291" spans="1:16" ht="14.4" customHeight="1" x14ac:dyDescent="0.3">
      <c r="A291" s="386" t="s">
        <v>3808</v>
      </c>
      <c r="B291" s="387" t="s">
        <v>3546</v>
      </c>
      <c r="C291" s="387" t="s">
        <v>3581</v>
      </c>
      <c r="D291" s="387" t="s">
        <v>3582</v>
      </c>
      <c r="E291" s="390">
        <v>12</v>
      </c>
      <c r="F291" s="390">
        <v>500.28000000000009</v>
      </c>
      <c r="G291" s="387">
        <v>1</v>
      </c>
      <c r="H291" s="387">
        <v>41.690000000000005</v>
      </c>
      <c r="I291" s="390">
        <v>4</v>
      </c>
      <c r="J291" s="390">
        <v>116.96000000000001</v>
      </c>
      <c r="K291" s="387">
        <v>0.23378907811625488</v>
      </c>
      <c r="L291" s="387">
        <v>29.240000000000002</v>
      </c>
      <c r="M291" s="390">
        <v>13</v>
      </c>
      <c r="N291" s="390">
        <v>177.71</v>
      </c>
      <c r="O291" s="403">
        <v>0.35522107619732946</v>
      </c>
      <c r="P291" s="391">
        <v>13.67</v>
      </c>
    </row>
    <row r="292" spans="1:16" ht="14.4" customHeight="1" x14ac:dyDescent="0.3">
      <c r="A292" s="386" t="s">
        <v>3808</v>
      </c>
      <c r="B292" s="387" t="s">
        <v>3546</v>
      </c>
      <c r="C292" s="387" t="s">
        <v>3819</v>
      </c>
      <c r="D292" s="387" t="s">
        <v>3820</v>
      </c>
      <c r="E292" s="390">
        <v>6</v>
      </c>
      <c r="F292" s="390">
        <v>1573.55</v>
      </c>
      <c r="G292" s="387">
        <v>1</v>
      </c>
      <c r="H292" s="387">
        <v>262.25833333333333</v>
      </c>
      <c r="I292" s="390"/>
      <c r="J292" s="390"/>
      <c r="K292" s="387"/>
      <c r="L292" s="387"/>
      <c r="M292" s="390">
        <v>5</v>
      </c>
      <c r="N292" s="390">
        <v>854.15000000000009</v>
      </c>
      <c r="O292" s="403">
        <v>0.54281719678434126</v>
      </c>
      <c r="P292" s="391">
        <v>170.83</v>
      </c>
    </row>
    <row r="293" spans="1:16" ht="14.4" customHeight="1" x14ac:dyDescent="0.3">
      <c r="A293" s="386" t="s">
        <v>3808</v>
      </c>
      <c r="B293" s="387" t="s">
        <v>3546</v>
      </c>
      <c r="C293" s="387" t="s">
        <v>3821</v>
      </c>
      <c r="D293" s="387" t="s">
        <v>3820</v>
      </c>
      <c r="E293" s="390">
        <v>2</v>
      </c>
      <c r="F293" s="390">
        <v>1036.02</v>
      </c>
      <c r="G293" s="387">
        <v>1</v>
      </c>
      <c r="H293" s="387">
        <v>518.01</v>
      </c>
      <c r="I293" s="390">
        <v>4</v>
      </c>
      <c r="J293" s="390">
        <v>1921.44</v>
      </c>
      <c r="K293" s="387">
        <v>1.8546360108878208</v>
      </c>
      <c r="L293" s="387">
        <v>480.36</v>
      </c>
      <c r="M293" s="390">
        <v>1</v>
      </c>
      <c r="N293" s="390">
        <v>341.65</v>
      </c>
      <c r="O293" s="403">
        <v>0.32977162603038551</v>
      </c>
      <c r="P293" s="391">
        <v>341.65</v>
      </c>
    </row>
    <row r="294" spans="1:16" ht="14.4" customHeight="1" x14ac:dyDescent="0.3">
      <c r="A294" s="386" t="s">
        <v>3808</v>
      </c>
      <c r="B294" s="387" t="s">
        <v>3546</v>
      </c>
      <c r="C294" s="387" t="s">
        <v>3583</v>
      </c>
      <c r="D294" s="387" t="s">
        <v>3584</v>
      </c>
      <c r="E294" s="390"/>
      <c r="F294" s="390"/>
      <c r="G294" s="387"/>
      <c r="H294" s="387"/>
      <c r="I294" s="390">
        <v>48.6</v>
      </c>
      <c r="J294" s="390">
        <v>22229.41</v>
      </c>
      <c r="K294" s="387"/>
      <c r="L294" s="387">
        <v>457.3952674897119</v>
      </c>
      <c r="M294" s="390">
        <v>109.4</v>
      </c>
      <c r="N294" s="390">
        <v>51865.85</v>
      </c>
      <c r="O294" s="403"/>
      <c r="P294" s="391">
        <v>474.09369287020104</v>
      </c>
    </row>
    <row r="295" spans="1:16" ht="14.4" customHeight="1" x14ac:dyDescent="0.3">
      <c r="A295" s="386" t="s">
        <v>3808</v>
      </c>
      <c r="B295" s="387" t="s">
        <v>3546</v>
      </c>
      <c r="C295" s="387" t="s">
        <v>3822</v>
      </c>
      <c r="D295" s="387" t="s">
        <v>3823</v>
      </c>
      <c r="E295" s="390"/>
      <c r="F295" s="390"/>
      <c r="G295" s="387"/>
      <c r="H295" s="387"/>
      <c r="I295" s="390"/>
      <c r="J295" s="390"/>
      <c r="K295" s="387"/>
      <c r="L295" s="387"/>
      <c r="M295" s="390">
        <v>1</v>
      </c>
      <c r="N295" s="390">
        <v>777.75</v>
      </c>
      <c r="O295" s="403"/>
      <c r="P295" s="391">
        <v>777.75</v>
      </c>
    </row>
    <row r="296" spans="1:16" ht="14.4" customHeight="1" x14ac:dyDescent="0.3">
      <c r="A296" s="386" t="s">
        <v>3808</v>
      </c>
      <c r="B296" s="387" t="s">
        <v>3546</v>
      </c>
      <c r="C296" s="387" t="s">
        <v>3585</v>
      </c>
      <c r="D296" s="387" t="s">
        <v>3586</v>
      </c>
      <c r="E296" s="390">
        <v>7.2</v>
      </c>
      <c r="F296" s="390">
        <v>144.71999999999997</v>
      </c>
      <c r="G296" s="387">
        <v>1</v>
      </c>
      <c r="H296" s="387">
        <v>20.099999999999994</v>
      </c>
      <c r="I296" s="390">
        <v>8.6</v>
      </c>
      <c r="J296" s="390">
        <v>180.29000000000002</v>
      </c>
      <c r="K296" s="387">
        <v>1.2457849640685466</v>
      </c>
      <c r="L296" s="387">
        <v>20.963953488372095</v>
      </c>
      <c r="M296" s="390">
        <v>10.6</v>
      </c>
      <c r="N296" s="390">
        <v>224.20000000000005</v>
      </c>
      <c r="O296" s="403">
        <v>1.5491984521835274</v>
      </c>
      <c r="P296" s="391">
        <v>21.15094339622642</v>
      </c>
    </row>
    <row r="297" spans="1:16" ht="14.4" customHeight="1" x14ac:dyDescent="0.3">
      <c r="A297" s="386" t="s">
        <v>3808</v>
      </c>
      <c r="B297" s="387" t="s">
        <v>3546</v>
      </c>
      <c r="C297" s="387" t="s">
        <v>3791</v>
      </c>
      <c r="D297" s="387" t="s">
        <v>3792</v>
      </c>
      <c r="E297" s="390">
        <v>0.2</v>
      </c>
      <c r="F297" s="390">
        <v>17.34</v>
      </c>
      <c r="G297" s="387">
        <v>1</v>
      </c>
      <c r="H297" s="387">
        <v>86.699999999999989</v>
      </c>
      <c r="I297" s="390"/>
      <c r="J297" s="390"/>
      <c r="K297" s="387"/>
      <c r="L297" s="387"/>
      <c r="M297" s="390"/>
      <c r="N297" s="390"/>
      <c r="O297" s="403"/>
      <c r="P297" s="391"/>
    </row>
    <row r="298" spans="1:16" ht="14.4" customHeight="1" x14ac:dyDescent="0.3">
      <c r="A298" s="386" t="s">
        <v>3808</v>
      </c>
      <c r="B298" s="387" t="s">
        <v>3546</v>
      </c>
      <c r="C298" s="387" t="s">
        <v>3824</v>
      </c>
      <c r="D298" s="387" t="s">
        <v>3825</v>
      </c>
      <c r="E298" s="390">
        <v>0.2</v>
      </c>
      <c r="F298" s="390">
        <v>476.87</v>
      </c>
      <c r="G298" s="387">
        <v>1</v>
      </c>
      <c r="H298" s="387">
        <v>2384.35</v>
      </c>
      <c r="I298" s="390">
        <v>0.2</v>
      </c>
      <c r="J298" s="390">
        <v>335.16</v>
      </c>
      <c r="K298" s="387">
        <v>0.70283305722733669</v>
      </c>
      <c r="L298" s="387">
        <v>1675.8</v>
      </c>
      <c r="M298" s="390"/>
      <c r="N298" s="390"/>
      <c r="O298" s="403"/>
      <c r="P298" s="391"/>
    </row>
    <row r="299" spans="1:16" ht="14.4" customHeight="1" x14ac:dyDescent="0.3">
      <c r="A299" s="386" t="s">
        <v>3808</v>
      </c>
      <c r="B299" s="387" t="s">
        <v>3546</v>
      </c>
      <c r="C299" s="387" t="s">
        <v>3826</v>
      </c>
      <c r="D299" s="387" t="s">
        <v>3827</v>
      </c>
      <c r="E299" s="390">
        <v>0</v>
      </c>
      <c r="F299" s="390">
        <v>0</v>
      </c>
      <c r="G299" s="387"/>
      <c r="H299" s="387"/>
      <c r="I299" s="390"/>
      <c r="J299" s="390"/>
      <c r="K299" s="387"/>
      <c r="L299" s="387"/>
      <c r="M299" s="390">
        <v>2</v>
      </c>
      <c r="N299" s="390">
        <v>122.1</v>
      </c>
      <c r="O299" s="403"/>
      <c r="P299" s="391">
        <v>61.05</v>
      </c>
    </row>
    <row r="300" spans="1:16" ht="14.4" customHeight="1" x14ac:dyDescent="0.3">
      <c r="A300" s="386" t="s">
        <v>3808</v>
      </c>
      <c r="B300" s="387" t="s">
        <v>3546</v>
      </c>
      <c r="C300" s="387" t="s">
        <v>3587</v>
      </c>
      <c r="D300" s="387" t="s">
        <v>3588</v>
      </c>
      <c r="E300" s="390">
        <v>10.85</v>
      </c>
      <c r="F300" s="390">
        <v>1019.6400000000001</v>
      </c>
      <c r="G300" s="387">
        <v>1</v>
      </c>
      <c r="H300" s="387">
        <v>93.976036866359465</v>
      </c>
      <c r="I300" s="390">
        <v>5.75</v>
      </c>
      <c r="J300" s="390">
        <v>564.06999999999994</v>
      </c>
      <c r="K300" s="387">
        <v>0.55320505276372045</v>
      </c>
      <c r="L300" s="387">
        <v>98.099130434782595</v>
      </c>
      <c r="M300" s="390">
        <v>4.5</v>
      </c>
      <c r="N300" s="390">
        <v>445.32</v>
      </c>
      <c r="O300" s="403">
        <v>0.43674237966341056</v>
      </c>
      <c r="P300" s="391">
        <v>98.96</v>
      </c>
    </row>
    <row r="301" spans="1:16" ht="14.4" customHeight="1" x14ac:dyDescent="0.3">
      <c r="A301" s="386" t="s">
        <v>3808</v>
      </c>
      <c r="B301" s="387" t="s">
        <v>3546</v>
      </c>
      <c r="C301" s="387" t="s">
        <v>3828</v>
      </c>
      <c r="D301" s="387" t="s">
        <v>3829</v>
      </c>
      <c r="E301" s="390"/>
      <c r="F301" s="390"/>
      <c r="G301" s="387"/>
      <c r="H301" s="387"/>
      <c r="I301" s="390">
        <v>2</v>
      </c>
      <c r="J301" s="390">
        <v>285.39999999999998</v>
      </c>
      <c r="K301" s="387"/>
      <c r="L301" s="387">
        <v>142.69999999999999</v>
      </c>
      <c r="M301" s="390"/>
      <c r="N301" s="390"/>
      <c r="O301" s="403"/>
      <c r="P301" s="391"/>
    </row>
    <row r="302" spans="1:16" ht="14.4" customHeight="1" x14ac:dyDescent="0.3">
      <c r="A302" s="386" t="s">
        <v>3808</v>
      </c>
      <c r="B302" s="387" t="s">
        <v>3546</v>
      </c>
      <c r="C302" s="387" t="s">
        <v>3830</v>
      </c>
      <c r="D302" s="387" t="s">
        <v>3831</v>
      </c>
      <c r="E302" s="390"/>
      <c r="F302" s="390"/>
      <c r="G302" s="387"/>
      <c r="H302" s="387"/>
      <c r="I302" s="390"/>
      <c r="J302" s="390"/>
      <c r="K302" s="387"/>
      <c r="L302" s="387"/>
      <c r="M302" s="390">
        <v>1.7000000000000002</v>
      </c>
      <c r="N302" s="390">
        <v>687.6400000000001</v>
      </c>
      <c r="O302" s="403"/>
      <c r="P302" s="391">
        <v>404.49411764705883</v>
      </c>
    </row>
    <row r="303" spans="1:16" ht="14.4" customHeight="1" x14ac:dyDescent="0.3">
      <c r="A303" s="386" t="s">
        <v>3808</v>
      </c>
      <c r="B303" s="387" t="s">
        <v>3546</v>
      </c>
      <c r="C303" s="387" t="s">
        <v>3591</v>
      </c>
      <c r="D303" s="387" t="s">
        <v>3592</v>
      </c>
      <c r="E303" s="390">
        <v>4.16</v>
      </c>
      <c r="F303" s="390">
        <v>518.44000000000005</v>
      </c>
      <c r="G303" s="387">
        <v>1</v>
      </c>
      <c r="H303" s="387">
        <v>124.62500000000001</v>
      </c>
      <c r="I303" s="390">
        <v>5.48</v>
      </c>
      <c r="J303" s="390">
        <v>708.41999999999985</v>
      </c>
      <c r="K303" s="387">
        <v>1.3664454903171048</v>
      </c>
      <c r="L303" s="387">
        <v>129.27372262773719</v>
      </c>
      <c r="M303" s="390">
        <v>6</v>
      </c>
      <c r="N303" s="390">
        <v>783.74</v>
      </c>
      <c r="O303" s="403">
        <v>1.511727490162796</v>
      </c>
      <c r="P303" s="391">
        <v>130.62333333333333</v>
      </c>
    </row>
    <row r="304" spans="1:16" ht="14.4" customHeight="1" x14ac:dyDescent="0.3">
      <c r="A304" s="386" t="s">
        <v>3808</v>
      </c>
      <c r="B304" s="387" t="s">
        <v>3546</v>
      </c>
      <c r="C304" s="387" t="s">
        <v>3793</v>
      </c>
      <c r="D304" s="387" t="s">
        <v>3794</v>
      </c>
      <c r="E304" s="390"/>
      <c r="F304" s="390"/>
      <c r="G304" s="387"/>
      <c r="H304" s="387"/>
      <c r="I304" s="390"/>
      <c r="J304" s="390"/>
      <c r="K304" s="387"/>
      <c r="L304" s="387"/>
      <c r="M304" s="390">
        <v>3.1</v>
      </c>
      <c r="N304" s="390">
        <v>390.43</v>
      </c>
      <c r="O304" s="403"/>
      <c r="P304" s="391">
        <v>125.94516129032257</v>
      </c>
    </row>
    <row r="305" spans="1:16" ht="14.4" customHeight="1" x14ac:dyDescent="0.3">
      <c r="A305" s="386" t="s">
        <v>3808</v>
      </c>
      <c r="B305" s="387" t="s">
        <v>3546</v>
      </c>
      <c r="C305" s="387" t="s">
        <v>3593</v>
      </c>
      <c r="D305" s="387" t="s">
        <v>3594</v>
      </c>
      <c r="E305" s="390">
        <v>11.400000000000002</v>
      </c>
      <c r="F305" s="390">
        <v>2006.6299999999999</v>
      </c>
      <c r="G305" s="387">
        <v>1</v>
      </c>
      <c r="H305" s="387">
        <v>176.02017543859645</v>
      </c>
      <c r="I305" s="390">
        <v>16.099999999999998</v>
      </c>
      <c r="J305" s="390">
        <v>2942.3199999999988</v>
      </c>
      <c r="K305" s="387">
        <v>1.4662992180920245</v>
      </c>
      <c r="L305" s="387">
        <v>182.75279503105585</v>
      </c>
      <c r="M305" s="390">
        <v>16.399999999999999</v>
      </c>
      <c r="N305" s="390">
        <v>2954.5</v>
      </c>
      <c r="O305" s="403">
        <v>1.472369096445284</v>
      </c>
      <c r="P305" s="391">
        <v>180.15243902439025</v>
      </c>
    </row>
    <row r="306" spans="1:16" ht="14.4" customHeight="1" x14ac:dyDescent="0.3">
      <c r="A306" s="386" t="s">
        <v>3808</v>
      </c>
      <c r="B306" s="387" t="s">
        <v>3546</v>
      </c>
      <c r="C306" s="387" t="s">
        <v>3746</v>
      </c>
      <c r="D306" s="387" t="s">
        <v>3594</v>
      </c>
      <c r="E306" s="390">
        <v>0.6</v>
      </c>
      <c r="F306" s="390">
        <v>316.81</v>
      </c>
      <c r="G306" s="387">
        <v>1</v>
      </c>
      <c r="H306" s="387">
        <v>528.01666666666665</v>
      </c>
      <c r="I306" s="390">
        <v>0.9</v>
      </c>
      <c r="J306" s="390">
        <v>470.90999999999991</v>
      </c>
      <c r="K306" s="387">
        <v>1.4864114137811304</v>
      </c>
      <c r="L306" s="387">
        <v>523.23333333333323</v>
      </c>
      <c r="M306" s="390">
        <v>1</v>
      </c>
      <c r="N306" s="390">
        <v>496.24</v>
      </c>
      <c r="O306" s="403">
        <v>1.5663646980840251</v>
      </c>
      <c r="P306" s="391">
        <v>496.24</v>
      </c>
    </row>
    <row r="307" spans="1:16" ht="14.4" customHeight="1" x14ac:dyDescent="0.3">
      <c r="A307" s="386" t="s">
        <v>3808</v>
      </c>
      <c r="B307" s="387" t="s">
        <v>3546</v>
      </c>
      <c r="C307" s="387" t="s">
        <v>3595</v>
      </c>
      <c r="D307" s="387" t="s">
        <v>3596</v>
      </c>
      <c r="E307" s="390">
        <v>190</v>
      </c>
      <c r="F307" s="390">
        <v>24948.800000000003</v>
      </c>
      <c r="G307" s="387">
        <v>1</v>
      </c>
      <c r="H307" s="387">
        <v>131.30947368421053</v>
      </c>
      <c r="I307" s="390">
        <v>167</v>
      </c>
      <c r="J307" s="390">
        <v>20798.930000000004</v>
      </c>
      <c r="K307" s="387">
        <v>0.8336645449881358</v>
      </c>
      <c r="L307" s="387">
        <v>124.54449101796409</v>
      </c>
      <c r="M307" s="390">
        <v>187</v>
      </c>
      <c r="N307" s="390">
        <v>21505.119999999999</v>
      </c>
      <c r="O307" s="403">
        <v>0.86197011479510022</v>
      </c>
      <c r="P307" s="391">
        <v>115.00064171122995</v>
      </c>
    </row>
    <row r="308" spans="1:16" ht="14.4" customHeight="1" x14ac:dyDescent="0.3">
      <c r="A308" s="386" t="s">
        <v>3808</v>
      </c>
      <c r="B308" s="387" t="s">
        <v>3546</v>
      </c>
      <c r="C308" s="387" t="s">
        <v>3832</v>
      </c>
      <c r="D308" s="387" t="s">
        <v>3833</v>
      </c>
      <c r="E308" s="390">
        <v>1.6</v>
      </c>
      <c r="F308" s="390">
        <v>541.6</v>
      </c>
      <c r="G308" s="387">
        <v>1</v>
      </c>
      <c r="H308" s="387">
        <v>338.5</v>
      </c>
      <c r="I308" s="390"/>
      <c r="J308" s="390"/>
      <c r="K308" s="387"/>
      <c r="L308" s="387"/>
      <c r="M308" s="390"/>
      <c r="N308" s="390"/>
      <c r="O308" s="403"/>
      <c r="P308" s="391"/>
    </row>
    <row r="309" spans="1:16" ht="14.4" customHeight="1" x14ac:dyDescent="0.3">
      <c r="A309" s="386" t="s">
        <v>3808</v>
      </c>
      <c r="B309" s="387" t="s">
        <v>3546</v>
      </c>
      <c r="C309" s="387" t="s">
        <v>3834</v>
      </c>
      <c r="D309" s="387" t="s">
        <v>3833</v>
      </c>
      <c r="E309" s="390"/>
      <c r="F309" s="390"/>
      <c r="G309" s="387"/>
      <c r="H309" s="387"/>
      <c r="I309" s="390">
        <v>1.3</v>
      </c>
      <c r="J309" s="390">
        <v>4562.75</v>
      </c>
      <c r="K309" s="387"/>
      <c r="L309" s="387">
        <v>3509.8076923076924</v>
      </c>
      <c r="M309" s="390">
        <v>2.1</v>
      </c>
      <c r="N309" s="390">
        <v>7435.27</v>
      </c>
      <c r="O309" s="403"/>
      <c r="P309" s="391">
        <v>3540.6047619047617</v>
      </c>
    </row>
    <row r="310" spans="1:16" ht="14.4" customHeight="1" x14ac:dyDescent="0.3">
      <c r="A310" s="386" t="s">
        <v>3808</v>
      </c>
      <c r="B310" s="387" t="s">
        <v>3546</v>
      </c>
      <c r="C310" s="387" t="s">
        <v>3597</v>
      </c>
      <c r="D310" s="387" t="s">
        <v>3598</v>
      </c>
      <c r="E310" s="390">
        <v>114</v>
      </c>
      <c r="F310" s="390">
        <v>5217.6400000000003</v>
      </c>
      <c r="G310" s="387">
        <v>1</v>
      </c>
      <c r="H310" s="387">
        <v>45.768771929824567</v>
      </c>
      <c r="I310" s="390">
        <v>65</v>
      </c>
      <c r="J310" s="390">
        <v>3283.15</v>
      </c>
      <c r="K310" s="387">
        <v>0.62924042287317639</v>
      </c>
      <c r="L310" s="387">
        <v>50.51</v>
      </c>
      <c r="M310" s="390">
        <v>100</v>
      </c>
      <c r="N310" s="390">
        <v>5095</v>
      </c>
      <c r="O310" s="403">
        <v>0.9764951203992609</v>
      </c>
      <c r="P310" s="391">
        <v>50.95</v>
      </c>
    </row>
    <row r="311" spans="1:16" ht="14.4" customHeight="1" x14ac:dyDescent="0.3">
      <c r="A311" s="386" t="s">
        <v>3808</v>
      </c>
      <c r="B311" s="387" t="s">
        <v>3546</v>
      </c>
      <c r="C311" s="387" t="s">
        <v>3835</v>
      </c>
      <c r="D311" s="387" t="s">
        <v>3836</v>
      </c>
      <c r="E311" s="390"/>
      <c r="F311" s="390"/>
      <c r="G311" s="387"/>
      <c r="H311" s="387"/>
      <c r="I311" s="390">
        <v>2</v>
      </c>
      <c r="J311" s="390">
        <v>94.2</v>
      </c>
      <c r="K311" s="387"/>
      <c r="L311" s="387">
        <v>47.1</v>
      </c>
      <c r="M311" s="390">
        <v>2</v>
      </c>
      <c r="N311" s="390">
        <v>92.36</v>
      </c>
      <c r="O311" s="403"/>
      <c r="P311" s="391">
        <v>46.18</v>
      </c>
    </row>
    <row r="312" spans="1:16" ht="14.4" customHeight="1" x14ac:dyDescent="0.3">
      <c r="A312" s="386" t="s">
        <v>3808</v>
      </c>
      <c r="B312" s="387" t="s">
        <v>3546</v>
      </c>
      <c r="C312" s="387" t="s">
        <v>3747</v>
      </c>
      <c r="D312" s="387" t="s">
        <v>3748</v>
      </c>
      <c r="E312" s="390"/>
      <c r="F312" s="390"/>
      <c r="G312" s="387"/>
      <c r="H312" s="387"/>
      <c r="I312" s="390"/>
      <c r="J312" s="390"/>
      <c r="K312" s="387"/>
      <c r="L312" s="387"/>
      <c r="M312" s="390">
        <v>0.4</v>
      </c>
      <c r="N312" s="390">
        <v>1312.4</v>
      </c>
      <c r="O312" s="403"/>
      <c r="P312" s="391">
        <v>3281</v>
      </c>
    </row>
    <row r="313" spans="1:16" ht="14.4" customHeight="1" x14ac:dyDescent="0.3">
      <c r="A313" s="386" t="s">
        <v>3808</v>
      </c>
      <c r="B313" s="387" t="s">
        <v>3546</v>
      </c>
      <c r="C313" s="387" t="s">
        <v>3795</v>
      </c>
      <c r="D313" s="387" t="s">
        <v>3796</v>
      </c>
      <c r="E313" s="390">
        <v>0.5</v>
      </c>
      <c r="F313" s="390">
        <v>335.93</v>
      </c>
      <c r="G313" s="387">
        <v>1</v>
      </c>
      <c r="H313" s="387">
        <v>671.86</v>
      </c>
      <c r="I313" s="390">
        <v>0.5</v>
      </c>
      <c r="J313" s="390">
        <v>348.7</v>
      </c>
      <c r="K313" s="387">
        <v>1.038013871937606</v>
      </c>
      <c r="L313" s="387">
        <v>697.4</v>
      </c>
      <c r="M313" s="390"/>
      <c r="N313" s="390"/>
      <c r="O313" s="403"/>
      <c r="P313" s="391"/>
    </row>
    <row r="314" spans="1:16" ht="14.4" customHeight="1" x14ac:dyDescent="0.3">
      <c r="A314" s="386" t="s">
        <v>3808</v>
      </c>
      <c r="B314" s="387" t="s">
        <v>3546</v>
      </c>
      <c r="C314" s="387" t="s">
        <v>3600</v>
      </c>
      <c r="D314" s="387" t="s">
        <v>3601</v>
      </c>
      <c r="E314" s="390"/>
      <c r="F314" s="390"/>
      <c r="G314" s="387"/>
      <c r="H314" s="387"/>
      <c r="I314" s="390">
        <v>0.05</v>
      </c>
      <c r="J314" s="390">
        <v>4.68</v>
      </c>
      <c r="K314" s="387"/>
      <c r="L314" s="387">
        <v>93.6</v>
      </c>
      <c r="M314" s="390">
        <v>0.75</v>
      </c>
      <c r="N314" s="390">
        <v>70.8</v>
      </c>
      <c r="O314" s="403"/>
      <c r="P314" s="391">
        <v>94.399999999999991</v>
      </c>
    </row>
    <row r="315" spans="1:16" ht="14.4" customHeight="1" x14ac:dyDescent="0.3">
      <c r="A315" s="386" t="s">
        <v>3808</v>
      </c>
      <c r="B315" s="387" t="s">
        <v>3546</v>
      </c>
      <c r="C315" s="387" t="s">
        <v>3602</v>
      </c>
      <c r="D315" s="387" t="s">
        <v>3603</v>
      </c>
      <c r="E315" s="390"/>
      <c r="F315" s="390"/>
      <c r="G315" s="387"/>
      <c r="H315" s="387"/>
      <c r="I315" s="390">
        <v>1</v>
      </c>
      <c r="J315" s="390">
        <v>138.27000000000001</v>
      </c>
      <c r="K315" s="387"/>
      <c r="L315" s="387">
        <v>138.27000000000001</v>
      </c>
      <c r="M315" s="390">
        <v>97</v>
      </c>
      <c r="N315" s="390">
        <v>13529.559999999998</v>
      </c>
      <c r="O315" s="403"/>
      <c r="P315" s="391">
        <v>139.47999999999999</v>
      </c>
    </row>
    <row r="316" spans="1:16" ht="14.4" customHeight="1" x14ac:dyDescent="0.3">
      <c r="A316" s="386" t="s">
        <v>3808</v>
      </c>
      <c r="B316" s="387" t="s">
        <v>3546</v>
      </c>
      <c r="C316" s="387" t="s">
        <v>3604</v>
      </c>
      <c r="D316" s="387" t="s">
        <v>3605</v>
      </c>
      <c r="E316" s="390">
        <v>2.4</v>
      </c>
      <c r="F316" s="390">
        <v>89.04</v>
      </c>
      <c r="G316" s="387">
        <v>1</v>
      </c>
      <c r="H316" s="387">
        <v>37.1</v>
      </c>
      <c r="I316" s="390">
        <v>3.4</v>
      </c>
      <c r="J316" s="390">
        <v>126.43</v>
      </c>
      <c r="K316" s="387">
        <v>1.4199236298292901</v>
      </c>
      <c r="L316" s="387">
        <v>37.185294117647061</v>
      </c>
      <c r="M316" s="390">
        <v>10.4</v>
      </c>
      <c r="N316" s="390">
        <v>336.96000000000004</v>
      </c>
      <c r="O316" s="403">
        <v>3.7843665768194072</v>
      </c>
      <c r="P316" s="391">
        <v>32.400000000000006</v>
      </c>
    </row>
    <row r="317" spans="1:16" ht="14.4" customHeight="1" x14ac:dyDescent="0.3">
      <c r="A317" s="386" t="s">
        <v>3808</v>
      </c>
      <c r="B317" s="387" t="s">
        <v>3546</v>
      </c>
      <c r="C317" s="387" t="s">
        <v>3606</v>
      </c>
      <c r="D317" s="387" t="s">
        <v>3576</v>
      </c>
      <c r="E317" s="390"/>
      <c r="F317" s="390"/>
      <c r="G317" s="387"/>
      <c r="H317" s="387"/>
      <c r="I317" s="390">
        <v>0.2</v>
      </c>
      <c r="J317" s="390">
        <v>15.29</v>
      </c>
      <c r="K317" s="387"/>
      <c r="L317" s="387">
        <v>76.449999999999989</v>
      </c>
      <c r="M317" s="390">
        <v>6.8000000000000007</v>
      </c>
      <c r="N317" s="390">
        <v>524.28</v>
      </c>
      <c r="O317" s="403"/>
      <c r="P317" s="391">
        <v>77.099999999999994</v>
      </c>
    </row>
    <row r="318" spans="1:16" ht="14.4" customHeight="1" x14ac:dyDescent="0.3">
      <c r="A318" s="386" t="s">
        <v>3808</v>
      </c>
      <c r="B318" s="387" t="s">
        <v>3546</v>
      </c>
      <c r="C318" s="387" t="s">
        <v>3607</v>
      </c>
      <c r="D318" s="387" t="s">
        <v>3608</v>
      </c>
      <c r="E318" s="390">
        <v>22</v>
      </c>
      <c r="F318" s="390">
        <v>2310.36</v>
      </c>
      <c r="G318" s="387">
        <v>1</v>
      </c>
      <c r="H318" s="387">
        <v>105.01636363636364</v>
      </c>
      <c r="I318" s="390">
        <v>21.000000000000004</v>
      </c>
      <c r="J318" s="390">
        <v>2300.8500000000004</v>
      </c>
      <c r="K318" s="387">
        <v>0.99588375837531828</v>
      </c>
      <c r="L318" s="387">
        <v>109.56428571428572</v>
      </c>
      <c r="M318" s="390">
        <v>18</v>
      </c>
      <c r="N318" s="390">
        <v>1990.92</v>
      </c>
      <c r="O318" s="403">
        <v>0.86173583337661663</v>
      </c>
      <c r="P318" s="391">
        <v>110.60666666666667</v>
      </c>
    </row>
    <row r="319" spans="1:16" ht="14.4" customHeight="1" x14ac:dyDescent="0.3">
      <c r="A319" s="386" t="s">
        <v>3808</v>
      </c>
      <c r="B319" s="387" t="s">
        <v>3546</v>
      </c>
      <c r="C319" s="387" t="s">
        <v>3609</v>
      </c>
      <c r="D319" s="387" t="s">
        <v>3610</v>
      </c>
      <c r="E319" s="390">
        <v>33</v>
      </c>
      <c r="F319" s="390">
        <v>499.77</v>
      </c>
      <c r="G319" s="387">
        <v>1</v>
      </c>
      <c r="H319" s="387">
        <v>15.144545454545455</v>
      </c>
      <c r="I319" s="390">
        <v>48</v>
      </c>
      <c r="J319" s="390">
        <v>610.99000000000012</v>
      </c>
      <c r="K319" s="387">
        <v>1.2225423694899658</v>
      </c>
      <c r="L319" s="387">
        <v>12.728958333333336</v>
      </c>
      <c r="M319" s="390">
        <v>76</v>
      </c>
      <c r="N319" s="390">
        <v>718.2</v>
      </c>
      <c r="O319" s="403">
        <v>1.437061048082118</v>
      </c>
      <c r="P319" s="391">
        <v>9.4500000000000011</v>
      </c>
    </row>
    <row r="320" spans="1:16" ht="14.4" customHeight="1" x14ac:dyDescent="0.3">
      <c r="A320" s="386" t="s">
        <v>3808</v>
      </c>
      <c r="B320" s="387" t="s">
        <v>3546</v>
      </c>
      <c r="C320" s="387" t="s">
        <v>3611</v>
      </c>
      <c r="D320" s="387" t="s">
        <v>3612</v>
      </c>
      <c r="E320" s="390">
        <v>0.57000000000000006</v>
      </c>
      <c r="F320" s="390">
        <v>81.53</v>
      </c>
      <c r="G320" s="387">
        <v>1</v>
      </c>
      <c r="H320" s="387">
        <v>143.03508771929822</v>
      </c>
      <c r="I320" s="390"/>
      <c r="J320" s="390"/>
      <c r="K320" s="387"/>
      <c r="L320" s="387"/>
      <c r="M320" s="390">
        <v>0.34</v>
      </c>
      <c r="N320" s="390">
        <v>71.819999999999993</v>
      </c>
      <c r="O320" s="403">
        <v>0.88090273518950069</v>
      </c>
      <c r="P320" s="391">
        <v>211.23529411764702</v>
      </c>
    </row>
    <row r="321" spans="1:16" ht="14.4" customHeight="1" x14ac:dyDescent="0.3">
      <c r="A321" s="386" t="s">
        <v>3808</v>
      </c>
      <c r="B321" s="387" t="s">
        <v>3546</v>
      </c>
      <c r="C321" s="387" t="s">
        <v>1521</v>
      </c>
      <c r="D321" s="387" t="s">
        <v>3837</v>
      </c>
      <c r="E321" s="390"/>
      <c r="F321" s="390"/>
      <c r="G321" s="387"/>
      <c r="H321" s="387"/>
      <c r="I321" s="390">
        <v>1</v>
      </c>
      <c r="J321" s="390">
        <v>6836.53</v>
      </c>
      <c r="K321" s="387"/>
      <c r="L321" s="387">
        <v>6836.53</v>
      </c>
      <c r="M321" s="390"/>
      <c r="N321" s="390"/>
      <c r="O321" s="403"/>
      <c r="P321" s="391"/>
    </row>
    <row r="322" spans="1:16" ht="14.4" customHeight="1" x14ac:dyDescent="0.3">
      <c r="A322" s="386" t="s">
        <v>3808</v>
      </c>
      <c r="B322" s="387" t="s">
        <v>3546</v>
      </c>
      <c r="C322" s="387" t="s">
        <v>3838</v>
      </c>
      <c r="D322" s="387" t="s">
        <v>3839</v>
      </c>
      <c r="E322" s="390">
        <v>0</v>
      </c>
      <c r="F322" s="390">
        <v>0</v>
      </c>
      <c r="G322" s="387"/>
      <c r="H322" s="387"/>
      <c r="I322" s="390"/>
      <c r="J322" s="390"/>
      <c r="K322" s="387"/>
      <c r="L322" s="387"/>
      <c r="M322" s="390"/>
      <c r="N322" s="390"/>
      <c r="O322" s="403"/>
      <c r="P322" s="391"/>
    </row>
    <row r="323" spans="1:16" ht="14.4" customHeight="1" x14ac:dyDescent="0.3">
      <c r="A323" s="386" t="s">
        <v>3808</v>
      </c>
      <c r="B323" s="387" t="s">
        <v>3546</v>
      </c>
      <c r="C323" s="387" t="s">
        <v>3613</v>
      </c>
      <c r="D323" s="387" t="s">
        <v>3614</v>
      </c>
      <c r="E323" s="390"/>
      <c r="F323" s="390"/>
      <c r="G323" s="387"/>
      <c r="H323" s="387"/>
      <c r="I323" s="390"/>
      <c r="J323" s="390"/>
      <c r="K323" s="387"/>
      <c r="L323" s="387"/>
      <c r="M323" s="390">
        <v>3</v>
      </c>
      <c r="N323" s="390">
        <v>234.37</v>
      </c>
      <c r="O323" s="403"/>
      <c r="P323" s="391">
        <v>78.123333333333335</v>
      </c>
    </row>
    <row r="324" spans="1:16" ht="14.4" customHeight="1" x14ac:dyDescent="0.3">
      <c r="A324" s="386" t="s">
        <v>3808</v>
      </c>
      <c r="B324" s="387" t="s">
        <v>3546</v>
      </c>
      <c r="C324" s="387" t="s">
        <v>3615</v>
      </c>
      <c r="D324" s="387" t="s">
        <v>3616</v>
      </c>
      <c r="E324" s="390">
        <v>55</v>
      </c>
      <c r="F324" s="390">
        <v>2946.6800000000003</v>
      </c>
      <c r="G324" s="387">
        <v>1</v>
      </c>
      <c r="H324" s="387">
        <v>53.576000000000008</v>
      </c>
      <c r="I324" s="390">
        <v>5</v>
      </c>
      <c r="J324" s="390">
        <v>289.39</v>
      </c>
      <c r="K324" s="387">
        <v>9.8208831634245985E-2</v>
      </c>
      <c r="L324" s="387">
        <v>57.878</v>
      </c>
      <c r="M324" s="390"/>
      <c r="N324" s="390"/>
      <c r="O324" s="403"/>
      <c r="P324" s="391"/>
    </row>
    <row r="325" spans="1:16" ht="14.4" customHeight="1" x14ac:dyDescent="0.3">
      <c r="A325" s="386" t="s">
        <v>3808</v>
      </c>
      <c r="B325" s="387" t="s">
        <v>3546</v>
      </c>
      <c r="C325" s="387" t="s">
        <v>3617</v>
      </c>
      <c r="D325" s="387" t="s">
        <v>3616</v>
      </c>
      <c r="E325" s="390">
        <v>346</v>
      </c>
      <c r="F325" s="390">
        <v>22362.240000000002</v>
      </c>
      <c r="G325" s="387">
        <v>1</v>
      </c>
      <c r="H325" s="387">
        <v>64.630751445086716</v>
      </c>
      <c r="I325" s="390">
        <v>288.2</v>
      </c>
      <c r="J325" s="390">
        <v>65289.57</v>
      </c>
      <c r="K325" s="387">
        <v>2.9196346162101827</v>
      </c>
      <c r="L325" s="387">
        <v>226.54257460097156</v>
      </c>
      <c r="M325" s="390">
        <v>283</v>
      </c>
      <c r="N325" s="390">
        <v>44620.38</v>
      </c>
      <c r="O325" s="403">
        <v>1.9953448312870263</v>
      </c>
      <c r="P325" s="391">
        <v>157.66918727915194</v>
      </c>
    </row>
    <row r="326" spans="1:16" ht="14.4" customHeight="1" x14ac:dyDescent="0.3">
      <c r="A326" s="386" t="s">
        <v>3808</v>
      </c>
      <c r="B326" s="387" t="s">
        <v>3546</v>
      </c>
      <c r="C326" s="387" t="s">
        <v>3749</v>
      </c>
      <c r="D326" s="387" t="s">
        <v>3750</v>
      </c>
      <c r="E326" s="390">
        <v>3</v>
      </c>
      <c r="F326" s="390">
        <v>73.22</v>
      </c>
      <c r="G326" s="387">
        <v>1</v>
      </c>
      <c r="H326" s="387">
        <v>24.406666666666666</v>
      </c>
      <c r="I326" s="390">
        <v>1</v>
      </c>
      <c r="J326" s="390">
        <v>25.99</v>
      </c>
      <c r="K326" s="387">
        <v>0.35495766184102701</v>
      </c>
      <c r="L326" s="387">
        <v>25.99</v>
      </c>
      <c r="M326" s="390">
        <v>2</v>
      </c>
      <c r="N326" s="390">
        <v>19.239999999999998</v>
      </c>
      <c r="O326" s="403">
        <v>0.26276973504506962</v>
      </c>
      <c r="P326" s="391">
        <v>9.6199999999999992</v>
      </c>
    </row>
    <row r="327" spans="1:16" ht="14.4" customHeight="1" x14ac:dyDescent="0.3">
      <c r="A327" s="386" t="s">
        <v>3808</v>
      </c>
      <c r="B327" s="387" t="s">
        <v>3546</v>
      </c>
      <c r="C327" s="387" t="s">
        <v>3618</v>
      </c>
      <c r="D327" s="387" t="s">
        <v>3619</v>
      </c>
      <c r="E327" s="390"/>
      <c r="F327" s="390"/>
      <c r="G327" s="387"/>
      <c r="H327" s="387"/>
      <c r="I327" s="390">
        <v>0.2</v>
      </c>
      <c r="J327" s="390">
        <v>75.290000000000006</v>
      </c>
      <c r="K327" s="387"/>
      <c r="L327" s="387">
        <v>376.45</v>
      </c>
      <c r="M327" s="390">
        <v>0.8</v>
      </c>
      <c r="N327" s="390">
        <v>303.8</v>
      </c>
      <c r="O327" s="403"/>
      <c r="P327" s="391">
        <v>379.75</v>
      </c>
    </row>
    <row r="328" spans="1:16" ht="14.4" customHeight="1" x14ac:dyDescent="0.3">
      <c r="A328" s="386" t="s">
        <v>3808</v>
      </c>
      <c r="B328" s="387" t="s">
        <v>3546</v>
      </c>
      <c r="C328" s="387" t="s">
        <v>3840</v>
      </c>
      <c r="D328" s="387" t="s">
        <v>3841</v>
      </c>
      <c r="E328" s="390"/>
      <c r="F328" s="390"/>
      <c r="G328" s="387"/>
      <c r="H328" s="387"/>
      <c r="I328" s="390">
        <v>4</v>
      </c>
      <c r="J328" s="390">
        <v>24813.68</v>
      </c>
      <c r="K328" s="387"/>
      <c r="L328" s="387">
        <v>6203.42</v>
      </c>
      <c r="M328" s="390"/>
      <c r="N328" s="390"/>
      <c r="O328" s="403"/>
      <c r="P328" s="391"/>
    </row>
    <row r="329" spans="1:16" ht="14.4" customHeight="1" x14ac:dyDescent="0.3">
      <c r="A329" s="386" t="s">
        <v>3808</v>
      </c>
      <c r="B329" s="387" t="s">
        <v>3546</v>
      </c>
      <c r="C329" s="387" t="s">
        <v>3620</v>
      </c>
      <c r="D329" s="387" t="s">
        <v>3621</v>
      </c>
      <c r="E329" s="390">
        <v>0.4</v>
      </c>
      <c r="F329" s="390">
        <v>49.04</v>
      </c>
      <c r="G329" s="387">
        <v>1</v>
      </c>
      <c r="H329" s="387">
        <v>122.6</v>
      </c>
      <c r="I329" s="390">
        <v>0.4</v>
      </c>
      <c r="J329" s="390">
        <v>51.66</v>
      </c>
      <c r="K329" s="387">
        <v>1.0534257748776508</v>
      </c>
      <c r="L329" s="387">
        <v>129.14999999999998</v>
      </c>
      <c r="M329" s="390">
        <v>0.60000000000000009</v>
      </c>
      <c r="N329" s="390">
        <v>78.179999999999993</v>
      </c>
      <c r="O329" s="403">
        <v>1.5942088091353996</v>
      </c>
      <c r="P329" s="391">
        <v>130.29999999999995</v>
      </c>
    </row>
    <row r="330" spans="1:16" ht="14.4" customHeight="1" x14ac:dyDescent="0.3">
      <c r="A330" s="386" t="s">
        <v>3808</v>
      </c>
      <c r="B330" s="387" t="s">
        <v>3546</v>
      </c>
      <c r="C330" s="387" t="s">
        <v>3622</v>
      </c>
      <c r="D330" s="387" t="s">
        <v>3610</v>
      </c>
      <c r="E330" s="390">
        <v>529</v>
      </c>
      <c r="F330" s="390">
        <v>6721.4800000000005</v>
      </c>
      <c r="G330" s="387">
        <v>1</v>
      </c>
      <c r="H330" s="387">
        <v>12.70601134215501</v>
      </c>
      <c r="I330" s="390">
        <v>505</v>
      </c>
      <c r="J330" s="390">
        <v>4136.8599999999988</v>
      </c>
      <c r="K330" s="387">
        <v>0.61546861703077271</v>
      </c>
      <c r="L330" s="387">
        <v>8.1918019801980169</v>
      </c>
      <c r="M330" s="390">
        <v>787</v>
      </c>
      <c r="N330" s="390">
        <v>2974.86</v>
      </c>
      <c r="O330" s="403">
        <v>0.44259002481596316</v>
      </c>
      <c r="P330" s="391">
        <v>3.7800000000000002</v>
      </c>
    </row>
    <row r="331" spans="1:16" ht="14.4" customHeight="1" x14ac:dyDescent="0.3">
      <c r="A331" s="386" t="s">
        <v>3808</v>
      </c>
      <c r="B331" s="387" t="s">
        <v>3546</v>
      </c>
      <c r="C331" s="387" t="s">
        <v>3623</v>
      </c>
      <c r="D331" s="387" t="s">
        <v>3610</v>
      </c>
      <c r="E331" s="390">
        <v>463</v>
      </c>
      <c r="F331" s="390">
        <v>6678.4800000000005</v>
      </c>
      <c r="G331" s="387">
        <v>1</v>
      </c>
      <c r="H331" s="387">
        <v>14.424362850971923</v>
      </c>
      <c r="I331" s="390">
        <v>308</v>
      </c>
      <c r="J331" s="390">
        <v>5455.9599999999991</v>
      </c>
      <c r="K331" s="387">
        <v>0.81694637103053369</v>
      </c>
      <c r="L331" s="387">
        <v>17.71415584415584</v>
      </c>
      <c r="M331" s="390">
        <v>352</v>
      </c>
      <c r="N331" s="390">
        <v>6656.32</v>
      </c>
      <c r="O331" s="403">
        <v>0.99668187970915523</v>
      </c>
      <c r="P331" s="391">
        <v>18.91</v>
      </c>
    </row>
    <row r="332" spans="1:16" ht="14.4" customHeight="1" x14ac:dyDescent="0.3">
      <c r="A332" s="386" t="s">
        <v>3808</v>
      </c>
      <c r="B332" s="387" t="s">
        <v>3546</v>
      </c>
      <c r="C332" s="387" t="s">
        <v>3624</v>
      </c>
      <c r="D332" s="387" t="s">
        <v>3625</v>
      </c>
      <c r="E332" s="390">
        <v>0.2</v>
      </c>
      <c r="F332" s="390">
        <v>93.78</v>
      </c>
      <c r="G332" s="387">
        <v>1</v>
      </c>
      <c r="H332" s="387">
        <v>468.9</v>
      </c>
      <c r="I332" s="390"/>
      <c r="J332" s="390"/>
      <c r="K332" s="387"/>
      <c r="L332" s="387"/>
      <c r="M332" s="390">
        <v>0.4</v>
      </c>
      <c r="N332" s="390">
        <v>196.78</v>
      </c>
      <c r="O332" s="403">
        <v>2.0983152058008105</v>
      </c>
      <c r="P332" s="391">
        <v>491.95</v>
      </c>
    </row>
    <row r="333" spans="1:16" ht="14.4" customHeight="1" x14ac:dyDescent="0.3">
      <c r="A333" s="386" t="s">
        <v>3808</v>
      </c>
      <c r="B333" s="387" t="s">
        <v>3546</v>
      </c>
      <c r="C333" s="387" t="s">
        <v>3626</v>
      </c>
      <c r="D333" s="387" t="s">
        <v>3627</v>
      </c>
      <c r="E333" s="390">
        <v>3.8</v>
      </c>
      <c r="F333" s="390">
        <v>290.72000000000003</v>
      </c>
      <c r="G333" s="387">
        <v>1</v>
      </c>
      <c r="H333" s="387">
        <v>76.505263157894746</v>
      </c>
      <c r="I333" s="390">
        <v>4.3999999999999995</v>
      </c>
      <c r="J333" s="390">
        <v>337.72</v>
      </c>
      <c r="K333" s="387">
        <v>1.1616675839295543</v>
      </c>
      <c r="L333" s="387">
        <v>76.754545454545465</v>
      </c>
      <c r="M333" s="390">
        <v>5</v>
      </c>
      <c r="N333" s="390">
        <v>387.52</v>
      </c>
      <c r="O333" s="403">
        <v>1.3329664281783158</v>
      </c>
      <c r="P333" s="391">
        <v>77.503999999999991</v>
      </c>
    </row>
    <row r="334" spans="1:16" ht="14.4" customHeight="1" x14ac:dyDescent="0.3">
      <c r="A334" s="386" t="s">
        <v>3808</v>
      </c>
      <c r="B334" s="387" t="s">
        <v>3546</v>
      </c>
      <c r="C334" s="387" t="s">
        <v>3842</v>
      </c>
      <c r="D334" s="387" t="s">
        <v>3843</v>
      </c>
      <c r="E334" s="390">
        <v>4</v>
      </c>
      <c r="F334" s="390">
        <v>97.539999999999992</v>
      </c>
      <c r="G334" s="387">
        <v>1</v>
      </c>
      <c r="H334" s="387">
        <v>24.384999999999998</v>
      </c>
      <c r="I334" s="390">
        <v>3</v>
      </c>
      <c r="J334" s="390">
        <v>119.01</v>
      </c>
      <c r="K334" s="387">
        <v>1.2201148246873079</v>
      </c>
      <c r="L334" s="387">
        <v>39.67</v>
      </c>
      <c r="M334" s="390">
        <v>6</v>
      </c>
      <c r="N334" s="390">
        <v>240.12</v>
      </c>
      <c r="O334" s="403">
        <v>2.461759278244823</v>
      </c>
      <c r="P334" s="391">
        <v>40.020000000000003</v>
      </c>
    </row>
    <row r="335" spans="1:16" ht="14.4" customHeight="1" x14ac:dyDescent="0.3">
      <c r="A335" s="386" t="s">
        <v>3808</v>
      </c>
      <c r="B335" s="387" t="s">
        <v>3546</v>
      </c>
      <c r="C335" s="387" t="s">
        <v>3753</v>
      </c>
      <c r="D335" s="387" t="s">
        <v>3754</v>
      </c>
      <c r="E335" s="390">
        <v>1.25</v>
      </c>
      <c r="F335" s="390">
        <v>600.14</v>
      </c>
      <c r="G335" s="387">
        <v>1</v>
      </c>
      <c r="H335" s="387">
        <v>480.11199999999997</v>
      </c>
      <c r="I335" s="390">
        <v>1.2</v>
      </c>
      <c r="J335" s="390">
        <v>599.16</v>
      </c>
      <c r="K335" s="387">
        <v>0.99836704768887252</v>
      </c>
      <c r="L335" s="387">
        <v>499.3</v>
      </c>
      <c r="M335" s="390">
        <v>1.6</v>
      </c>
      <c r="N335" s="390">
        <v>873.46</v>
      </c>
      <c r="O335" s="403">
        <v>1.4554270670176959</v>
      </c>
      <c r="P335" s="391">
        <v>545.91250000000002</v>
      </c>
    </row>
    <row r="336" spans="1:16" ht="14.4" customHeight="1" x14ac:dyDescent="0.3">
      <c r="A336" s="386" t="s">
        <v>3808</v>
      </c>
      <c r="B336" s="387" t="s">
        <v>3546</v>
      </c>
      <c r="C336" s="387" t="s">
        <v>3844</v>
      </c>
      <c r="D336" s="387" t="s">
        <v>3845</v>
      </c>
      <c r="E336" s="390"/>
      <c r="F336" s="390"/>
      <c r="G336" s="387"/>
      <c r="H336" s="387"/>
      <c r="I336" s="390"/>
      <c r="J336" s="390"/>
      <c r="K336" s="387"/>
      <c r="L336" s="387"/>
      <c r="M336" s="390">
        <v>0.87999999999999989</v>
      </c>
      <c r="N336" s="390">
        <v>976.13999999999987</v>
      </c>
      <c r="O336" s="403"/>
      <c r="P336" s="391">
        <v>1109.25</v>
      </c>
    </row>
    <row r="337" spans="1:16" ht="14.4" customHeight="1" x14ac:dyDescent="0.3">
      <c r="A337" s="386" t="s">
        <v>3808</v>
      </c>
      <c r="B337" s="387" t="s">
        <v>3546</v>
      </c>
      <c r="C337" s="387" t="s">
        <v>3846</v>
      </c>
      <c r="D337" s="387" t="s">
        <v>3847</v>
      </c>
      <c r="E337" s="390">
        <v>5</v>
      </c>
      <c r="F337" s="390">
        <v>99.72</v>
      </c>
      <c r="G337" s="387">
        <v>1</v>
      </c>
      <c r="H337" s="387">
        <v>19.943999999999999</v>
      </c>
      <c r="I337" s="390">
        <v>6.5</v>
      </c>
      <c r="J337" s="390">
        <v>515.71</v>
      </c>
      <c r="K337" s="387">
        <v>5.171580425190534</v>
      </c>
      <c r="L337" s="387">
        <v>79.34</v>
      </c>
      <c r="M337" s="390">
        <v>2</v>
      </c>
      <c r="N337" s="390">
        <v>160.08000000000001</v>
      </c>
      <c r="O337" s="403">
        <v>1.6052948255114321</v>
      </c>
      <c r="P337" s="391">
        <v>80.040000000000006</v>
      </c>
    </row>
    <row r="338" spans="1:16" ht="14.4" customHeight="1" x14ac:dyDescent="0.3">
      <c r="A338" s="386" t="s">
        <v>3808</v>
      </c>
      <c r="B338" s="387" t="s">
        <v>3546</v>
      </c>
      <c r="C338" s="387" t="s">
        <v>3628</v>
      </c>
      <c r="D338" s="387" t="s">
        <v>3629</v>
      </c>
      <c r="E338" s="390">
        <v>13</v>
      </c>
      <c r="F338" s="390">
        <v>246.26999999999998</v>
      </c>
      <c r="G338" s="387">
        <v>1</v>
      </c>
      <c r="H338" s="387">
        <v>18.943846153846152</v>
      </c>
      <c r="I338" s="390"/>
      <c r="J338" s="390"/>
      <c r="K338" s="387"/>
      <c r="L338" s="387"/>
      <c r="M338" s="390"/>
      <c r="N338" s="390"/>
      <c r="O338" s="403"/>
      <c r="P338" s="391"/>
    </row>
    <row r="339" spans="1:16" ht="14.4" customHeight="1" x14ac:dyDescent="0.3">
      <c r="A339" s="386" t="s">
        <v>3808</v>
      </c>
      <c r="B339" s="387" t="s">
        <v>3546</v>
      </c>
      <c r="C339" s="387" t="s">
        <v>3848</v>
      </c>
      <c r="D339" s="387" t="s">
        <v>3849</v>
      </c>
      <c r="E339" s="390"/>
      <c r="F339" s="390"/>
      <c r="G339" s="387"/>
      <c r="H339" s="387"/>
      <c r="I339" s="390"/>
      <c r="J339" s="390"/>
      <c r="K339" s="387"/>
      <c r="L339" s="387"/>
      <c r="M339" s="390">
        <v>1</v>
      </c>
      <c r="N339" s="390">
        <v>34.33</v>
      </c>
      <c r="O339" s="403"/>
      <c r="P339" s="391">
        <v>34.33</v>
      </c>
    </row>
    <row r="340" spans="1:16" ht="14.4" customHeight="1" x14ac:dyDescent="0.3">
      <c r="A340" s="386" t="s">
        <v>3808</v>
      </c>
      <c r="B340" s="387" t="s">
        <v>3546</v>
      </c>
      <c r="C340" s="387" t="s">
        <v>3630</v>
      </c>
      <c r="D340" s="387" t="s">
        <v>3631</v>
      </c>
      <c r="E340" s="390"/>
      <c r="F340" s="390"/>
      <c r="G340" s="387"/>
      <c r="H340" s="387"/>
      <c r="I340" s="390">
        <v>0.2</v>
      </c>
      <c r="J340" s="390">
        <v>43.71</v>
      </c>
      <c r="K340" s="387"/>
      <c r="L340" s="387">
        <v>218.54999999999998</v>
      </c>
      <c r="M340" s="390">
        <v>0.8</v>
      </c>
      <c r="N340" s="390">
        <v>176.4</v>
      </c>
      <c r="O340" s="403"/>
      <c r="P340" s="391">
        <v>220.5</v>
      </c>
    </row>
    <row r="341" spans="1:16" ht="14.4" customHeight="1" x14ac:dyDescent="0.3">
      <c r="A341" s="386" t="s">
        <v>3808</v>
      </c>
      <c r="B341" s="387" t="s">
        <v>3546</v>
      </c>
      <c r="C341" s="387" t="s">
        <v>3632</v>
      </c>
      <c r="D341" s="387" t="s">
        <v>3633</v>
      </c>
      <c r="E341" s="390"/>
      <c r="F341" s="390"/>
      <c r="G341" s="387"/>
      <c r="H341" s="387"/>
      <c r="I341" s="390">
        <v>13</v>
      </c>
      <c r="J341" s="390">
        <v>227.37</v>
      </c>
      <c r="K341" s="387"/>
      <c r="L341" s="387">
        <v>17.490000000000002</v>
      </c>
      <c r="M341" s="390">
        <v>4</v>
      </c>
      <c r="N341" s="390">
        <v>70.56</v>
      </c>
      <c r="O341" s="403"/>
      <c r="P341" s="391">
        <v>17.64</v>
      </c>
    </row>
    <row r="342" spans="1:16" ht="14.4" customHeight="1" x14ac:dyDescent="0.3">
      <c r="A342" s="386" t="s">
        <v>3808</v>
      </c>
      <c r="B342" s="387" t="s">
        <v>3546</v>
      </c>
      <c r="C342" s="387" t="s">
        <v>3850</v>
      </c>
      <c r="D342" s="387" t="s">
        <v>3851</v>
      </c>
      <c r="E342" s="390"/>
      <c r="F342" s="390"/>
      <c r="G342" s="387"/>
      <c r="H342" s="387"/>
      <c r="I342" s="390"/>
      <c r="J342" s="390"/>
      <c r="K342" s="387"/>
      <c r="L342" s="387"/>
      <c r="M342" s="390">
        <v>3</v>
      </c>
      <c r="N342" s="390">
        <v>86.550000000000011</v>
      </c>
      <c r="O342" s="403"/>
      <c r="P342" s="391">
        <v>28.850000000000005</v>
      </c>
    </row>
    <row r="343" spans="1:16" ht="14.4" customHeight="1" x14ac:dyDescent="0.3">
      <c r="A343" s="386" t="s">
        <v>3808</v>
      </c>
      <c r="B343" s="387" t="s">
        <v>3546</v>
      </c>
      <c r="C343" s="387" t="s">
        <v>3634</v>
      </c>
      <c r="D343" s="387" t="s">
        <v>3635</v>
      </c>
      <c r="E343" s="390">
        <v>11.6</v>
      </c>
      <c r="F343" s="390">
        <v>761.67999999999984</v>
      </c>
      <c r="G343" s="387">
        <v>1</v>
      </c>
      <c r="H343" s="387">
        <v>65.662068965517236</v>
      </c>
      <c r="I343" s="390">
        <v>9.8000000000000025</v>
      </c>
      <c r="J343" s="390">
        <v>699.4799999999999</v>
      </c>
      <c r="K343" s="387">
        <v>0.9183384098309002</v>
      </c>
      <c r="L343" s="387">
        <v>71.375510204081607</v>
      </c>
      <c r="M343" s="390">
        <v>9.7999999999999989</v>
      </c>
      <c r="N343" s="390">
        <v>650.17000000000007</v>
      </c>
      <c r="O343" s="403">
        <v>0.85359993698140979</v>
      </c>
      <c r="P343" s="391">
        <v>66.343877551020427</v>
      </c>
    </row>
    <row r="344" spans="1:16" ht="14.4" customHeight="1" x14ac:dyDescent="0.3">
      <c r="A344" s="386" t="s">
        <v>3808</v>
      </c>
      <c r="B344" s="387" t="s">
        <v>3546</v>
      </c>
      <c r="C344" s="387" t="s">
        <v>3636</v>
      </c>
      <c r="D344" s="387" t="s">
        <v>3637</v>
      </c>
      <c r="E344" s="390">
        <v>5.8000000000000007</v>
      </c>
      <c r="F344" s="390">
        <v>2833.6899999999996</v>
      </c>
      <c r="G344" s="387">
        <v>1</v>
      </c>
      <c r="H344" s="387">
        <v>488.56724137931019</v>
      </c>
      <c r="I344" s="390">
        <v>5.8000000000000007</v>
      </c>
      <c r="J344" s="390">
        <v>2941.7599999999998</v>
      </c>
      <c r="K344" s="387">
        <v>1.0381375520963831</v>
      </c>
      <c r="L344" s="387">
        <v>507.19999999999987</v>
      </c>
      <c r="M344" s="390">
        <v>7.4</v>
      </c>
      <c r="N344" s="390">
        <v>3016.21</v>
      </c>
      <c r="O344" s="403">
        <v>1.0644107153570082</v>
      </c>
      <c r="P344" s="391">
        <v>407.59594594594591</v>
      </c>
    </row>
    <row r="345" spans="1:16" ht="14.4" customHeight="1" x14ac:dyDescent="0.3">
      <c r="A345" s="386" t="s">
        <v>3808</v>
      </c>
      <c r="B345" s="387" t="s">
        <v>3546</v>
      </c>
      <c r="C345" s="387" t="s">
        <v>3755</v>
      </c>
      <c r="D345" s="387" t="s">
        <v>3756</v>
      </c>
      <c r="E345" s="390">
        <v>0.4</v>
      </c>
      <c r="F345" s="390">
        <v>390.86</v>
      </c>
      <c r="G345" s="387">
        <v>1</v>
      </c>
      <c r="H345" s="387">
        <v>977.15</v>
      </c>
      <c r="I345" s="390">
        <v>0.2</v>
      </c>
      <c r="J345" s="390">
        <v>202.87</v>
      </c>
      <c r="K345" s="387">
        <v>0.51903494857493726</v>
      </c>
      <c r="L345" s="387">
        <v>1014.35</v>
      </c>
      <c r="M345" s="390">
        <v>1.8</v>
      </c>
      <c r="N345" s="390">
        <v>1359.6299999999999</v>
      </c>
      <c r="O345" s="403">
        <v>3.4785600982448956</v>
      </c>
      <c r="P345" s="391">
        <v>755.34999999999991</v>
      </c>
    </row>
    <row r="346" spans="1:16" ht="14.4" customHeight="1" x14ac:dyDescent="0.3">
      <c r="A346" s="386" t="s">
        <v>3808</v>
      </c>
      <c r="B346" s="387" t="s">
        <v>3546</v>
      </c>
      <c r="C346" s="387" t="s">
        <v>3759</v>
      </c>
      <c r="D346" s="387" t="s">
        <v>3667</v>
      </c>
      <c r="E346" s="390">
        <v>0.2</v>
      </c>
      <c r="F346" s="390">
        <v>272.66000000000003</v>
      </c>
      <c r="G346" s="387">
        <v>1</v>
      </c>
      <c r="H346" s="387">
        <v>1363.3</v>
      </c>
      <c r="I346" s="390"/>
      <c r="J346" s="390"/>
      <c r="K346" s="387"/>
      <c r="L346" s="387"/>
      <c r="M346" s="390"/>
      <c r="N346" s="390"/>
      <c r="O346" s="403"/>
      <c r="P346" s="391"/>
    </row>
    <row r="347" spans="1:16" ht="14.4" customHeight="1" x14ac:dyDescent="0.3">
      <c r="A347" s="386" t="s">
        <v>3808</v>
      </c>
      <c r="B347" s="387" t="s">
        <v>3546</v>
      </c>
      <c r="C347" s="387" t="s">
        <v>3638</v>
      </c>
      <c r="D347" s="387" t="s">
        <v>3639</v>
      </c>
      <c r="E347" s="390">
        <v>34.799999999999997</v>
      </c>
      <c r="F347" s="390">
        <v>1792.92</v>
      </c>
      <c r="G347" s="387">
        <v>1</v>
      </c>
      <c r="H347" s="387">
        <v>51.520689655172418</v>
      </c>
      <c r="I347" s="390">
        <v>31.999999999999993</v>
      </c>
      <c r="J347" s="390">
        <v>1932.0099999999998</v>
      </c>
      <c r="K347" s="387">
        <v>1.0775773598375833</v>
      </c>
      <c r="L347" s="387">
        <v>60.375312500000007</v>
      </c>
      <c r="M347" s="390">
        <v>56.8</v>
      </c>
      <c r="N347" s="390">
        <v>3561.5</v>
      </c>
      <c r="O347" s="403">
        <v>1.9864243803404502</v>
      </c>
      <c r="P347" s="391">
        <v>62.702464788732399</v>
      </c>
    </row>
    <row r="348" spans="1:16" ht="14.4" customHeight="1" x14ac:dyDescent="0.3">
      <c r="A348" s="386" t="s">
        <v>3808</v>
      </c>
      <c r="B348" s="387" t="s">
        <v>3546</v>
      </c>
      <c r="C348" s="387" t="s">
        <v>3640</v>
      </c>
      <c r="D348" s="387" t="s">
        <v>3641</v>
      </c>
      <c r="E348" s="390">
        <v>1.52</v>
      </c>
      <c r="F348" s="390">
        <v>558.02</v>
      </c>
      <c r="G348" s="387">
        <v>1</v>
      </c>
      <c r="H348" s="387">
        <v>367.11842105263156</v>
      </c>
      <c r="I348" s="390">
        <v>0.74</v>
      </c>
      <c r="J348" s="390">
        <v>282.72999999999996</v>
      </c>
      <c r="K348" s="387">
        <v>0.50666642772660475</v>
      </c>
      <c r="L348" s="387">
        <v>382.06756756756749</v>
      </c>
      <c r="M348" s="390">
        <v>2.02</v>
      </c>
      <c r="N348" s="390">
        <v>778.74</v>
      </c>
      <c r="O348" s="403">
        <v>1.3955413784452171</v>
      </c>
      <c r="P348" s="391">
        <v>385.51485148514854</v>
      </c>
    </row>
    <row r="349" spans="1:16" ht="14.4" customHeight="1" x14ac:dyDescent="0.3">
      <c r="A349" s="386" t="s">
        <v>3808</v>
      </c>
      <c r="B349" s="387" t="s">
        <v>3546</v>
      </c>
      <c r="C349" s="387" t="s">
        <v>3644</v>
      </c>
      <c r="D349" s="387" t="s">
        <v>3645</v>
      </c>
      <c r="E349" s="390"/>
      <c r="F349" s="390"/>
      <c r="G349" s="387"/>
      <c r="H349" s="387"/>
      <c r="I349" s="390">
        <v>8</v>
      </c>
      <c r="J349" s="390">
        <v>146.96</v>
      </c>
      <c r="K349" s="387"/>
      <c r="L349" s="387">
        <v>18.37</v>
      </c>
      <c r="M349" s="390">
        <v>44</v>
      </c>
      <c r="N349" s="390">
        <v>815.32000000000016</v>
      </c>
      <c r="O349" s="403"/>
      <c r="P349" s="391">
        <v>18.530000000000005</v>
      </c>
    </row>
    <row r="350" spans="1:16" ht="14.4" customHeight="1" x14ac:dyDescent="0.3">
      <c r="A350" s="386" t="s">
        <v>3808</v>
      </c>
      <c r="B350" s="387" t="s">
        <v>3546</v>
      </c>
      <c r="C350" s="387" t="s">
        <v>3646</v>
      </c>
      <c r="D350" s="387" t="s">
        <v>3647</v>
      </c>
      <c r="E350" s="390">
        <v>3.6</v>
      </c>
      <c r="F350" s="390">
        <v>419.87</v>
      </c>
      <c r="G350" s="387">
        <v>1</v>
      </c>
      <c r="H350" s="387">
        <v>116.63055555555556</v>
      </c>
      <c r="I350" s="390">
        <v>6.21</v>
      </c>
      <c r="J350" s="390">
        <v>754.87999999999988</v>
      </c>
      <c r="K350" s="387">
        <v>1.7978898230404645</v>
      </c>
      <c r="L350" s="387">
        <v>121.55877616747181</v>
      </c>
      <c r="M350" s="390">
        <v>6.53</v>
      </c>
      <c r="N350" s="390">
        <v>800.69</v>
      </c>
      <c r="O350" s="403">
        <v>1.9069950222687977</v>
      </c>
      <c r="P350" s="391">
        <v>122.61715160796325</v>
      </c>
    </row>
    <row r="351" spans="1:16" ht="14.4" customHeight="1" x14ac:dyDescent="0.3">
      <c r="A351" s="386" t="s">
        <v>3808</v>
      </c>
      <c r="B351" s="387" t="s">
        <v>3546</v>
      </c>
      <c r="C351" s="387" t="s">
        <v>3648</v>
      </c>
      <c r="D351" s="387" t="s">
        <v>3649</v>
      </c>
      <c r="E351" s="390">
        <v>3.4000000000000004</v>
      </c>
      <c r="F351" s="390">
        <v>208.42</v>
      </c>
      <c r="G351" s="387">
        <v>1</v>
      </c>
      <c r="H351" s="387">
        <v>61.29999999999999</v>
      </c>
      <c r="I351" s="390"/>
      <c r="J351" s="390"/>
      <c r="K351" s="387"/>
      <c r="L351" s="387"/>
      <c r="M351" s="390"/>
      <c r="N351" s="390"/>
      <c r="O351" s="403"/>
      <c r="P351" s="391"/>
    </row>
    <row r="352" spans="1:16" ht="14.4" customHeight="1" x14ac:dyDescent="0.3">
      <c r="A352" s="386" t="s">
        <v>3808</v>
      </c>
      <c r="B352" s="387" t="s">
        <v>3546</v>
      </c>
      <c r="C352" s="387" t="s">
        <v>3852</v>
      </c>
      <c r="D352" s="387" t="s">
        <v>3853</v>
      </c>
      <c r="E352" s="390">
        <v>0.2</v>
      </c>
      <c r="F352" s="390">
        <v>21.57</v>
      </c>
      <c r="G352" s="387">
        <v>1</v>
      </c>
      <c r="H352" s="387">
        <v>107.85</v>
      </c>
      <c r="I352" s="390">
        <v>0.5</v>
      </c>
      <c r="J352" s="390">
        <v>58.3</v>
      </c>
      <c r="K352" s="387">
        <v>2.7028280018544271</v>
      </c>
      <c r="L352" s="387">
        <v>116.6</v>
      </c>
      <c r="M352" s="390">
        <v>0.30000000000000004</v>
      </c>
      <c r="N352" s="390">
        <v>35.28</v>
      </c>
      <c r="O352" s="403">
        <v>1.635605006954103</v>
      </c>
      <c r="P352" s="391">
        <v>117.59999999999998</v>
      </c>
    </row>
    <row r="353" spans="1:16" ht="14.4" customHeight="1" x14ac:dyDescent="0.3">
      <c r="A353" s="386" t="s">
        <v>3808</v>
      </c>
      <c r="B353" s="387" t="s">
        <v>3546</v>
      </c>
      <c r="C353" s="387" t="s">
        <v>3854</v>
      </c>
      <c r="D353" s="387" t="s">
        <v>3855</v>
      </c>
      <c r="E353" s="390"/>
      <c r="F353" s="390"/>
      <c r="G353" s="387"/>
      <c r="H353" s="387"/>
      <c r="I353" s="390"/>
      <c r="J353" s="390"/>
      <c r="K353" s="387"/>
      <c r="L353" s="387"/>
      <c r="M353" s="390">
        <v>0.1</v>
      </c>
      <c r="N353" s="390">
        <v>948.07</v>
      </c>
      <c r="O353" s="403"/>
      <c r="P353" s="391">
        <v>9480.7000000000007</v>
      </c>
    </row>
    <row r="354" spans="1:16" ht="14.4" customHeight="1" x14ac:dyDescent="0.3">
      <c r="A354" s="386" t="s">
        <v>3808</v>
      </c>
      <c r="B354" s="387" t="s">
        <v>3546</v>
      </c>
      <c r="C354" s="387" t="s">
        <v>3762</v>
      </c>
      <c r="D354" s="387" t="s">
        <v>3763</v>
      </c>
      <c r="E354" s="390">
        <v>0.4</v>
      </c>
      <c r="F354" s="390">
        <v>24.69</v>
      </c>
      <c r="G354" s="387">
        <v>1</v>
      </c>
      <c r="H354" s="387">
        <v>61.725000000000001</v>
      </c>
      <c r="I354" s="390"/>
      <c r="J354" s="390"/>
      <c r="K354" s="387"/>
      <c r="L354" s="387"/>
      <c r="M354" s="390">
        <v>0.60000000000000009</v>
      </c>
      <c r="N354" s="390">
        <v>42.07</v>
      </c>
      <c r="O354" s="403">
        <v>1.7039287160793843</v>
      </c>
      <c r="P354" s="391">
        <v>70.11666666666666</v>
      </c>
    </row>
    <row r="355" spans="1:16" ht="14.4" customHeight="1" x14ac:dyDescent="0.3">
      <c r="A355" s="386" t="s">
        <v>3808</v>
      </c>
      <c r="B355" s="387" t="s">
        <v>3546</v>
      </c>
      <c r="C355" s="387" t="s">
        <v>3650</v>
      </c>
      <c r="D355" s="387" t="s">
        <v>3651</v>
      </c>
      <c r="E355" s="390"/>
      <c r="F355" s="390"/>
      <c r="G355" s="387"/>
      <c r="H355" s="387"/>
      <c r="I355" s="390"/>
      <c r="J355" s="390"/>
      <c r="K355" s="387"/>
      <c r="L355" s="387"/>
      <c r="M355" s="390">
        <v>0.1</v>
      </c>
      <c r="N355" s="390">
        <v>7.71</v>
      </c>
      <c r="O355" s="403"/>
      <c r="P355" s="391">
        <v>77.099999999999994</v>
      </c>
    </row>
    <row r="356" spans="1:16" ht="14.4" customHeight="1" x14ac:dyDescent="0.3">
      <c r="A356" s="386" t="s">
        <v>3808</v>
      </c>
      <c r="B356" s="387" t="s">
        <v>3546</v>
      </c>
      <c r="C356" s="387" t="s">
        <v>3652</v>
      </c>
      <c r="D356" s="387" t="s">
        <v>3653</v>
      </c>
      <c r="E356" s="390">
        <v>69.099999999999994</v>
      </c>
      <c r="F356" s="390">
        <v>1118.58</v>
      </c>
      <c r="G356" s="387">
        <v>1</v>
      </c>
      <c r="H356" s="387">
        <v>16.187843704775688</v>
      </c>
      <c r="I356" s="390">
        <v>62</v>
      </c>
      <c r="J356" s="390">
        <v>1149.0600000000002</v>
      </c>
      <c r="K356" s="387">
        <v>1.0272488333422736</v>
      </c>
      <c r="L356" s="387">
        <v>18.533225806451615</v>
      </c>
      <c r="M356" s="390">
        <v>84</v>
      </c>
      <c r="N356" s="390">
        <v>1623.72</v>
      </c>
      <c r="O356" s="403">
        <v>1.4515904092688947</v>
      </c>
      <c r="P356" s="391">
        <v>19.330000000000002</v>
      </c>
    </row>
    <row r="357" spans="1:16" ht="14.4" customHeight="1" x14ac:dyDescent="0.3">
      <c r="A357" s="386" t="s">
        <v>3808</v>
      </c>
      <c r="B357" s="387" t="s">
        <v>3546</v>
      </c>
      <c r="C357" s="387" t="s">
        <v>3856</v>
      </c>
      <c r="D357" s="387" t="s">
        <v>3653</v>
      </c>
      <c r="E357" s="390"/>
      <c r="F357" s="390"/>
      <c r="G357" s="387"/>
      <c r="H357" s="387"/>
      <c r="I357" s="390">
        <v>1</v>
      </c>
      <c r="J357" s="390">
        <v>40.479999999999997</v>
      </c>
      <c r="K357" s="387"/>
      <c r="L357" s="387">
        <v>40.479999999999997</v>
      </c>
      <c r="M357" s="390">
        <v>2</v>
      </c>
      <c r="N357" s="390">
        <v>81.680000000000007</v>
      </c>
      <c r="O357" s="403"/>
      <c r="P357" s="391">
        <v>40.840000000000003</v>
      </c>
    </row>
    <row r="358" spans="1:16" ht="14.4" customHeight="1" x14ac:dyDescent="0.3">
      <c r="A358" s="386" t="s">
        <v>3808</v>
      </c>
      <c r="B358" s="387" t="s">
        <v>3546</v>
      </c>
      <c r="C358" s="387" t="s">
        <v>3654</v>
      </c>
      <c r="D358" s="387" t="s">
        <v>3655</v>
      </c>
      <c r="E358" s="390">
        <v>59</v>
      </c>
      <c r="F358" s="390">
        <v>1087.5</v>
      </c>
      <c r="G358" s="387">
        <v>1</v>
      </c>
      <c r="H358" s="387">
        <v>18.432203389830509</v>
      </c>
      <c r="I358" s="390">
        <v>42</v>
      </c>
      <c r="J358" s="390">
        <v>903.97999999999979</v>
      </c>
      <c r="K358" s="387">
        <v>0.83124597701149405</v>
      </c>
      <c r="L358" s="387">
        <v>21.52333333333333</v>
      </c>
      <c r="M358" s="390">
        <v>85</v>
      </c>
      <c r="N358" s="390">
        <v>1957.79</v>
      </c>
      <c r="O358" s="403">
        <v>1.8002666666666667</v>
      </c>
      <c r="P358" s="391">
        <v>23.032823529411765</v>
      </c>
    </row>
    <row r="359" spans="1:16" ht="14.4" customHeight="1" x14ac:dyDescent="0.3">
      <c r="A359" s="386" t="s">
        <v>3808</v>
      </c>
      <c r="B359" s="387" t="s">
        <v>3546</v>
      </c>
      <c r="C359" s="387" t="s">
        <v>3764</v>
      </c>
      <c r="D359" s="387" t="s">
        <v>3765</v>
      </c>
      <c r="E359" s="390"/>
      <c r="F359" s="390"/>
      <c r="G359" s="387"/>
      <c r="H359" s="387"/>
      <c r="I359" s="390">
        <v>1</v>
      </c>
      <c r="J359" s="390">
        <v>34</v>
      </c>
      <c r="K359" s="387"/>
      <c r="L359" s="387">
        <v>34</v>
      </c>
      <c r="M359" s="390"/>
      <c r="N359" s="390"/>
      <c r="O359" s="403"/>
      <c r="P359" s="391"/>
    </row>
    <row r="360" spans="1:16" ht="14.4" customHeight="1" x14ac:dyDescent="0.3">
      <c r="A360" s="386" t="s">
        <v>3808</v>
      </c>
      <c r="B360" s="387" t="s">
        <v>3546</v>
      </c>
      <c r="C360" s="387" t="s">
        <v>3768</v>
      </c>
      <c r="D360" s="387" t="s">
        <v>3769</v>
      </c>
      <c r="E360" s="390">
        <v>1.4</v>
      </c>
      <c r="F360" s="390">
        <v>52.54</v>
      </c>
      <c r="G360" s="387">
        <v>1</v>
      </c>
      <c r="H360" s="387">
        <v>37.528571428571432</v>
      </c>
      <c r="I360" s="390">
        <v>2</v>
      </c>
      <c r="J360" s="390">
        <v>104.67</v>
      </c>
      <c r="K360" s="387">
        <v>1.9921964217738866</v>
      </c>
      <c r="L360" s="387">
        <v>52.335000000000001</v>
      </c>
      <c r="M360" s="390">
        <v>1</v>
      </c>
      <c r="N360" s="390">
        <v>60.08</v>
      </c>
      <c r="O360" s="403">
        <v>1.1435097068899887</v>
      </c>
      <c r="P360" s="391">
        <v>60.08</v>
      </c>
    </row>
    <row r="361" spans="1:16" ht="14.4" customHeight="1" x14ac:dyDescent="0.3">
      <c r="A361" s="386" t="s">
        <v>3808</v>
      </c>
      <c r="B361" s="387" t="s">
        <v>3546</v>
      </c>
      <c r="C361" s="387" t="s">
        <v>3656</v>
      </c>
      <c r="D361" s="387" t="s">
        <v>3657</v>
      </c>
      <c r="E361" s="390"/>
      <c r="F361" s="390"/>
      <c r="G361" s="387"/>
      <c r="H361" s="387"/>
      <c r="I361" s="390"/>
      <c r="J361" s="390"/>
      <c r="K361" s="387"/>
      <c r="L361" s="387"/>
      <c r="M361" s="390">
        <v>0.4</v>
      </c>
      <c r="N361" s="390">
        <v>75.600000000000009</v>
      </c>
      <c r="O361" s="403"/>
      <c r="P361" s="391">
        <v>189</v>
      </c>
    </row>
    <row r="362" spans="1:16" ht="14.4" customHeight="1" x14ac:dyDescent="0.3">
      <c r="A362" s="386" t="s">
        <v>3808</v>
      </c>
      <c r="B362" s="387" t="s">
        <v>3546</v>
      </c>
      <c r="C362" s="387" t="s">
        <v>3857</v>
      </c>
      <c r="D362" s="387" t="s">
        <v>3775</v>
      </c>
      <c r="E362" s="390"/>
      <c r="F362" s="390"/>
      <c r="G362" s="387"/>
      <c r="H362" s="387"/>
      <c r="I362" s="390"/>
      <c r="J362" s="390"/>
      <c r="K362" s="387"/>
      <c r="L362" s="387"/>
      <c r="M362" s="390">
        <v>0.04</v>
      </c>
      <c r="N362" s="390">
        <v>21.97</v>
      </c>
      <c r="O362" s="403"/>
      <c r="P362" s="391">
        <v>549.25</v>
      </c>
    </row>
    <row r="363" spans="1:16" ht="14.4" customHeight="1" x14ac:dyDescent="0.3">
      <c r="A363" s="386" t="s">
        <v>3808</v>
      </c>
      <c r="B363" s="387" t="s">
        <v>3546</v>
      </c>
      <c r="C363" s="387" t="s">
        <v>3658</v>
      </c>
      <c r="D363" s="387" t="s">
        <v>3659</v>
      </c>
      <c r="E363" s="390">
        <v>0.5</v>
      </c>
      <c r="F363" s="390">
        <v>125.67</v>
      </c>
      <c r="G363" s="387">
        <v>1</v>
      </c>
      <c r="H363" s="387">
        <v>251.34</v>
      </c>
      <c r="I363" s="390">
        <v>0.1</v>
      </c>
      <c r="J363" s="390">
        <v>26.22</v>
      </c>
      <c r="K363" s="387">
        <v>0.20864168059202673</v>
      </c>
      <c r="L363" s="387">
        <v>262.2</v>
      </c>
      <c r="M363" s="390">
        <v>0.1</v>
      </c>
      <c r="N363" s="390">
        <v>26.45</v>
      </c>
      <c r="O363" s="403">
        <v>0.21047187077265855</v>
      </c>
      <c r="P363" s="391">
        <v>264.5</v>
      </c>
    </row>
    <row r="364" spans="1:16" ht="14.4" customHeight="1" x14ac:dyDescent="0.3">
      <c r="A364" s="386" t="s">
        <v>3808</v>
      </c>
      <c r="B364" s="387" t="s">
        <v>3546</v>
      </c>
      <c r="C364" s="387" t="s">
        <v>3660</v>
      </c>
      <c r="D364" s="387" t="s">
        <v>3661</v>
      </c>
      <c r="E364" s="390">
        <v>0.8</v>
      </c>
      <c r="F364" s="390">
        <v>24.16</v>
      </c>
      <c r="G364" s="387">
        <v>1</v>
      </c>
      <c r="H364" s="387">
        <v>30.2</v>
      </c>
      <c r="I364" s="390">
        <v>1</v>
      </c>
      <c r="J364" s="390">
        <v>31.52</v>
      </c>
      <c r="K364" s="387">
        <v>1.304635761589404</v>
      </c>
      <c r="L364" s="387">
        <v>31.52</v>
      </c>
      <c r="M364" s="390"/>
      <c r="N364" s="390"/>
      <c r="O364" s="403"/>
      <c r="P364" s="391"/>
    </row>
    <row r="365" spans="1:16" ht="14.4" customHeight="1" x14ac:dyDescent="0.3">
      <c r="A365" s="386" t="s">
        <v>3808</v>
      </c>
      <c r="B365" s="387" t="s">
        <v>3546</v>
      </c>
      <c r="C365" s="387" t="s">
        <v>3858</v>
      </c>
      <c r="D365" s="387" t="s">
        <v>3661</v>
      </c>
      <c r="E365" s="390"/>
      <c r="F365" s="390"/>
      <c r="G365" s="387"/>
      <c r="H365" s="387"/>
      <c r="I365" s="390">
        <v>0.4</v>
      </c>
      <c r="J365" s="390">
        <v>28.96</v>
      </c>
      <c r="K365" s="387"/>
      <c r="L365" s="387">
        <v>72.399999999999991</v>
      </c>
      <c r="M365" s="390"/>
      <c r="N365" s="390"/>
      <c r="O365" s="403"/>
      <c r="P365" s="391"/>
    </row>
    <row r="366" spans="1:16" ht="14.4" customHeight="1" x14ac:dyDescent="0.3">
      <c r="A366" s="386" t="s">
        <v>3808</v>
      </c>
      <c r="B366" s="387" t="s">
        <v>3546</v>
      </c>
      <c r="C366" s="387" t="s">
        <v>3859</v>
      </c>
      <c r="D366" s="387" t="s">
        <v>3860</v>
      </c>
      <c r="E366" s="390">
        <v>0.1</v>
      </c>
      <c r="F366" s="390">
        <v>231.06</v>
      </c>
      <c r="G366" s="387">
        <v>1</v>
      </c>
      <c r="H366" s="387">
        <v>2310.6</v>
      </c>
      <c r="I366" s="390"/>
      <c r="J366" s="390"/>
      <c r="K366" s="387"/>
      <c r="L366" s="387"/>
      <c r="M366" s="390"/>
      <c r="N366" s="390"/>
      <c r="O366" s="403"/>
      <c r="P366" s="391"/>
    </row>
    <row r="367" spans="1:16" ht="14.4" customHeight="1" x14ac:dyDescent="0.3">
      <c r="A367" s="386" t="s">
        <v>3808</v>
      </c>
      <c r="B367" s="387" t="s">
        <v>3546</v>
      </c>
      <c r="C367" s="387" t="s">
        <v>3797</v>
      </c>
      <c r="D367" s="387" t="s">
        <v>3798</v>
      </c>
      <c r="E367" s="390">
        <v>0.2</v>
      </c>
      <c r="F367" s="390">
        <v>54.68</v>
      </c>
      <c r="G367" s="387">
        <v>1</v>
      </c>
      <c r="H367" s="387">
        <v>273.39999999999998</v>
      </c>
      <c r="I367" s="390"/>
      <c r="J367" s="390"/>
      <c r="K367" s="387"/>
      <c r="L367" s="387"/>
      <c r="M367" s="390"/>
      <c r="N367" s="390"/>
      <c r="O367" s="403"/>
      <c r="P367" s="391"/>
    </row>
    <row r="368" spans="1:16" ht="14.4" customHeight="1" x14ac:dyDescent="0.3">
      <c r="A368" s="386" t="s">
        <v>3808</v>
      </c>
      <c r="B368" s="387" t="s">
        <v>3546</v>
      </c>
      <c r="C368" s="387" t="s">
        <v>3662</v>
      </c>
      <c r="D368" s="387" t="s">
        <v>3663</v>
      </c>
      <c r="E368" s="390"/>
      <c r="F368" s="390"/>
      <c r="G368" s="387"/>
      <c r="H368" s="387"/>
      <c r="I368" s="390">
        <v>2.2199999999999998</v>
      </c>
      <c r="J368" s="390">
        <v>247.27</v>
      </c>
      <c r="K368" s="387"/>
      <c r="L368" s="387">
        <v>111.3828828828829</v>
      </c>
      <c r="M368" s="390">
        <v>4.25</v>
      </c>
      <c r="N368" s="390">
        <v>473.00000000000011</v>
      </c>
      <c r="O368" s="403"/>
      <c r="P368" s="391">
        <v>111.29411764705885</v>
      </c>
    </row>
    <row r="369" spans="1:16" ht="14.4" customHeight="1" x14ac:dyDescent="0.3">
      <c r="A369" s="386" t="s">
        <v>3808</v>
      </c>
      <c r="B369" s="387" t="s">
        <v>3546</v>
      </c>
      <c r="C369" s="387" t="s">
        <v>3664</v>
      </c>
      <c r="D369" s="387" t="s">
        <v>3665</v>
      </c>
      <c r="E369" s="390"/>
      <c r="F369" s="390"/>
      <c r="G369" s="387"/>
      <c r="H369" s="387"/>
      <c r="I369" s="390"/>
      <c r="J369" s="390"/>
      <c r="K369" s="387"/>
      <c r="L369" s="387"/>
      <c r="M369" s="390">
        <v>0.30000000000000004</v>
      </c>
      <c r="N369" s="390">
        <v>436.83000000000004</v>
      </c>
      <c r="O369" s="403"/>
      <c r="P369" s="391">
        <v>1456.1</v>
      </c>
    </row>
    <row r="370" spans="1:16" ht="14.4" customHeight="1" x14ac:dyDescent="0.3">
      <c r="A370" s="386" t="s">
        <v>3808</v>
      </c>
      <c r="B370" s="387" t="s">
        <v>3546</v>
      </c>
      <c r="C370" s="387" t="s">
        <v>3668</v>
      </c>
      <c r="D370" s="387" t="s">
        <v>3669</v>
      </c>
      <c r="E370" s="390">
        <v>0.6</v>
      </c>
      <c r="F370" s="390">
        <v>710.54000000000008</v>
      </c>
      <c r="G370" s="387">
        <v>1</v>
      </c>
      <c r="H370" s="387">
        <v>1184.2333333333336</v>
      </c>
      <c r="I370" s="390">
        <v>0.7</v>
      </c>
      <c r="J370" s="390">
        <v>525.20999999999992</v>
      </c>
      <c r="K370" s="387">
        <v>0.73917020857376059</v>
      </c>
      <c r="L370" s="387">
        <v>750.3</v>
      </c>
      <c r="M370" s="390"/>
      <c r="N370" s="390"/>
      <c r="O370" s="403"/>
      <c r="P370" s="391"/>
    </row>
    <row r="371" spans="1:16" ht="14.4" customHeight="1" x14ac:dyDescent="0.3">
      <c r="A371" s="386" t="s">
        <v>3808</v>
      </c>
      <c r="B371" s="387" t="s">
        <v>3546</v>
      </c>
      <c r="C371" s="387" t="s">
        <v>3861</v>
      </c>
      <c r="D371" s="387" t="s">
        <v>3669</v>
      </c>
      <c r="E371" s="390"/>
      <c r="F371" s="390"/>
      <c r="G371" s="387"/>
      <c r="H371" s="387"/>
      <c r="I371" s="390"/>
      <c r="J371" s="390"/>
      <c r="K371" s="387"/>
      <c r="L371" s="387"/>
      <c r="M371" s="390">
        <v>3.1</v>
      </c>
      <c r="N371" s="390">
        <v>469.83</v>
      </c>
      <c r="O371" s="403"/>
      <c r="P371" s="391">
        <v>151.55806451612904</v>
      </c>
    </row>
    <row r="372" spans="1:16" ht="14.4" customHeight="1" x14ac:dyDescent="0.3">
      <c r="A372" s="386" t="s">
        <v>3808</v>
      </c>
      <c r="B372" s="387" t="s">
        <v>3546</v>
      </c>
      <c r="C372" s="387" t="s">
        <v>3862</v>
      </c>
      <c r="D372" s="387" t="s">
        <v>3863</v>
      </c>
      <c r="E372" s="390"/>
      <c r="F372" s="390"/>
      <c r="G372" s="387"/>
      <c r="H372" s="387"/>
      <c r="I372" s="390">
        <v>3</v>
      </c>
      <c r="J372" s="390">
        <v>3078.69</v>
      </c>
      <c r="K372" s="387"/>
      <c r="L372" s="387">
        <v>1026.23</v>
      </c>
      <c r="M372" s="390"/>
      <c r="N372" s="390"/>
      <c r="O372" s="403"/>
      <c r="P372" s="391"/>
    </row>
    <row r="373" spans="1:16" ht="14.4" customHeight="1" x14ac:dyDescent="0.3">
      <c r="A373" s="386" t="s">
        <v>3808</v>
      </c>
      <c r="B373" s="387" t="s">
        <v>3546</v>
      </c>
      <c r="C373" s="387" t="s">
        <v>3864</v>
      </c>
      <c r="D373" s="387" t="s">
        <v>3865</v>
      </c>
      <c r="E373" s="390">
        <v>0.2</v>
      </c>
      <c r="F373" s="390">
        <v>197.62</v>
      </c>
      <c r="G373" s="387">
        <v>1</v>
      </c>
      <c r="H373" s="387">
        <v>988.1</v>
      </c>
      <c r="I373" s="390"/>
      <c r="J373" s="390"/>
      <c r="K373" s="387"/>
      <c r="L373" s="387"/>
      <c r="M373" s="390"/>
      <c r="N373" s="390"/>
      <c r="O373" s="403"/>
      <c r="P373" s="391"/>
    </row>
    <row r="374" spans="1:16" ht="14.4" customHeight="1" x14ac:dyDescent="0.3">
      <c r="A374" s="386" t="s">
        <v>3808</v>
      </c>
      <c r="B374" s="387" t="s">
        <v>3546</v>
      </c>
      <c r="C374" s="387" t="s">
        <v>3799</v>
      </c>
      <c r="D374" s="387" t="s">
        <v>3796</v>
      </c>
      <c r="E374" s="390"/>
      <c r="F374" s="390"/>
      <c r="G374" s="387"/>
      <c r="H374" s="387"/>
      <c r="I374" s="390"/>
      <c r="J374" s="390"/>
      <c r="K374" s="387"/>
      <c r="L374" s="387"/>
      <c r="M374" s="390">
        <v>0.25</v>
      </c>
      <c r="N374" s="390">
        <v>175.87</v>
      </c>
      <c r="O374" s="403"/>
      <c r="P374" s="391">
        <v>703.48</v>
      </c>
    </row>
    <row r="375" spans="1:16" ht="14.4" customHeight="1" x14ac:dyDescent="0.3">
      <c r="A375" s="386" t="s">
        <v>3808</v>
      </c>
      <c r="B375" s="387" t="s">
        <v>3546</v>
      </c>
      <c r="C375" s="387" t="s">
        <v>3866</v>
      </c>
      <c r="D375" s="387" t="s">
        <v>3867</v>
      </c>
      <c r="E375" s="390"/>
      <c r="F375" s="390"/>
      <c r="G375" s="387"/>
      <c r="H375" s="387"/>
      <c r="I375" s="390">
        <v>3</v>
      </c>
      <c r="J375" s="390">
        <v>0</v>
      </c>
      <c r="K375" s="387"/>
      <c r="L375" s="387">
        <v>0</v>
      </c>
      <c r="M375" s="390"/>
      <c r="N375" s="390"/>
      <c r="O375" s="403"/>
      <c r="P375" s="391"/>
    </row>
    <row r="376" spans="1:16" ht="14.4" customHeight="1" x14ac:dyDescent="0.3">
      <c r="A376" s="386" t="s">
        <v>3808</v>
      </c>
      <c r="B376" s="387" t="s">
        <v>3546</v>
      </c>
      <c r="C376" s="387" t="s">
        <v>3868</v>
      </c>
      <c r="D376" s="387" t="s">
        <v>3869</v>
      </c>
      <c r="E376" s="390"/>
      <c r="F376" s="390"/>
      <c r="G376" s="387"/>
      <c r="H376" s="387"/>
      <c r="I376" s="390"/>
      <c r="J376" s="390"/>
      <c r="K376" s="387"/>
      <c r="L376" s="387"/>
      <c r="M376" s="390">
        <v>6</v>
      </c>
      <c r="N376" s="390">
        <v>297.48</v>
      </c>
      <c r="O376" s="403"/>
      <c r="P376" s="391">
        <v>49.580000000000005</v>
      </c>
    </row>
    <row r="377" spans="1:16" ht="14.4" customHeight="1" x14ac:dyDescent="0.3">
      <c r="A377" s="386" t="s">
        <v>3808</v>
      </c>
      <c r="B377" s="387" t="s">
        <v>3546</v>
      </c>
      <c r="C377" s="387" t="s">
        <v>3800</v>
      </c>
      <c r="D377" s="387" t="s">
        <v>3801</v>
      </c>
      <c r="E377" s="390"/>
      <c r="F377" s="390"/>
      <c r="G377" s="387"/>
      <c r="H377" s="387"/>
      <c r="I377" s="390">
        <v>0.08</v>
      </c>
      <c r="J377" s="390">
        <v>6.27</v>
      </c>
      <c r="K377" s="387"/>
      <c r="L377" s="387">
        <v>78.375</v>
      </c>
      <c r="M377" s="390"/>
      <c r="N377" s="390"/>
      <c r="O377" s="403"/>
      <c r="P377" s="391"/>
    </row>
    <row r="378" spans="1:16" ht="14.4" customHeight="1" x14ac:dyDescent="0.3">
      <c r="A378" s="386" t="s">
        <v>3808</v>
      </c>
      <c r="B378" s="387" t="s">
        <v>3546</v>
      </c>
      <c r="C378" s="387" t="s">
        <v>3870</v>
      </c>
      <c r="D378" s="387" t="s">
        <v>3831</v>
      </c>
      <c r="E378" s="390"/>
      <c r="F378" s="390"/>
      <c r="G378" s="387"/>
      <c r="H378" s="387"/>
      <c r="I378" s="390"/>
      <c r="J378" s="390"/>
      <c r="K378" s="387"/>
      <c r="L378" s="387"/>
      <c r="M378" s="390">
        <v>0.85000000000000009</v>
      </c>
      <c r="N378" s="390">
        <v>184.27999999999997</v>
      </c>
      <c r="O378" s="403"/>
      <c r="P378" s="391">
        <v>216.79999999999995</v>
      </c>
    </row>
    <row r="379" spans="1:16" ht="14.4" customHeight="1" x14ac:dyDescent="0.3">
      <c r="A379" s="386" t="s">
        <v>3808</v>
      </c>
      <c r="B379" s="387" t="s">
        <v>3546</v>
      </c>
      <c r="C379" s="387" t="s">
        <v>3871</v>
      </c>
      <c r="D379" s="387" t="s">
        <v>3872</v>
      </c>
      <c r="E379" s="390">
        <v>0.1</v>
      </c>
      <c r="F379" s="390">
        <v>214.89</v>
      </c>
      <c r="G379" s="387">
        <v>1</v>
      </c>
      <c r="H379" s="387">
        <v>2148.8999999999996</v>
      </c>
      <c r="I379" s="390"/>
      <c r="J379" s="390"/>
      <c r="K379" s="387"/>
      <c r="L379" s="387"/>
      <c r="M379" s="390"/>
      <c r="N379" s="390"/>
      <c r="O379" s="403"/>
      <c r="P379" s="391"/>
    </row>
    <row r="380" spans="1:16" ht="14.4" customHeight="1" x14ac:dyDescent="0.3">
      <c r="A380" s="386" t="s">
        <v>3808</v>
      </c>
      <c r="B380" s="387" t="s">
        <v>3546</v>
      </c>
      <c r="C380" s="387" t="s">
        <v>3873</v>
      </c>
      <c r="D380" s="387" t="s">
        <v>3874</v>
      </c>
      <c r="E380" s="390"/>
      <c r="F380" s="390"/>
      <c r="G380" s="387"/>
      <c r="H380" s="387"/>
      <c r="I380" s="390"/>
      <c r="J380" s="390"/>
      <c r="K380" s="387"/>
      <c r="L380" s="387"/>
      <c r="M380" s="390">
        <v>1.8000000000000003</v>
      </c>
      <c r="N380" s="390">
        <v>608.1</v>
      </c>
      <c r="O380" s="403"/>
      <c r="P380" s="391">
        <v>337.83333333333331</v>
      </c>
    </row>
    <row r="381" spans="1:16" ht="14.4" customHeight="1" x14ac:dyDescent="0.3">
      <c r="A381" s="386" t="s">
        <v>3808</v>
      </c>
      <c r="B381" s="387" t="s">
        <v>3546</v>
      </c>
      <c r="C381" s="387" t="s">
        <v>3875</v>
      </c>
      <c r="D381" s="387" t="s">
        <v>3794</v>
      </c>
      <c r="E381" s="390"/>
      <c r="F381" s="390"/>
      <c r="G381" s="387"/>
      <c r="H381" s="387"/>
      <c r="I381" s="390"/>
      <c r="J381" s="390"/>
      <c r="K381" s="387"/>
      <c r="L381" s="387"/>
      <c r="M381" s="390">
        <v>0.2</v>
      </c>
      <c r="N381" s="390">
        <v>55.23</v>
      </c>
      <c r="O381" s="403"/>
      <c r="P381" s="391">
        <v>276.14999999999998</v>
      </c>
    </row>
    <row r="382" spans="1:16" ht="14.4" customHeight="1" x14ac:dyDescent="0.3">
      <c r="A382" s="386" t="s">
        <v>3808</v>
      </c>
      <c r="B382" s="387" t="s">
        <v>3546</v>
      </c>
      <c r="C382" s="387" t="s">
        <v>3774</v>
      </c>
      <c r="D382" s="387" t="s">
        <v>3775</v>
      </c>
      <c r="E382" s="390"/>
      <c r="F382" s="390"/>
      <c r="G382" s="387"/>
      <c r="H382" s="387"/>
      <c r="I382" s="390"/>
      <c r="J382" s="390"/>
      <c r="K382" s="387"/>
      <c r="L382" s="387"/>
      <c r="M382" s="390">
        <v>0.89999999999999991</v>
      </c>
      <c r="N382" s="390">
        <v>373.82000000000005</v>
      </c>
      <c r="O382" s="403"/>
      <c r="P382" s="391">
        <v>415.35555555555567</v>
      </c>
    </row>
    <row r="383" spans="1:16" ht="14.4" customHeight="1" x14ac:dyDescent="0.3">
      <c r="A383" s="386" t="s">
        <v>3808</v>
      </c>
      <c r="B383" s="387" t="s">
        <v>3546</v>
      </c>
      <c r="C383" s="387" t="s">
        <v>3876</v>
      </c>
      <c r="D383" s="387" t="s">
        <v>3872</v>
      </c>
      <c r="E383" s="390"/>
      <c r="F383" s="390"/>
      <c r="G383" s="387"/>
      <c r="H383" s="387"/>
      <c r="I383" s="390"/>
      <c r="J383" s="390"/>
      <c r="K383" s="387"/>
      <c r="L383" s="387"/>
      <c r="M383" s="390">
        <v>0.05</v>
      </c>
      <c r="N383" s="390">
        <v>376.34</v>
      </c>
      <c r="O383" s="403"/>
      <c r="P383" s="391">
        <v>7526.7999999999993</v>
      </c>
    </row>
    <row r="384" spans="1:16" ht="14.4" customHeight="1" x14ac:dyDescent="0.3">
      <c r="A384" s="386" t="s">
        <v>3808</v>
      </c>
      <c r="B384" s="387" t="s">
        <v>3546</v>
      </c>
      <c r="C384" s="387" t="s">
        <v>3877</v>
      </c>
      <c r="D384" s="387" t="s">
        <v>3655</v>
      </c>
      <c r="E384" s="390"/>
      <c r="F384" s="390"/>
      <c r="G384" s="387"/>
      <c r="H384" s="387"/>
      <c r="I384" s="390">
        <v>1</v>
      </c>
      <c r="J384" s="390">
        <v>46.96</v>
      </c>
      <c r="K384" s="387"/>
      <c r="L384" s="387">
        <v>46.96</v>
      </c>
      <c r="M384" s="390"/>
      <c r="N384" s="390"/>
      <c r="O384" s="403"/>
      <c r="P384" s="391"/>
    </row>
    <row r="385" spans="1:16" ht="14.4" customHeight="1" x14ac:dyDescent="0.3">
      <c r="A385" s="386" t="s">
        <v>3808</v>
      </c>
      <c r="B385" s="387" t="s">
        <v>3546</v>
      </c>
      <c r="C385" s="387" t="s">
        <v>3878</v>
      </c>
      <c r="D385" s="387" t="s">
        <v>3879</v>
      </c>
      <c r="E385" s="390"/>
      <c r="F385" s="390"/>
      <c r="G385" s="387"/>
      <c r="H385" s="387"/>
      <c r="I385" s="390"/>
      <c r="J385" s="390"/>
      <c r="K385" s="387"/>
      <c r="L385" s="387"/>
      <c r="M385" s="390">
        <v>1</v>
      </c>
      <c r="N385" s="390">
        <v>11.54</v>
      </c>
      <c r="O385" s="403"/>
      <c r="P385" s="391">
        <v>11.54</v>
      </c>
    </row>
    <row r="386" spans="1:16" ht="14.4" customHeight="1" x14ac:dyDescent="0.3">
      <c r="A386" s="386" t="s">
        <v>3808</v>
      </c>
      <c r="B386" s="387" t="s">
        <v>3546</v>
      </c>
      <c r="C386" s="387" t="s">
        <v>3880</v>
      </c>
      <c r="D386" s="387" t="s">
        <v>3743</v>
      </c>
      <c r="E386" s="390"/>
      <c r="F386" s="390"/>
      <c r="G386" s="387"/>
      <c r="H386" s="387"/>
      <c r="I386" s="390"/>
      <c r="J386" s="390"/>
      <c r="K386" s="387"/>
      <c r="L386" s="387"/>
      <c r="M386" s="390">
        <v>0.1</v>
      </c>
      <c r="N386" s="390">
        <v>451.61</v>
      </c>
      <c r="O386" s="403"/>
      <c r="P386" s="391">
        <v>4516.0999999999995</v>
      </c>
    </row>
    <row r="387" spans="1:16" ht="14.4" customHeight="1" x14ac:dyDescent="0.3">
      <c r="A387" s="386" t="s">
        <v>3808</v>
      </c>
      <c r="B387" s="387" t="s">
        <v>3881</v>
      </c>
      <c r="C387" s="387" t="s">
        <v>3882</v>
      </c>
      <c r="D387" s="387" t="s">
        <v>3883</v>
      </c>
      <c r="E387" s="390">
        <v>14</v>
      </c>
      <c r="F387" s="390">
        <v>24950.240000000002</v>
      </c>
      <c r="G387" s="387">
        <v>1</v>
      </c>
      <c r="H387" s="387">
        <v>1782.16</v>
      </c>
      <c r="I387" s="390">
        <v>26</v>
      </c>
      <c r="J387" s="390">
        <v>46802.960000000006</v>
      </c>
      <c r="K387" s="387">
        <v>1.8758520960119023</v>
      </c>
      <c r="L387" s="387">
        <v>1800.1138461538465</v>
      </c>
      <c r="M387" s="390">
        <v>11</v>
      </c>
      <c r="N387" s="390">
        <v>20521.379999999997</v>
      </c>
      <c r="O387" s="403">
        <v>0.8224922886513315</v>
      </c>
      <c r="P387" s="391">
        <v>1865.5799999999997</v>
      </c>
    </row>
    <row r="388" spans="1:16" ht="14.4" customHeight="1" x14ac:dyDescent="0.3">
      <c r="A388" s="386" t="s">
        <v>3808</v>
      </c>
      <c r="B388" s="387" t="s">
        <v>3881</v>
      </c>
      <c r="C388" s="387" t="s">
        <v>3884</v>
      </c>
      <c r="D388" s="387" t="s">
        <v>3885</v>
      </c>
      <c r="E388" s="390"/>
      <c r="F388" s="390"/>
      <c r="G388" s="387"/>
      <c r="H388" s="387"/>
      <c r="I388" s="390">
        <v>1</v>
      </c>
      <c r="J388" s="390">
        <v>7804.21</v>
      </c>
      <c r="K388" s="387"/>
      <c r="L388" s="387">
        <v>7804.21</v>
      </c>
      <c r="M388" s="390"/>
      <c r="N388" s="390"/>
      <c r="O388" s="403"/>
      <c r="P388" s="391"/>
    </row>
    <row r="389" spans="1:16" ht="14.4" customHeight="1" x14ac:dyDescent="0.3">
      <c r="A389" s="386" t="s">
        <v>3808</v>
      </c>
      <c r="B389" s="387" t="s">
        <v>3881</v>
      </c>
      <c r="C389" s="387" t="s">
        <v>3886</v>
      </c>
      <c r="D389" s="387" t="s">
        <v>3887</v>
      </c>
      <c r="E389" s="390">
        <v>8</v>
      </c>
      <c r="F389" s="390">
        <v>6877.76</v>
      </c>
      <c r="G389" s="387">
        <v>1</v>
      </c>
      <c r="H389" s="387">
        <v>859.72</v>
      </c>
      <c r="I389" s="390">
        <v>7</v>
      </c>
      <c r="J389" s="390">
        <v>6076.42</v>
      </c>
      <c r="K389" s="387">
        <v>0.8834882287256316</v>
      </c>
      <c r="L389" s="387">
        <v>868.06000000000006</v>
      </c>
      <c r="M389" s="390">
        <v>4</v>
      </c>
      <c r="N389" s="390">
        <v>3702.28</v>
      </c>
      <c r="O389" s="403">
        <v>0.53829735262643652</v>
      </c>
      <c r="P389" s="391">
        <v>925.57</v>
      </c>
    </row>
    <row r="390" spans="1:16" ht="14.4" customHeight="1" x14ac:dyDescent="0.3">
      <c r="A390" s="386" t="s">
        <v>3808</v>
      </c>
      <c r="B390" s="387" t="s">
        <v>3888</v>
      </c>
      <c r="C390" s="387" t="s">
        <v>3889</v>
      </c>
      <c r="D390" s="387" t="s">
        <v>3890</v>
      </c>
      <c r="E390" s="390"/>
      <c r="F390" s="390"/>
      <c r="G390" s="387"/>
      <c r="H390" s="387"/>
      <c r="I390" s="390"/>
      <c r="J390" s="390"/>
      <c r="K390" s="387"/>
      <c r="L390" s="387"/>
      <c r="M390" s="390">
        <v>1</v>
      </c>
      <c r="N390" s="390">
        <v>147</v>
      </c>
      <c r="O390" s="403"/>
      <c r="P390" s="391">
        <v>147</v>
      </c>
    </row>
    <row r="391" spans="1:16" ht="14.4" customHeight="1" x14ac:dyDescent="0.3">
      <c r="A391" s="386" t="s">
        <v>3808</v>
      </c>
      <c r="B391" s="387" t="s">
        <v>3888</v>
      </c>
      <c r="C391" s="387" t="s">
        <v>3623</v>
      </c>
      <c r="D391" s="387" t="s">
        <v>3891</v>
      </c>
      <c r="E391" s="390">
        <v>1</v>
      </c>
      <c r="F391" s="390">
        <v>6751.5</v>
      </c>
      <c r="G391" s="387">
        <v>1</v>
      </c>
      <c r="H391" s="387">
        <v>6751.5</v>
      </c>
      <c r="I391" s="390"/>
      <c r="J391" s="390"/>
      <c r="K391" s="387"/>
      <c r="L391" s="387"/>
      <c r="M391" s="390"/>
      <c r="N391" s="390"/>
      <c r="O391" s="403"/>
      <c r="P391" s="391"/>
    </row>
    <row r="392" spans="1:16" ht="14.4" customHeight="1" x14ac:dyDescent="0.3">
      <c r="A392" s="386" t="s">
        <v>3808</v>
      </c>
      <c r="B392" s="387" t="s">
        <v>3888</v>
      </c>
      <c r="C392" s="387" t="s">
        <v>3892</v>
      </c>
      <c r="D392" s="387" t="s">
        <v>3893</v>
      </c>
      <c r="E392" s="390">
        <v>1</v>
      </c>
      <c r="F392" s="390">
        <v>714</v>
      </c>
      <c r="G392" s="387">
        <v>1</v>
      </c>
      <c r="H392" s="387">
        <v>714</v>
      </c>
      <c r="I392" s="390"/>
      <c r="J392" s="390"/>
      <c r="K392" s="387"/>
      <c r="L392" s="387"/>
      <c r="M392" s="390"/>
      <c r="N392" s="390"/>
      <c r="O392" s="403"/>
      <c r="P392" s="391"/>
    </row>
    <row r="393" spans="1:16" ht="14.4" customHeight="1" x14ac:dyDescent="0.3">
      <c r="A393" s="386" t="s">
        <v>3808</v>
      </c>
      <c r="B393" s="387" t="s">
        <v>3672</v>
      </c>
      <c r="C393" s="387" t="s">
        <v>3673</v>
      </c>
      <c r="D393" s="387" t="s">
        <v>3674</v>
      </c>
      <c r="E393" s="390">
        <v>24</v>
      </c>
      <c r="F393" s="390">
        <v>0</v>
      </c>
      <c r="G393" s="387"/>
      <c r="H393" s="387">
        <v>0</v>
      </c>
      <c r="I393" s="390">
        <v>36</v>
      </c>
      <c r="J393" s="390">
        <v>0</v>
      </c>
      <c r="K393" s="387"/>
      <c r="L393" s="387">
        <v>0</v>
      </c>
      <c r="M393" s="390">
        <v>52</v>
      </c>
      <c r="N393" s="390">
        <v>0</v>
      </c>
      <c r="O393" s="403"/>
      <c r="P393" s="391">
        <v>0</v>
      </c>
    </row>
    <row r="394" spans="1:16" ht="14.4" customHeight="1" x14ac:dyDescent="0.3">
      <c r="A394" s="386" t="s">
        <v>3808</v>
      </c>
      <c r="B394" s="387" t="s">
        <v>3672</v>
      </c>
      <c r="C394" s="387" t="s">
        <v>3778</v>
      </c>
      <c r="D394" s="387" t="s">
        <v>3779</v>
      </c>
      <c r="E394" s="390">
        <v>717</v>
      </c>
      <c r="F394" s="390">
        <v>0</v>
      </c>
      <c r="G394" s="387"/>
      <c r="H394" s="387">
        <v>0</v>
      </c>
      <c r="I394" s="390">
        <v>716</v>
      </c>
      <c r="J394" s="390">
        <v>0</v>
      </c>
      <c r="K394" s="387"/>
      <c r="L394" s="387">
        <v>0</v>
      </c>
      <c r="M394" s="390">
        <v>970</v>
      </c>
      <c r="N394" s="390">
        <v>0</v>
      </c>
      <c r="O394" s="403"/>
      <c r="P394" s="391">
        <v>0</v>
      </c>
    </row>
    <row r="395" spans="1:16" ht="14.4" customHeight="1" x14ac:dyDescent="0.3">
      <c r="A395" s="386" t="s">
        <v>3808</v>
      </c>
      <c r="B395" s="387" t="s">
        <v>3672</v>
      </c>
      <c r="C395" s="387" t="s">
        <v>3675</v>
      </c>
      <c r="D395" s="387" t="s">
        <v>3676</v>
      </c>
      <c r="E395" s="390">
        <v>819</v>
      </c>
      <c r="F395" s="390">
        <v>27846</v>
      </c>
      <c r="G395" s="387">
        <v>1</v>
      </c>
      <c r="H395" s="387">
        <v>34</v>
      </c>
      <c r="I395" s="390">
        <v>789</v>
      </c>
      <c r="J395" s="390">
        <v>26826</v>
      </c>
      <c r="K395" s="387">
        <v>0.96336996336996339</v>
      </c>
      <c r="L395" s="387">
        <v>34</v>
      </c>
      <c r="M395" s="390">
        <v>973</v>
      </c>
      <c r="N395" s="390">
        <v>33082</v>
      </c>
      <c r="O395" s="403">
        <v>1.188034188034188</v>
      </c>
      <c r="P395" s="391">
        <v>34</v>
      </c>
    </row>
    <row r="396" spans="1:16" ht="14.4" customHeight="1" x14ac:dyDescent="0.3">
      <c r="A396" s="386" t="s">
        <v>3808</v>
      </c>
      <c r="B396" s="387" t="s">
        <v>3672</v>
      </c>
      <c r="C396" s="387" t="s">
        <v>3677</v>
      </c>
      <c r="D396" s="387" t="s">
        <v>3678</v>
      </c>
      <c r="E396" s="390">
        <v>1804</v>
      </c>
      <c r="F396" s="390">
        <v>281424</v>
      </c>
      <c r="G396" s="387">
        <v>1</v>
      </c>
      <c r="H396" s="387">
        <v>156</v>
      </c>
      <c r="I396" s="390">
        <v>1702</v>
      </c>
      <c r="J396" s="390">
        <v>268916</v>
      </c>
      <c r="K396" s="387">
        <v>0.95555460799363234</v>
      </c>
      <c r="L396" s="387">
        <v>158</v>
      </c>
      <c r="M396" s="390">
        <v>2374</v>
      </c>
      <c r="N396" s="390">
        <v>370344</v>
      </c>
      <c r="O396" s="403">
        <v>1.3159645232815964</v>
      </c>
      <c r="P396" s="391">
        <v>156</v>
      </c>
    </row>
    <row r="397" spans="1:16" ht="14.4" customHeight="1" x14ac:dyDescent="0.3">
      <c r="A397" s="386" t="s">
        <v>3808</v>
      </c>
      <c r="B397" s="387" t="s">
        <v>3672</v>
      </c>
      <c r="C397" s="387" t="s">
        <v>3679</v>
      </c>
      <c r="D397" s="387" t="s">
        <v>3680</v>
      </c>
      <c r="E397" s="390">
        <v>141</v>
      </c>
      <c r="F397" s="390">
        <v>10575</v>
      </c>
      <c r="G397" s="387">
        <v>1</v>
      </c>
      <c r="H397" s="387">
        <v>75</v>
      </c>
      <c r="I397" s="390">
        <v>141</v>
      </c>
      <c r="J397" s="390">
        <v>10575</v>
      </c>
      <c r="K397" s="387">
        <v>1</v>
      </c>
      <c r="L397" s="387">
        <v>75</v>
      </c>
      <c r="M397" s="390">
        <v>170</v>
      </c>
      <c r="N397" s="390">
        <v>13770</v>
      </c>
      <c r="O397" s="403">
        <v>1.3021276595744682</v>
      </c>
      <c r="P397" s="391">
        <v>81</v>
      </c>
    </row>
    <row r="398" spans="1:16" ht="14.4" customHeight="1" x14ac:dyDescent="0.3">
      <c r="A398" s="386" t="s">
        <v>3808</v>
      </c>
      <c r="B398" s="387" t="s">
        <v>3672</v>
      </c>
      <c r="C398" s="387" t="s">
        <v>3894</v>
      </c>
      <c r="D398" s="387" t="s">
        <v>3895</v>
      </c>
      <c r="E398" s="390">
        <v>4</v>
      </c>
      <c r="F398" s="390">
        <v>732</v>
      </c>
      <c r="G398" s="387">
        <v>1</v>
      </c>
      <c r="H398" s="387">
        <v>183</v>
      </c>
      <c r="I398" s="390">
        <v>14</v>
      </c>
      <c r="J398" s="390">
        <v>2590</v>
      </c>
      <c r="K398" s="387">
        <v>3.5382513661202184</v>
      </c>
      <c r="L398" s="387">
        <v>185</v>
      </c>
      <c r="M398" s="390">
        <v>6</v>
      </c>
      <c r="N398" s="390">
        <v>1110</v>
      </c>
      <c r="O398" s="403">
        <v>1.5163934426229508</v>
      </c>
      <c r="P398" s="391">
        <v>185</v>
      </c>
    </row>
    <row r="399" spans="1:16" ht="14.4" customHeight="1" x14ac:dyDescent="0.3">
      <c r="A399" s="386" t="s">
        <v>3808</v>
      </c>
      <c r="B399" s="387" t="s">
        <v>3672</v>
      </c>
      <c r="C399" s="387" t="s">
        <v>3896</v>
      </c>
      <c r="D399" s="387" t="s">
        <v>3897</v>
      </c>
      <c r="E399" s="390">
        <v>13</v>
      </c>
      <c r="F399" s="390">
        <v>4316</v>
      </c>
      <c r="G399" s="387">
        <v>1</v>
      </c>
      <c r="H399" s="387">
        <v>332</v>
      </c>
      <c r="I399" s="390">
        <v>13</v>
      </c>
      <c r="J399" s="390">
        <v>4329</v>
      </c>
      <c r="K399" s="387">
        <v>1.0030120481927711</v>
      </c>
      <c r="L399" s="387">
        <v>333</v>
      </c>
      <c r="M399" s="390">
        <v>41</v>
      </c>
      <c r="N399" s="390">
        <v>13735</v>
      </c>
      <c r="O399" s="403">
        <v>3.182344763670065</v>
      </c>
      <c r="P399" s="391">
        <v>335</v>
      </c>
    </row>
    <row r="400" spans="1:16" ht="14.4" customHeight="1" x14ac:dyDescent="0.3">
      <c r="A400" s="386" t="s">
        <v>3808</v>
      </c>
      <c r="B400" s="387" t="s">
        <v>3672</v>
      </c>
      <c r="C400" s="387" t="s">
        <v>3681</v>
      </c>
      <c r="D400" s="387" t="s">
        <v>3682</v>
      </c>
      <c r="E400" s="390">
        <v>970</v>
      </c>
      <c r="F400" s="390">
        <v>0</v>
      </c>
      <c r="G400" s="387"/>
      <c r="H400" s="387">
        <v>0</v>
      </c>
      <c r="I400" s="390">
        <v>886</v>
      </c>
      <c r="J400" s="390">
        <v>0</v>
      </c>
      <c r="K400" s="387"/>
      <c r="L400" s="387">
        <v>0</v>
      </c>
      <c r="M400" s="390">
        <v>1308</v>
      </c>
      <c r="N400" s="390">
        <v>0</v>
      </c>
      <c r="O400" s="403"/>
      <c r="P400" s="391">
        <v>0</v>
      </c>
    </row>
    <row r="401" spans="1:16" ht="14.4" customHeight="1" x14ac:dyDescent="0.3">
      <c r="A401" s="386" t="s">
        <v>3808</v>
      </c>
      <c r="B401" s="387" t="s">
        <v>3672</v>
      </c>
      <c r="C401" s="387" t="s">
        <v>3780</v>
      </c>
      <c r="D401" s="387" t="s">
        <v>3781</v>
      </c>
      <c r="E401" s="390">
        <v>12</v>
      </c>
      <c r="F401" s="390">
        <v>10200</v>
      </c>
      <c r="G401" s="387">
        <v>1</v>
      </c>
      <c r="H401" s="387">
        <v>850</v>
      </c>
      <c r="I401" s="390">
        <v>19</v>
      </c>
      <c r="J401" s="390">
        <v>16188</v>
      </c>
      <c r="K401" s="387">
        <v>1.5870588235294119</v>
      </c>
      <c r="L401" s="387">
        <v>852</v>
      </c>
      <c r="M401" s="390">
        <v>11</v>
      </c>
      <c r="N401" s="390">
        <v>7733</v>
      </c>
      <c r="O401" s="403">
        <v>0.75813725490196082</v>
      </c>
      <c r="P401" s="391">
        <v>703</v>
      </c>
    </row>
    <row r="402" spans="1:16" ht="14.4" customHeight="1" x14ac:dyDescent="0.3">
      <c r="A402" s="386" t="s">
        <v>3808</v>
      </c>
      <c r="B402" s="387" t="s">
        <v>3672</v>
      </c>
      <c r="C402" s="387" t="s">
        <v>3683</v>
      </c>
      <c r="D402" s="387" t="s">
        <v>3684</v>
      </c>
      <c r="E402" s="390"/>
      <c r="F402" s="390"/>
      <c r="G402" s="387"/>
      <c r="H402" s="387"/>
      <c r="I402" s="390"/>
      <c r="J402" s="390"/>
      <c r="K402" s="387"/>
      <c r="L402" s="387"/>
      <c r="M402" s="390">
        <v>218</v>
      </c>
      <c r="N402" s="390">
        <v>7630</v>
      </c>
      <c r="O402" s="403"/>
      <c r="P402" s="391">
        <v>35</v>
      </c>
    </row>
    <row r="403" spans="1:16" ht="14.4" customHeight="1" x14ac:dyDescent="0.3">
      <c r="A403" s="386" t="s">
        <v>3808</v>
      </c>
      <c r="B403" s="387" t="s">
        <v>3672</v>
      </c>
      <c r="C403" s="387" t="s">
        <v>3782</v>
      </c>
      <c r="D403" s="387" t="s">
        <v>3783</v>
      </c>
      <c r="E403" s="390">
        <v>727</v>
      </c>
      <c r="F403" s="390">
        <v>145400</v>
      </c>
      <c r="G403" s="387">
        <v>1</v>
      </c>
      <c r="H403" s="387">
        <v>200</v>
      </c>
      <c r="I403" s="390">
        <v>778</v>
      </c>
      <c r="J403" s="390">
        <v>155600</v>
      </c>
      <c r="K403" s="387">
        <v>1.0701513067400275</v>
      </c>
      <c r="L403" s="387">
        <v>200</v>
      </c>
      <c r="M403" s="390">
        <v>1077</v>
      </c>
      <c r="N403" s="390">
        <v>215400</v>
      </c>
      <c r="O403" s="403">
        <v>1.4814305364511693</v>
      </c>
      <c r="P403" s="391">
        <v>200</v>
      </c>
    </row>
    <row r="404" spans="1:16" ht="14.4" customHeight="1" x14ac:dyDescent="0.3">
      <c r="A404" s="386" t="s">
        <v>3808</v>
      </c>
      <c r="B404" s="387" t="s">
        <v>3672</v>
      </c>
      <c r="C404" s="387" t="s">
        <v>3685</v>
      </c>
      <c r="D404" s="387" t="s">
        <v>3686</v>
      </c>
      <c r="E404" s="390">
        <v>235</v>
      </c>
      <c r="F404" s="390">
        <v>32665</v>
      </c>
      <c r="G404" s="387">
        <v>1</v>
      </c>
      <c r="H404" s="387">
        <v>139</v>
      </c>
      <c r="I404" s="390">
        <v>169</v>
      </c>
      <c r="J404" s="390">
        <v>23829</v>
      </c>
      <c r="K404" s="387">
        <v>0.72949640287769779</v>
      </c>
      <c r="L404" s="387">
        <v>141</v>
      </c>
      <c r="M404" s="390">
        <v>150</v>
      </c>
      <c r="N404" s="390">
        <v>21150</v>
      </c>
      <c r="O404" s="403">
        <v>0.64748201438848918</v>
      </c>
      <c r="P404" s="391">
        <v>141</v>
      </c>
    </row>
    <row r="405" spans="1:16" ht="14.4" customHeight="1" x14ac:dyDescent="0.3">
      <c r="A405" s="386" t="s">
        <v>3808</v>
      </c>
      <c r="B405" s="387" t="s">
        <v>3672</v>
      </c>
      <c r="C405" s="387" t="s">
        <v>3687</v>
      </c>
      <c r="D405" s="387" t="s">
        <v>3688</v>
      </c>
      <c r="E405" s="390">
        <v>228</v>
      </c>
      <c r="F405" s="390">
        <v>14136</v>
      </c>
      <c r="G405" s="387">
        <v>1</v>
      </c>
      <c r="H405" s="387">
        <v>62</v>
      </c>
      <c r="I405" s="390">
        <v>259</v>
      </c>
      <c r="J405" s="390">
        <v>16058</v>
      </c>
      <c r="K405" s="387">
        <v>1.1359649122807018</v>
      </c>
      <c r="L405" s="387">
        <v>62</v>
      </c>
      <c r="M405" s="390">
        <v>882</v>
      </c>
      <c r="N405" s="390">
        <v>98784</v>
      </c>
      <c r="O405" s="403">
        <v>6.9881154499151101</v>
      </c>
      <c r="P405" s="391">
        <v>112</v>
      </c>
    </row>
    <row r="406" spans="1:16" ht="14.4" customHeight="1" x14ac:dyDescent="0.3">
      <c r="A406" s="386" t="s">
        <v>3808</v>
      </c>
      <c r="B406" s="387" t="s">
        <v>3672</v>
      </c>
      <c r="C406" s="387" t="s">
        <v>3898</v>
      </c>
      <c r="D406" s="387" t="s">
        <v>3899</v>
      </c>
      <c r="E406" s="390">
        <v>126</v>
      </c>
      <c r="F406" s="390">
        <v>22050</v>
      </c>
      <c r="G406" s="387">
        <v>1</v>
      </c>
      <c r="H406" s="387">
        <v>175</v>
      </c>
      <c r="I406" s="390">
        <v>136</v>
      </c>
      <c r="J406" s="390">
        <v>23936</v>
      </c>
      <c r="K406" s="387">
        <v>1.0855328798185941</v>
      </c>
      <c r="L406" s="387">
        <v>176</v>
      </c>
      <c r="M406" s="390">
        <v>155</v>
      </c>
      <c r="N406" s="390">
        <v>27435</v>
      </c>
      <c r="O406" s="403">
        <v>1.2442176870748298</v>
      </c>
      <c r="P406" s="391">
        <v>177</v>
      </c>
    </row>
    <row r="407" spans="1:16" ht="14.4" customHeight="1" x14ac:dyDescent="0.3">
      <c r="A407" s="386" t="s">
        <v>3808</v>
      </c>
      <c r="B407" s="387" t="s">
        <v>3672</v>
      </c>
      <c r="C407" s="387" t="s">
        <v>3900</v>
      </c>
      <c r="D407" s="387" t="s">
        <v>3901</v>
      </c>
      <c r="E407" s="390">
        <v>29</v>
      </c>
      <c r="F407" s="390">
        <v>17487</v>
      </c>
      <c r="G407" s="387">
        <v>1</v>
      </c>
      <c r="H407" s="387">
        <v>603</v>
      </c>
      <c r="I407" s="390">
        <v>26</v>
      </c>
      <c r="J407" s="390">
        <v>15704</v>
      </c>
      <c r="K407" s="387">
        <v>0.89803854291759588</v>
      </c>
      <c r="L407" s="387">
        <v>604</v>
      </c>
      <c r="M407" s="390">
        <v>21</v>
      </c>
      <c r="N407" s="390">
        <v>12726</v>
      </c>
      <c r="O407" s="403">
        <v>0.72774060730828616</v>
      </c>
      <c r="P407" s="391">
        <v>606</v>
      </c>
    </row>
    <row r="408" spans="1:16" ht="14.4" customHeight="1" x14ac:dyDescent="0.3">
      <c r="A408" s="386" t="s">
        <v>3808</v>
      </c>
      <c r="B408" s="387" t="s">
        <v>3672</v>
      </c>
      <c r="C408" s="387" t="s">
        <v>3691</v>
      </c>
      <c r="D408" s="387" t="s">
        <v>3692</v>
      </c>
      <c r="E408" s="390">
        <v>267</v>
      </c>
      <c r="F408" s="390">
        <v>5073</v>
      </c>
      <c r="G408" s="387">
        <v>1</v>
      </c>
      <c r="H408" s="387">
        <v>19</v>
      </c>
      <c r="I408" s="390">
        <v>255</v>
      </c>
      <c r="J408" s="390">
        <v>4845</v>
      </c>
      <c r="K408" s="387">
        <v>0.9550561797752809</v>
      </c>
      <c r="L408" s="387">
        <v>19</v>
      </c>
      <c r="M408" s="390">
        <v>347</v>
      </c>
      <c r="N408" s="390">
        <v>10410</v>
      </c>
      <c r="O408" s="403">
        <v>2.0520402128917801</v>
      </c>
      <c r="P408" s="391">
        <v>30</v>
      </c>
    </row>
    <row r="409" spans="1:16" ht="14.4" customHeight="1" x14ac:dyDescent="0.3">
      <c r="A409" s="386" t="s">
        <v>3808</v>
      </c>
      <c r="B409" s="387" t="s">
        <v>3672</v>
      </c>
      <c r="C409" s="387" t="s">
        <v>3693</v>
      </c>
      <c r="D409" s="387" t="s">
        <v>3694</v>
      </c>
      <c r="E409" s="390"/>
      <c r="F409" s="390"/>
      <c r="G409" s="387"/>
      <c r="H409" s="387"/>
      <c r="I409" s="390"/>
      <c r="J409" s="390"/>
      <c r="K409" s="387"/>
      <c r="L409" s="387"/>
      <c r="M409" s="390">
        <v>2</v>
      </c>
      <c r="N409" s="390">
        <v>112</v>
      </c>
      <c r="O409" s="403"/>
      <c r="P409" s="391">
        <v>56</v>
      </c>
    </row>
    <row r="410" spans="1:16" ht="14.4" customHeight="1" x14ac:dyDescent="0.3">
      <c r="A410" s="386" t="s">
        <v>3808</v>
      </c>
      <c r="B410" s="387" t="s">
        <v>3672</v>
      </c>
      <c r="C410" s="387" t="s">
        <v>3695</v>
      </c>
      <c r="D410" s="387" t="s">
        <v>3696</v>
      </c>
      <c r="E410" s="390">
        <v>46</v>
      </c>
      <c r="F410" s="390">
        <v>1150</v>
      </c>
      <c r="G410" s="387">
        <v>1</v>
      </c>
      <c r="H410" s="387">
        <v>25</v>
      </c>
      <c r="I410" s="390">
        <v>36</v>
      </c>
      <c r="J410" s="390">
        <v>900</v>
      </c>
      <c r="K410" s="387">
        <v>0.78260869565217395</v>
      </c>
      <c r="L410" s="387">
        <v>25</v>
      </c>
      <c r="M410" s="390">
        <v>42</v>
      </c>
      <c r="N410" s="390">
        <v>756</v>
      </c>
      <c r="O410" s="403">
        <v>0.65739130434782611</v>
      </c>
      <c r="P410" s="391">
        <v>18</v>
      </c>
    </row>
    <row r="411" spans="1:16" ht="14.4" customHeight="1" x14ac:dyDescent="0.3">
      <c r="A411" s="386" t="s">
        <v>3808</v>
      </c>
      <c r="B411" s="387" t="s">
        <v>3672</v>
      </c>
      <c r="C411" s="387" t="s">
        <v>3699</v>
      </c>
      <c r="D411" s="387" t="s">
        <v>3700</v>
      </c>
      <c r="E411" s="390">
        <v>28</v>
      </c>
      <c r="F411" s="390">
        <v>1624</v>
      </c>
      <c r="G411" s="387">
        <v>1</v>
      </c>
      <c r="H411" s="387">
        <v>58</v>
      </c>
      <c r="I411" s="390">
        <v>46</v>
      </c>
      <c r="J411" s="390">
        <v>2668</v>
      </c>
      <c r="K411" s="387">
        <v>1.6428571428571428</v>
      </c>
      <c r="L411" s="387">
        <v>58</v>
      </c>
      <c r="M411" s="390">
        <v>28</v>
      </c>
      <c r="N411" s="390">
        <v>1568</v>
      </c>
      <c r="O411" s="403">
        <v>0.96551724137931039</v>
      </c>
      <c r="P411" s="391">
        <v>56</v>
      </c>
    </row>
    <row r="412" spans="1:16" ht="14.4" customHeight="1" x14ac:dyDescent="0.3">
      <c r="A412" s="386" t="s">
        <v>3808</v>
      </c>
      <c r="B412" s="387" t="s">
        <v>3672</v>
      </c>
      <c r="C412" s="387" t="s">
        <v>3701</v>
      </c>
      <c r="D412" s="387" t="s">
        <v>3702</v>
      </c>
      <c r="E412" s="390">
        <v>162</v>
      </c>
      <c r="F412" s="390">
        <v>52326</v>
      </c>
      <c r="G412" s="387">
        <v>1</v>
      </c>
      <c r="H412" s="387">
        <v>323</v>
      </c>
      <c r="I412" s="390">
        <v>186</v>
      </c>
      <c r="J412" s="390">
        <v>60264</v>
      </c>
      <c r="K412" s="387">
        <v>1.151702786377709</v>
      </c>
      <c r="L412" s="387">
        <v>324</v>
      </c>
      <c r="M412" s="390">
        <v>247</v>
      </c>
      <c r="N412" s="390">
        <v>80275</v>
      </c>
      <c r="O412" s="403">
        <v>1.5341321713870733</v>
      </c>
      <c r="P412" s="391">
        <v>325</v>
      </c>
    </row>
    <row r="413" spans="1:16" ht="14.4" customHeight="1" x14ac:dyDescent="0.3">
      <c r="A413" s="386" t="s">
        <v>3808</v>
      </c>
      <c r="B413" s="387" t="s">
        <v>3672</v>
      </c>
      <c r="C413" s="387" t="s">
        <v>3902</v>
      </c>
      <c r="D413" s="387" t="s">
        <v>3903</v>
      </c>
      <c r="E413" s="390">
        <v>3</v>
      </c>
      <c r="F413" s="390">
        <v>270</v>
      </c>
      <c r="G413" s="387">
        <v>1</v>
      </c>
      <c r="H413" s="387">
        <v>90</v>
      </c>
      <c r="I413" s="390">
        <v>3</v>
      </c>
      <c r="J413" s="390">
        <v>273</v>
      </c>
      <c r="K413" s="387">
        <v>1.0111111111111111</v>
      </c>
      <c r="L413" s="387">
        <v>91</v>
      </c>
      <c r="M413" s="390">
        <v>6</v>
      </c>
      <c r="N413" s="390">
        <v>546</v>
      </c>
      <c r="O413" s="403">
        <v>2.0222222222222221</v>
      </c>
      <c r="P413" s="391">
        <v>91</v>
      </c>
    </row>
    <row r="414" spans="1:16" ht="14.4" customHeight="1" x14ac:dyDescent="0.3">
      <c r="A414" s="386" t="s">
        <v>3808</v>
      </c>
      <c r="B414" s="387" t="s">
        <v>3672</v>
      </c>
      <c r="C414" s="387" t="s">
        <v>3703</v>
      </c>
      <c r="D414" s="387" t="s">
        <v>3704</v>
      </c>
      <c r="E414" s="390">
        <v>16</v>
      </c>
      <c r="F414" s="390">
        <v>896</v>
      </c>
      <c r="G414" s="387">
        <v>1</v>
      </c>
      <c r="H414" s="387">
        <v>56</v>
      </c>
      <c r="I414" s="390">
        <v>23</v>
      </c>
      <c r="J414" s="390">
        <v>1288</v>
      </c>
      <c r="K414" s="387">
        <v>1.4375</v>
      </c>
      <c r="L414" s="387">
        <v>56</v>
      </c>
      <c r="M414" s="390">
        <v>29</v>
      </c>
      <c r="N414" s="390">
        <v>1624</v>
      </c>
      <c r="O414" s="403">
        <v>1.8125</v>
      </c>
      <c r="P414" s="391">
        <v>56</v>
      </c>
    </row>
    <row r="415" spans="1:16" ht="14.4" customHeight="1" x14ac:dyDescent="0.3">
      <c r="A415" s="386" t="s">
        <v>3808</v>
      </c>
      <c r="B415" s="387" t="s">
        <v>3672</v>
      </c>
      <c r="C415" s="387" t="s">
        <v>3904</v>
      </c>
      <c r="D415" s="387" t="s">
        <v>3905</v>
      </c>
      <c r="E415" s="390">
        <v>37</v>
      </c>
      <c r="F415" s="390">
        <v>4588</v>
      </c>
      <c r="G415" s="387">
        <v>1</v>
      </c>
      <c r="H415" s="387">
        <v>124</v>
      </c>
      <c r="I415" s="390">
        <v>13</v>
      </c>
      <c r="J415" s="390">
        <v>1625</v>
      </c>
      <c r="K415" s="387">
        <v>0.35418482999128159</v>
      </c>
      <c r="L415" s="387">
        <v>125</v>
      </c>
      <c r="M415" s="390">
        <v>7</v>
      </c>
      <c r="N415" s="390">
        <v>812</v>
      </c>
      <c r="O415" s="403">
        <v>0.17698343504795117</v>
      </c>
      <c r="P415" s="391">
        <v>116</v>
      </c>
    </row>
    <row r="416" spans="1:16" ht="14.4" customHeight="1" x14ac:dyDescent="0.3">
      <c r="A416" s="386" t="s">
        <v>3808</v>
      </c>
      <c r="B416" s="387" t="s">
        <v>3672</v>
      </c>
      <c r="C416" s="387" t="s">
        <v>3705</v>
      </c>
      <c r="D416" s="387" t="s">
        <v>3706</v>
      </c>
      <c r="E416" s="390">
        <v>5</v>
      </c>
      <c r="F416" s="390">
        <v>450</v>
      </c>
      <c r="G416" s="387">
        <v>1</v>
      </c>
      <c r="H416" s="387">
        <v>90</v>
      </c>
      <c r="I416" s="390">
        <v>22</v>
      </c>
      <c r="J416" s="390">
        <v>1980</v>
      </c>
      <c r="K416" s="387">
        <v>4.4000000000000004</v>
      </c>
      <c r="L416" s="387">
        <v>90</v>
      </c>
      <c r="M416" s="390">
        <v>36</v>
      </c>
      <c r="N416" s="390">
        <v>2880</v>
      </c>
      <c r="O416" s="403">
        <v>6.4</v>
      </c>
      <c r="P416" s="391">
        <v>80</v>
      </c>
    </row>
    <row r="417" spans="1:16" ht="14.4" customHeight="1" x14ac:dyDescent="0.3">
      <c r="A417" s="386" t="s">
        <v>3808</v>
      </c>
      <c r="B417" s="387" t="s">
        <v>3672</v>
      </c>
      <c r="C417" s="387" t="s">
        <v>3906</v>
      </c>
      <c r="D417" s="387" t="s">
        <v>3907</v>
      </c>
      <c r="E417" s="390">
        <v>3712</v>
      </c>
      <c r="F417" s="390">
        <v>920576</v>
      </c>
      <c r="G417" s="387">
        <v>1</v>
      </c>
      <c r="H417" s="387">
        <v>248</v>
      </c>
      <c r="I417" s="390">
        <v>3744</v>
      </c>
      <c r="J417" s="390">
        <v>932256</v>
      </c>
      <c r="K417" s="387">
        <v>1.0126877085650723</v>
      </c>
      <c r="L417" s="387">
        <v>249</v>
      </c>
      <c r="M417" s="390">
        <v>4687</v>
      </c>
      <c r="N417" s="390">
        <v>1087384</v>
      </c>
      <c r="O417" s="403">
        <v>1.1811995967741935</v>
      </c>
      <c r="P417" s="391">
        <v>232</v>
      </c>
    </row>
    <row r="418" spans="1:16" ht="14.4" customHeight="1" x14ac:dyDescent="0.3">
      <c r="A418" s="386" t="s">
        <v>3808</v>
      </c>
      <c r="B418" s="387" t="s">
        <v>3672</v>
      </c>
      <c r="C418" s="387" t="s">
        <v>3707</v>
      </c>
      <c r="D418" s="387" t="s">
        <v>3708</v>
      </c>
      <c r="E418" s="390">
        <v>125</v>
      </c>
      <c r="F418" s="390">
        <v>14375</v>
      </c>
      <c r="G418" s="387">
        <v>1</v>
      </c>
      <c r="H418" s="387">
        <v>115</v>
      </c>
      <c r="I418" s="390">
        <v>146</v>
      </c>
      <c r="J418" s="390">
        <v>16790</v>
      </c>
      <c r="K418" s="387">
        <v>1.1679999999999999</v>
      </c>
      <c r="L418" s="387">
        <v>115</v>
      </c>
      <c r="M418" s="390">
        <v>257</v>
      </c>
      <c r="N418" s="390">
        <v>29298</v>
      </c>
      <c r="O418" s="403">
        <v>2.0381217391304349</v>
      </c>
      <c r="P418" s="391">
        <v>114</v>
      </c>
    </row>
    <row r="419" spans="1:16" ht="14.4" customHeight="1" x14ac:dyDescent="0.3">
      <c r="A419" s="386" t="s">
        <v>3808</v>
      </c>
      <c r="B419" s="387" t="s">
        <v>3672</v>
      </c>
      <c r="C419" s="387" t="s">
        <v>3709</v>
      </c>
      <c r="D419" s="387" t="s">
        <v>3710</v>
      </c>
      <c r="E419" s="390">
        <v>2</v>
      </c>
      <c r="F419" s="390">
        <v>144</v>
      </c>
      <c r="G419" s="387">
        <v>1</v>
      </c>
      <c r="H419" s="387">
        <v>72</v>
      </c>
      <c r="I419" s="390">
        <v>11</v>
      </c>
      <c r="J419" s="390">
        <v>792</v>
      </c>
      <c r="K419" s="387">
        <v>5.5</v>
      </c>
      <c r="L419" s="387">
        <v>72</v>
      </c>
      <c r="M419" s="390">
        <v>3</v>
      </c>
      <c r="N419" s="390">
        <v>219</v>
      </c>
      <c r="O419" s="403">
        <v>1.5208333333333333</v>
      </c>
      <c r="P419" s="391">
        <v>73</v>
      </c>
    </row>
    <row r="420" spans="1:16" ht="14.4" customHeight="1" x14ac:dyDescent="0.3">
      <c r="A420" s="386" t="s">
        <v>3808</v>
      </c>
      <c r="B420" s="387" t="s">
        <v>3672</v>
      </c>
      <c r="C420" s="387" t="s">
        <v>3908</v>
      </c>
      <c r="D420" s="387" t="s">
        <v>3909</v>
      </c>
      <c r="E420" s="390"/>
      <c r="F420" s="390"/>
      <c r="G420" s="387"/>
      <c r="H420" s="387"/>
      <c r="I420" s="390"/>
      <c r="J420" s="390"/>
      <c r="K420" s="387"/>
      <c r="L420" s="387"/>
      <c r="M420" s="390">
        <v>1</v>
      </c>
      <c r="N420" s="390">
        <v>224</v>
      </c>
      <c r="O420" s="403"/>
      <c r="P420" s="391">
        <v>224</v>
      </c>
    </row>
    <row r="421" spans="1:16" ht="14.4" customHeight="1" x14ac:dyDescent="0.3">
      <c r="A421" s="386" t="s">
        <v>3808</v>
      </c>
      <c r="B421" s="387" t="s">
        <v>3672</v>
      </c>
      <c r="C421" s="387" t="s">
        <v>3910</v>
      </c>
      <c r="D421" s="387" t="s">
        <v>3911</v>
      </c>
      <c r="E421" s="390">
        <v>19</v>
      </c>
      <c r="F421" s="390">
        <v>3249</v>
      </c>
      <c r="G421" s="387">
        <v>1</v>
      </c>
      <c r="H421" s="387">
        <v>171</v>
      </c>
      <c r="I421" s="390">
        <v>24</v>
      </c>
      <c r="J421" s="390">
        <v>4128</v>
      </c>
      <c r="K421" s="387">
        <v>1.2705447830101571</v>
      </c>
      <c r="L421" s="387">
        <v>172</v>
      </c>
      <c r="M421" s="390">
        <v>23</v>
      </c>
      <c r="N421" s="390">
        <v>3956</v>
      </c>
      <c r="O421" s="403">
        <v>1.2176054170514004</v>
      </c>
      <c r="P421" s="391">
        <v>172</v>
      </c>
    </row>
    <row r="422" spans="1:16" ht="14.4" customHeight="1" x14ac:dyDescent="0.3">
      <c r="A422" s="386" t="s">
        <v>3808</v>
      </c>
      <c r="B422" s="387" t="s">
        <v>3672</v>
      </c>
      <c r="C422" s="387" t="s">
        <v>3912</v>
      </c>
      <c r="D422" s="387" t="s">
        <v>3913</v>
      </c>
      <c r="E422" s="390">
        <v>2</v>
      </c>
      <c r="F422" s="390">
        <v>310</v>
      </c>
      <c r="G422" s="387">
        <v>1</v>
      </c>
      <c r="H422" s="387">
        <v>155</v>
      </c>
      <c r="I422" s="390"/>
      <c r="J422" s="390"/>
      <c r="K422" s="387"/>
      <c r="L422" s="387"/>
      <c r="M422" s="390">
        <v>1</v>
      </c>
      <c r="N422" s="390">
        <v>86</v>
      </c>
      <c r="O422" s="403">
        <v>0.27741935483870966</v>
      </c>
      <c r="P422" s="391">
        <v>86</v>
      </c>
    </row>
    <row r="423" spans="1:16" ht="14.4" customHeight="1" x14ac:dyDescent="0.3">
      <c r="A423" s="386" t="s">
        <v>3808</v>
      </c>
      <c r="B423" s="387" t="s">
        <v>3672</v>
      </c>
      <c r="C423" s="387" t="s">
        <v>3914</v>
      </c>
      <c r="D423" s="387" t="s">
        <v>3915</v>
      </c>
      <c r="E423" s="390"/>
      <c r="F423" s="390"/>
      <c r="G423" s="387"/>
      <c r="H423" s="387"/>
      <c r="I423" s="390">
        <v>2</v>
      </c>
      <c r="J423" s="390">
        <v>380</v>
      </c>
      <c r="K423" s="387"/>
      <c r="L423" s="387">
        <v>190</v>
      </c>
      <c r="M423" s="390">
        <v>1</v>
      </c>
      <c r="N423" s="390">
        <v>191</v>
      </c>
      <c r="O423" s="403"/>
      <c r="P423" s="391">
        <v>191</v>
      </c>
    </row>
    <row r="424" spans="1:16" ht="14.4" customHeight="1" x14ac:dyDescent="0.3">
      <c r="A424" s="386" t="s">
        <v>3808</v>
      </c>
      <c r="B424" s="387" t="s">
        <v>3672</v>
      </c>
      <c r="C424" s="387" t="s">
        <v>3916</v>
      </c>
      <c r="D424" s="387" t="s">
        <v>3917</v>
      </c>
      <c r="E424" s="390">
        <v>4</v>
      </c>
      <c r="F424" s="390">
        <v>2492</v>
      </c>
      <c r="G424" s="387">
        <v>1</v>
      </c>
      <c r="H424" s="387">
        <v>623</v>
      </c>
      <c r="I424" s="390">
        <v>2</v>
      </c>
      <c r="J424" s="390">
        <v>1250</v>
      </c>
      <c r="K424" s="387">
        <v>0.5016051364365971</v>
      </c>
      <c r="L424" s="387">
        <v>625</v>
      </c>
      <c r="M424" s="390">
        <v>2</v>
      </c>
      <c r="N424" s="390">
        <v>1256</v>
      </c>
      <c r="O424" s="403">
        <v>0.5040128410914928</v>
      </c>
      <c r="P424" s="391">
        <v>628</v>
      </c>
    </row>
    <row r="425" spans="1:16" ht="14.4" customHeight="1" x14ac:dyDescent="0.3">
      <c r="A425" s="386" t="s">
        <v>3808</v>
      </c>
      <c r="B425" s="387" t="s">
        <v>3672</v>
      </c>
      <c r="C425" s="387" t="s">
        <v>3918</v>
      </c>
      <c r="D425" s="387" t="s">
        <v>3919</v>
      </c>
      <c r="E425" s="390">
        <v>156</v>
      </c>
      <c r="F425" s="390">
        <v>12480</v>
      </c>
      <c r="G425" s="387">
        <v>1</v>
      </c>
      <c r="H425" s="387">
        <v>80</v>
      </c>
      <c r="I425" s="390">
        <v>239</v>
      </c>
      <c r="J425" s="390">
        <v>19359</v>
      </c>
      <c r="K425" s="387">
        <v>1.5512019230769232</v>
      </c>
      <c r="L425" s="387">
        <v>81</v>
      </c>
      <c r="M425" s="390">
        <v>187</v>
      </c>
      <c r="N425" s="390">
        <v>15334</v>
      </c>
      <c r="O425" s="403">
        <v>1.2286858974358974</v>
      </c>
      <c r="P425" s="391">
        <v>82</v>
      </c>
    </row>
    <row r="426" spans="1:16" ht="14.4" customHeight="1" x14ac:dyDescent="0.3">
      <c r="A426" s="386" t="s">
        <v>3808</v>
      </c>
      <c r="B426" s="387" t="s">
        <v>3672</v>
      </c>
      <c r="C426" s="387" t="s">
        <v>3920</v>
      </c>
      <c r="D426" s="387" t="s">
        <v>3921</v>
      </c>
      <c r="E426" s="390">
        <v>27</v>
      </c>
      <c r="F426" s="390">
        <v>3051</v>
      </c>
      <c r="G426" s="387">
        <v>1</v>
      </c>
      <c r="H426" s="387">
        <v>113</v>
      </c>
      <c r="I426" s="390">
        <v>26</v>
      </c>
      <c r="J426" s="390">
        <v>2964</v>
      </c>
      <c r="K426" s="387">
        <v>0.97148475909537857</v>
      </c>
      <c r="L426" s="387">
        <v>114</v>
      </c>
      <c r="M426" s="390">
        <v>25</v>
      </c>
      <c r="N426" s="390">
        <v>2850</v>
      </c>
      <c r="O426" s="403">
        <v>0.93411996066863323</v>
      </c>
      <c r="P426" s="391">
        <v>114</v>
      </c>
    </row>
    <row r="427" spans="1:16" ht="14.4" customHeight="1" x14ac:dyDescent="0.3">
      <c r="A427" s="386" t="s">
        <v>3808</v>
      </c>
      <c r="B427" s="387" t="s">
        <v>3672</v>
      </c>
      <c r="C427" s="387" t="s">
        <v>3786</v>
      </c>
      <c r="D427" s="387" t="s">
        <v>3787</v>
      </c>
      <c r="E427" s="390">
        <v>1</v>
      </c>
      <c r="F427" s="390">
        <v>5</v>
      </c>
      <c r="G427" s="387">
        <v>1</v>
      </c>
      <c r="H427" s="387">
        <v>5</v>
      </c>
      <c r="I427" s="390"/>
      <c r="J427" s="390"/>
      <c r="K427" s="387"/>
      <c r="L427" s="387"/>
      <c r="M427" s="390"/>
      <c r="N427" s="390"/>
      <c r="O427" s="403"/>
      <c r="P427" s="391"/>
    </row>
    <row r="428" spans="1:16" ht="14.4" customHeight="1" x14ac:dyDescent="0.3">
      <c r="A428" s="386" t="s">
        <v>3808</v>
      </c>
      <c r="B428" s="387" t="s">
        <v>3672</v>
      </c>
      <c r="C428" s="387" t="s">
        <v>3922</v>
      </c>
      <c r="D428" s="387" t="s">
        <v>3923</v>
      </c>
      <c r="E428" s="390">
        <v>6</v>
      </c>
      <c r="F428" s="390">
        <v>1764</v>
      </c>
      <c r="G428" s="387">
        <v>1</v>
      </c>
      <c r="H428" s="387">
        <v>294</v>
      </c>
      <c r="I428" s="390">
        <v>4</v>
      </c>
      <c r="J428" s="390">
        <v>1180</v>
      </c>
      <c r="K428" s="387">
        <v>0.66893424036281179</v>
      </c>
      <c r="L428" s="387">
        <v>295</v>
      </c>
      <c r="M428" s="390">
        <v>3</v>
      </c>
      <c r="N428" s="390">
        <v>888</v>
      </c>
      <c r="O428" s="403">
        <v>0.50340136054421769</v>
      </c>
      <c r="P428" s="391">
        <v>296</v>
      </c>
    </row>
    <row r="429" spans="1:16" ht="14.4" customHeight="1" x14ac:dyDescent="0.3">
      <c r="A429" s="386" t="s">
        <v>3808</v>
      </c>
      <c r="B429" s="387" t="s">
        <v>3672</v>
      </c>
      <c r="C429" s="387" t="s">
        <v>3924</v>
      </c>
      <c r="D429" s="387" t="s">
        <v>3925</v>
      </c>
      <c r="E429" s="390"/>
      <c r="F429" s="390"/>
      <c r="G429" s="387"/>
      <c r="H429" s="387"/>
      <c r="I429" s="390"/>
      <c r="J429" s="390"/>
      <c r="K429" s="387"/>
      <c r="L429" s="387"/>
      <c r="M429" s="390">
        <v>1</v>
      </c>
      <c r="N429" s="390">
        <v>484</v>
      </c>
      <c r="O429" s="403"/>
      <c r="P429" s="391">
        <v>484</v>
      </c>
    </row>
    <row r="430" spans="1:16" ht="14.4" customHeight="1" x14ac:dyDescent="0.3">
      <c r="A430" s="386" t="s">
        <v>3808</v>
      </c>
      <c r="B430" s="387" t="s">
        <v>3672</v>
      </c>
      <c r="C430" s="387" t="s">
        <v>3926</v>
      </c>
      <c r="D430" s="387" t="s">
        <v>3927</v>
      </c>
      <c r="E430" s="390">
        <v>113</v>
      </c>
      <c r="F430" s="390">
        <v>76275</v>
      </c>
      <c r="G430" s="387">
        <v>1</v>
      </c>
      <c r="H430" s="387">
        <v>675</v>
      </c>
      <c r="I430" s="390">
        <v>221</v>
      </c>
      <c r="J430" s="390">
        <v>149396</v>
      </c>
      <c r="K430" s="387">
        <v>1.9586496230744019</v>
      </c>
      <c r="L430" s="387">
        <v>676</v>
      </c>
      <c r="M430" s="390">
        <v>162</v>
      </c>
      <c r="N430" s="390">
        <v>109674</v>
      </c>
      <c r="O430" s="403">
        <v>1.4378761061946903</v>
      </c>
      <c r="P430" s="391">
        <v>677</v>
      </c>
    </row>
    <row r="431" spans="1:16" ht="14.4" customHeight="1" x14ac:dyDescent="0.3">
      <c r="A431" s="386" t="s">
        <v>3808</v>
      </c>
      <c r="B431" s="387" t="s">
        <v>3672</v>
      </c>
      <c r="C431" s="387" t="s">
        <v>3928</v>
      </c>
      <c r="D431" s="387" t="s">
        <v>3901</v>
      </c>
      <c r="E431" s="390">
        <v>11</v>
      </c>
      <c r="F431" s="390">
        <v>5687</v>
      </c>
      <c r="G431" s="387">
        <v>1</v>
      </c>
      <c r="H431" s="387">
        <v>517</v>
      </c>
      <c r="I431" s="390">
        <v>7</v>
      </c>
      <c r="J431" s="390">
        <v>3626</v>
      </c>
      <c r="K431" s="387">
        <v>0.63759451380341126</v>
      </c>
      <c r="L431" s="387">
        <v>518</v>
      </c>
      <c r="M431" s="390">
        <v>4</v>
      </c>
      <c r="N431" s="390">
        <v>2080</v>
      </c>
      <c r="O431" s="403">
        <v>0.36574643924740635</v>
      </c>
      <c r="P431" s="391">
        <v>520</v>
      </c>
    </row>
    <row r="432" spans="1:16" ht="14.4" customHeight="1" x14ac:dyDescent="0.3">
      <c r="A432" s="386" t="s">
        <v>3808</v>
      </c>
      <c r="B432" s="387" t="s">
        <v>3672</v>
      </c>
      <c r="C432" s="387" t="s">
        <v>3929</v>
      </c>
      <c r="D432" s="387" t="s">
        <v>3930</v>
      </c>
      <c r="E432" s="390">
        <v>1783</v>
      </c>
      <c r="F432" s="390">
        <v>196130</v>
      </c>
      <c r="G432" s="387">
        <v>1</v>
      </c>
      <c r="H432" s="387">
        <v>110</v>
      </c>
      <c r="I432" s="390">
        <v>2376</v>
      </c>
      <c r="J432" s="390">
        <v>263736</v>
      </c>
      <c r="K432" s="387">
        <v>1.3446999439147505</v>
      </c>
      <c r="L432" s="387">
        <v>111</v>
      </c>
      <c r="M432" s="390">
        <v>4891</v>
      </c>
      <c r="N432" s="390">
        <v>547792</v>
      </c>
      <c r="O432" s="403">
        <v>2.7930046397797379</v>
      </c>
      <c r="P432" s="391">
        <v>112</v>
      </c>
    </row>
    <row r="433" spans="1:16" ht="14.4" customHeight="1" x14ac:dyDescent="0.3">
      <c r="A433" s="386" t="s">
        <v>3808</v>
      </c>
      <c r="B433" s="387" t="s">
        <v>3672</v>
      </c>
      <c r="C433" s="387" t="s">
        <v>3713</v>
      </c>
      <c r="D433" s="387" t="s">
        <v>3714</v>
      </c>
      <c r="E433" s="390">
        <v>5079</v>
      </c>
      <c r="F433" s="390">
        <v>386004</v>
      </c>
      <c r="G433" s="387">
        <v>1</v>
      </c>
      <c r="H433" s="387">
        <v>76</v>
      </c>
      <c r="I433" s="390">
        <v>4647</v>
      </c>
      <c r="J433" s="390">
        <v>353172</v>
      </c>
      <c r="K433" s="387">
        <v>0.91494388659184878</v>
      </c>
      <c r="L433" s="387">
        <v>76</v>
      </c>
      <c r="M433" s="390">
        <v>4813</v>
      </c>
      <c r="N433" s="390">
        <v>365788</v>
      </c>
      <c r="O433" s="403">
        <v>0.94762748572553657</v>
      </c>
      <c r="P433" s="391">
        <v>76</v>
      </c>
    </row>
    <row r="434" spans="1:16" ht="14.4" customHeight="1" x14ac:dyDescent="0.3">
      <c r="A434" s="386" t="s">
        <v>3808</v>
      </c>
      <c r="B434" s="387" t="s">
        <v>3672</v>
      </c>
      <c r="C434" s="387" t="s">
        <v>3931</v>
      </c>
      <c r="D434" s="387" t="s">
        <v>3932</v>
      </c>
      <c r="E434" s="390">
        <v>4</v>
      </c>
      <c r="F434" s="390">
        <v>1008</v>
      </c>
      <c r="G434" s="387">
        <v>1</v>
      </c>
      <c r="H434" s="387">
        <v>252</v>
      </c>
      <c r="I434" s="390">
        <v>1</v>
      </c>
      <c r="J434" s="390">
        <v>253</v>
      </c>
      <c r="K434" s="387">
        <v>0.25099206349206349</v>
      </c>
      <c r="L434" s="387">
        <v>253</v>
      </c>
      <c r="M434" s="390"/>
      <c r="N434" s="390"/>
      <c r="O434" s="403"/>
      <c r="P434" s="391"/>
    </row>
    <row r="435" spans="1:16" ht="14.4" customHeight="1" x14ac:dyDescent="0.3">
      <c r="A435" s="386" t="s">
        <v>3808</v>
      </c>
      <c r="B435" s="387" t="s">
        <v>3672</v>
      </c>
      <c r="C435" s="387" t="s">
        <v>3802</v>
      </c>
      <c r="D435" s="387" t="s">
        <v>3803</v>
      </c>
      <c r="E435" s="390">
        <v>37</v>
      </c>
      <c r="F435" s="390">
        <v>10249</v>
      </c>
      <c r="G435" s="387">
        <v>1</v>
      </c>
      <c r="H435" s="387">
        <v>277</v>
      </c>
      <c r="I435" s="390">
        <v>19</v>
      </c>
      <c r="J435" s="390">
        <v>5301</v>
      </c>
      <c r="K435" s="387">
        <v>0.51722119231144503</v>
      </c>
      <c r="L435" s="387">
        <v>279</v>
      </c>
      <c r="M435" s="390">
        <v>32</v>
      </c>
      <c r="N435" s="390">
        <v>8960</v>
      </c>
      <c r="O435" s="403">
        <v>0.87423163235437606</v>
      </c>
      <c r="P435" s="391">
        <v>280</v>
      </c>
    </row>
    <row r="436" spans="1:16" ht="14.4" customHeight="1" x14ac:dyDescent="0.3">
      <c r="A436" s="386" t="s">
        <v>3808</v>
      </c>
      <c r="B436" s="387" t="s">
        <v>3672</v>
      </c>
      <c r="C436" s="387" t="s">
        <v>3933</v>
      </c>
      <c r="D436" s="387" t="s">
        <v>3934</v>
      </c>
      <c r="E436" s="390">
        <v>7</v>
      </c>
      <c r="F436" s="390">
        <v>0</v>
      </c>
      <c r="G436" s="387"/>
      <c r="H436" s="387">
        <v>0</v>
      </c>
      <c r="I436" s="390">
        <v>4</v>
      </c>
      <c r="J436" s="390">
        <v>0</v>
      </c>
      <c r="K436" s="387"/>
      <c r="L436" s="387">
        <v>0</v>
      </c>
      <c r="M436" s="390"/>
      <c r="N436" s="390"/>
      <c r="O436" s="403"/>
      <c r="P436" s="391"/>
    </row>
    <row r="437" spans="1:16" ht="14.4" customHeight="1" x14ac:dyDescent="0.3">
      <c r="A437" s="386" t="s">
        <v>3808</v>
      </c>
      <c r="B437" s="387" t="s">
        <v>3672</v>
      </c>
      <c r="C437" s="387" t="s">
        <v>3935</v>
      </c>
      <c r="D437" s="387" t="s">
        <v>3936</v>
      </c>
      <c r="E437" s="390">
        <v>1</v>
      </c>
      <c r="F437" s="390">
        <v>306</v>
      </c>
      <c r="G437" s="387">
        <v>1</v>
      </c>
      <c r="H437" s="387">
        <v>306</v>
      </c>
      <c r="I437" s="390">
        <v>5</v>
      </c>
      <c r="J437" s="390">
        <v>800</v>
      </c>
      <c r="K437" s="387">
        <v>2.6143790849673203</v>
      </c>
      <c r="L437" s="387">
        <v>160</v>
      </c>
      <c r="M437" s="390">
        <v>1</v>
      </c>
      <c r="N437" s="390">
        <v>161</v>
      </c>
      <c r="O437" s="403">
        <v>0.52614379084967322</v>
      </c>
      <c r="P437" s="391">
        <v>161</v>
      </c>
    </row>
    <row r="438" spans="1:16" ht="14.4" customHeight="1" x14ac:dyDescent="0.3">
      <c r="A438" s="386" t="s">
        <v>3808</v>
      </c>
      <c r="B438" s="387" t="s">
        <v>3672</v>
      </c>
      <c r="C438" s="387" t="s">
        <v>3937</v>
      </c>
      <c r="D438" s="387" t="s">
        <v>3938</v>
      </c>
      <c r="E438" s="390"/>
      <c r="F438" s="390"/>
      <c r="G438" s="387"/>
      <c r="H438" s="387"/>
      <c r="I438" s="390"/>
      <c r="J438" s="390"/>
      <c r="K438" s="387"/>
      <c r="L438" s="387"/>
      <c r="M438" s="390">
        <v>1</v>
      </c>
      <c r="N438" s="390">
        <v>223</v>
      </c>
      <c r="O438" s="403"/>
      <c r="P438" s="391">
        <v>223</v>
      </c>
    </row>
    <row r="439" spans="1:16" ht="14.4" customHeight="1" x14ac:dyDescent="0.3">
      <c r="A439" s="386" t="s">
        <v>3808</v>
      </c>
      <c r="B439" s="387" t="s">
        <v>3672</v>
      </c>
      <c r="C439" s="387" t="s">
        <v>3939</v>
      </c>
      <c r="D439" s="387" t="s">
        <v>3940</v>
      </c>
      <c r="E439" s="390"/>
      <c r="F439" s="390"/>
      <c r="G439" s="387"/>
      <c r="H439" s="387"/>
      <c r="I439" s="390">
        <v>2</v>
      </c>
      <c r="J439" s="390">
        <v>1050</v>
      </c>
      <c r="K439" s="387"/>
      <c r="L439" s="387">
        <v>525</v>
      </c>
      <c r="M439" s="390"/>
      <c r="N439" s="390"/>
      <c r="O439" s="403"/>
      <c r="P439" s="391"/>
    </row>
    <row r="440" spans="1:16" ht="14.4" customHeight="1" x14ac:dyDescent="0.3">
      <c r="A440" s="386" t="s">
        <v>3808</v>
      </c>
      <c r="B440" s="387" t="s">
        <v>3672</v>
      </c>
      <c r="C440" s="387" t="s">
        <v>3717</v>
      </c>
      <c r="D440" s="387" t="s">
        <v>3718</v>
      </c>
      <c r="E440" s="390">
        <v>46</v>
      </c>
      <c r="F440" s="390">
        <v>3634</v>
      </c>
      <c r="G440" s="387">
        <v>1</v>
      </c>
      <c r="H440" s="387">
        <v>79</v>
      </c>
      <c r="I440" s="390">
        <v>43</v>
      </c>
      <c r="J440" s="390">
        <v>3397</v>
      </c>
      <c r="K440" s="387">
        <v>0.93478260869565222</v>
      </c>
      <c r="L440" s="387">
        <v>79</v>
      </c>
      <c r="M440" s="390">
        <v>79</v>
      </c>
      <c r="N440" s="390">
        <v>6320</v>
      </c>
      <c r="O440" s="403">
        <v>1.7391304347826086</v>
      </c>
      <c r="P440" s="391">
        <v>80</v>
      </c>
    </row>
    <row r="441" spans="1:16" ht="14.4" customHeight="1" x14ac:dyDescent="0.3">
      <c r="A441" s="386" t="s">
        <v>3808</v>
      </c>
      <c r="B441" s="387" t="s">
        <v>3672</v>
      </c>
      <c r="C441" s="387" t="s">
        <v>3941</v>
      </c>
      <c r="D441" s="387" t="s">
        <v>3942</v>
      </c>
      <c r="E441" s="390">
        <v>2</v>
      </c>
      <c r="F441" s="390">
        <v>158</v>
      </c>
      <c r="G441" s="387">
        <v>1</v>
      </c>
      <c r="H441" s="387">
        <v>79</v>
      </c>
      <c r="I441" s="390">
        <v>2</v>
      </c>
      <c r="J441" s="390">
        <v>160</v>
      </c>
      <c r="K441" s="387">
        <v>1.0126582278481013</v>
      </c>
      <c r="L441" s="387">
        <v>80</v>
      </c>
      <c r="M441" s="390"/>
      <c r="N441" s="390"/>
      <c r="O441" s="403"/>
      <c r="P441" s="391"/>
    </row>
    <row r="442" spans="1:16" ht="14.4" customHeight="1" x14ac:dyDescent="0.3">
      <c r="A442" s="386" t="s">
        <v>3808</v>
      </c>
      <c r="B442" s="387" t="s">
        <v>3672</v>
      </c>
      <c r="C442" s="387" t="s">
        <v>3719</v>
      </c>
      <c r="D442" s="387" t="s">
        <v>3720</v>
      </c>
      <c r="E442" s="390"/>
      <c r="F442" s="390"/>
      <c r="G442" s="387"/>
      <c r="H442" s="387"/>
      <c r="I442" s="390"/>
      <c r="J442" s="390"/>
      <c r="K442" s="387"/>
      <c r="L442" s="387"/>
      <c r="M442" s="390">
        <v>1</v>
      </c>
      <c r="N442" s="390">
        <v>28</v>
      </c>
      <c r="O442" s="403"/>
      <c r="P442" s="391">
        <v>28</v>
      </c>
    </row>
    <row r="443" spans="1:16" ht="14.4" customHeight="1" x14ac:dyDescent="0.3">
      <c r="A443" s="386" t="s">
        <v>3808</v>
      </c>
      <c r="B443" s="387" t="s">
        <v>3672</v>
      </c>
      <c r="C443" s="387" t="s">
        <v>3943</v>
      </c>
      <c r="D443" s="387" t="s">
        <v>3944</v>
      </c>
      <c r="E443" s="390">
        <v>1</v>
      </c>
      <c r="F443" s="390">
        <v>296</v>
      </c>
      <c r="G443" s="387">
        <v>1</v>
      </c>
      <c r="H443" s="387">
        <v>296</v>
      </c>
      <c r="I443" s="390"/>
      <c r="J443" s="390"/>
      <c r="K443" s="387"/>
      <c r="L443" s="387"/>
      <c r="M443" s="390"/>
      <c r="N443" s="390"/>
      <c r="O443" s="403"/>
      <c r="P443" s="391"/>
    </row>
    <row r="444" spans="1:16" ht="14.4" customHeight="1" x14ac:dyDescent="0.3">
      <c r="A444" s="386" t="s">
        <v>3808</v>
      </c>
      <c r="B444" s="387" t="s">
        <v>3672</v>
      </c>
      <c r="C444" s="387" t="s">
        <v>3945</v>
      </c>
      <c r="D444" s="387" t="s">
        <v>3940</v>
      </c>
      <c r="E444" s="390">
        <v>6</v>
      </c>
      <c r="F444" s="390">
        <v>3978</v>
      </c>
      <c r="G444" s="387">
        <v>1</v>
      </c>
      <c r="H444" s="387">
        <v>663</v>
      </c>
      <c r="I444" s="390">
        <v>10</v>
      </c>
      <c r="J444" s="390">
        <v>6650</v>
      </c>
      <c r="K444" s="387">
        <v>1.6716943187531423</v>
      </c>
      <c r="L444" s="387">
        <v>665</v>
      </c>
      <c r="M444" s="390">
        <v>21</v>
      </c>
      <c r="N444" s="390">
        <v>14028</v>
      </c>
      <c r="O444" s="403">
        <v>3.5263951734539969</v>
      </c>
      <c r="P444" s="391">
        <v>668</v>
      </c>
    </row>
    <row r="445" spans="1:16" ht="14.4" customHeight="1" x14ac:dyDescent="0.3">
      <c r="A445" s="386" t="s">
        <v>3808</v>
      </c>
      <c r="B445" s="387" t="s">
        <v>3672</v>
      </c>
      <c r="C445" s="387" t="s">
        <v>3721</v>
      </c>
      <c r="D445" s="387" t="s">
        <v>3722</v>
      </c>
      <c r="E445" s="390">
        <v>9</v>
      </c>
      <c r="F445" s="390">
        <v>864</v>
      </c>
      <c r="G445" s="387">
        <v>1</v>
      </c>
      <c r="H445" s="387">
        <v>96</v>
      </c>
      <c r="I445" s="390">
        <v>9</v>
      </c>
      <c r="J445" s="390">
        <v>864</v>
      </c>
      <c r="K445" s="387">
        <v>1</v>
      </c>
      <c r="L445" s="387">
        <v>96</v>
      </c>
      <c r="M445" s="390">
        <v>10</v>
      </c>
      <c r="N445" s="390">
        <v>960</v>
      </c>
      <c r="O445" s="403">
        <v>1.1111111111111112</v>
      </c>
      <c r="P445" s="391">
        <v>96</v>
      </c>
    </row>
    <row r="446" spans="1:16" ht="14.4" customHeight="1" x14ac:dyDescent="0.3">
      <c r="A446" s="386" t="s">
        <v>3808</v>
      </c>
      <c r="B446" s="387" t="s">
        <v>3672</v>
      </c>
      <c r="C446" s="387" t="s">
        <v>3946</v>
      </c>
      <c r="D446" s="387" t="s">
        <v>3915</v>
      </c>
      <c r="E446" s="390">
        <v>1</v>
      </c>
      <c r="F446" s="390">
        <v>131</v>
      </c>
      <c r="G446" s="387">
        <v>1</v>
      </c>
      <c r="H446" s="387">
        <v>131</v>
      </c>
      <c r="I446" s="390">
        <v>5</v>
      </c>
      <c r="J446" s="390">
        <v>655</v>
      </c>
      <c r="K446" s="387">
        <v>5</v>
      </c>
      <c r="L446" s="387">
        <v>131</v>
      </c>
      <c r="M446" s="390">
        <v>2</v>
      </c>
      <c r="N446" s="390">
        <v>206</v>
      </c>
      <c r="O446" s="403">
        <v>1.5725190839694656</v>
      </c>
      <c r="P446" s="391">
        <v>103</v>
      </c>
    </row>
    <row r="447" spans="1:16" ht="14.4" customHeight="1" x14ac:dyDescent="0.3">
      <c r="A447" s="386" t="s">
        <v>3808</v>
      </c>
      <c r="B447" s="387" t="s">
        <v>3672</v>
      </c>
      <c r="C447" s="387" t="s">
        <v>3723</v>
      </c>
      <c r="D447" s="387" t="s">
        <v>3724</v>
      </c>
      <c r="E447" s="390"/>
      <c r="F447" s="390"/>
      <c r="G447" s="387"/>
      <c r="H447" s="387"/>
      <c r="I447" s="390">
        <v>1</v>
      </c>
      <c r="J447" s="390">
        <v>69</v>
      </c>
      <c r="K447" s="387"/>
      <c r="L447" s="387">
        <v>69</v>
      </c>
      <c r="M447" s="390"/>
      <c r="N447" s="390"/>
      <c r="O447" s="403"/>
      <c r="P447" s="391"/>
    </row>
    <row r="448" spans="1:16" ht="14.4" customHeight="1" x14ac:dyDescent="0.3">
      <c r="A448" s="386" t="s">
        <v>3808</v>
      </c>
      <c r="B448" s="387" t="s">
        <v>3672</v>
      </c>
      <c r="C448" s="387" t="s">
        <v>3947</v>
      </c>
      <c r="D448" s="387" t="s">
        <v>3948</v>
      </c>
      <c r="E448" s="390">
        <v>5</v>
      </c>
      <c r="F448" s="390">
        <v>1245</v>
      </c>
      <c r="G448" s="387">
        <v>1</v>
      </c>
      <c r="H448" s="387">
        <v>249</v>
      </c>
      <c r="I448" s="390">
        <v>1</v>
      </c>
      <c r="J448" s="390">
        <v>249</v>
      </c>
      <c r="K448" s="387">
        <v>0.2</v>
      </c>
      <c r="L448" s="387">
        <v>249</v>
      </c>
      <c r="M448" s="390">
        <v>11</v>
      </c>
      <c r="N448" s="390">
        <v>2750</v>
      </c>
      <c r="O448" s="403">
        <v>2.2088353413654618</v>
      </c>
      <c r="P448" s="391">
        <v>250</v>
      </c>
    </row>
    <row r="449" spans="1:16" ht="14.4" customHeight="1" x14ac:dyDescent="0.3">
      <c r="A449" s="386" t="s">
        <v>3808</v>
      </c>
      <c r="B449" s="387" t="s">
        <v>3672</v>
      </c>
      <c r="C449" s="387" t="s">
        <v>3949</v>
      </c>
      <c r="D449" s="387" t="s">
        <v>3950</v>
      </c>
      <c r="E449" s="390">
        <v>2</v>
      </c>
      <c r="F449" s="390">
        <v>818</v>
      </c>
      <c r="G449" s="387">
        <v>1</v>
      </c>
      <c r="H449" s="387">
        <v>409</v>
      </c>
      <c r="I449" s="390">
        <v>4</v>
      </c>
      <c r="J449" s="390">
        <v>1640</v>
      </c>
      <c r="K449" s="387">
        <v>2.0048899755501224</v>
      </c>
      <c r="L449" s="387">
        <v>410</v>
      </c>
      <c r="M449" s="390">
        <v>4</v>
      </c>
      <c r="N449" s="390">
        <v>1644</v>
      </c>
      <c r="O449" s="403">
        <v>2.0097799511002443</v>
      </c>
      <c r="P449" s="391">
        <v>411</v>
      </c>
    </row>
    <row r="450" spans="1:16" ht="14.4" customHeight="1" x14ac:dyDescent="0.3">
      <c r="A450" s="386" t="s">
        <v>3808</v>
      </c>
      <c r="B450" s="387" t="s">
        <v>3672</v>
      </c>
      <c r="C450" s="387" t="s">
        <v>3951</v>
      </c>
      <c r="D450" s="387" t="s">
        <v>3952</v>
      </c>
      <c r="E450" s="390">
        <v>1</v>
      </c>
      <c r="F450" s="390">
        <v>2183</v>
      </c>
      <c r="G450" s="387">
        <v>1</v>
      </c>
      <c r="H450" s="387">
        <v>2183</v>
      </c>
      <c r="I450" s="390"/>
      <c r="J450" s="390"/>
      <c r="K450" s="387"/>
      <c r="L450" s="387"/>
      <c r="M450" s="390"/>
      <c r="N450" s="390"/>
      <c r="O450" s="403"/>
      <c r="P450" s="391"/>
    </row>
    <row r="451" spans="1:16" ht="14.4" customHeight="1" x14ac:dyDescent="0.3">
      <c r="A451" s="386" t="s">
        <v>3808</v>
      </c>
      <c r="B451" s="387" t="s">
        <v>3672</v>
      </c>
      <c r="C451" s="387" t="s">
        <v>3953</v>
      </c>
      <c r="D451" s="387" t="s">
        <v>3954</v>
      </c>
      <c r="E451" s="390">
        <v>5</v>
      </c>
      <c r="F451" s="390">
        <v>2400</v>
      </c>
      <c r="G451" s="387">
        <v>1</v>
      </c>
      <c r="H451" s="387">
        <v>480</v>
      </c>
      <c r="I451" s="390">
        <v>23</v>
      </c>
      <c r="J451" s="390">
        <v>11086</v>
      </c>
      <c r="K451" s="387">
        <v>4.6191666666666666</v>
      </c>
      <c r="L451" s="387">
        <v>482</v>
      </c>
      <c r="M451" s="390">
        <v>25</v>
      </c>
      <c r="N451" s="390">
        <v>12125</v>
      </c>
      <c r="O451" s="403">
        <v>5.052083333333333</v>
      </c>
      <c r="P451" s="391">
        <v>485</v>
      </c>
    </row>
    <row r="452" spans="1:16" ht="14.4" customHeight="1" x14ac:dyDescent="0.3">
      <c r="A452" s="386" t="s">
        <v>3808</v>
      </c>
      <c r="B452" s="387" t="s">
        <v>3672</v>
      </c>
      <c r="C452" s="387" t="s">
        <v>3955</v>
      </c>
      <c r="D452" s="387" t="s">
        <v>3956</v>
      </c>
      <c r="E452" s="390">
        <v>10</v>
      </c>
      <c r="F452" s="390">
        <v>10110</v>
      </c>
      <c r="G452" s="387">
        <v>1</v>
      </c>
      <c r="H452" s="387">
        <v>1011</v>
      </c>
      <c r="I452" s="390">
        <v>5</v>
      </c>
      <c r="J452" s="390">
        <v>5065</v>
      </c>
      <c r="K452" s="387">
        <v>0.5009891196834817</v>
      </c>
      <c r="L452" s="387">
        <v>1013</v>
      </c>
      <c r="M452" s="390">
        <v>20</v>
      </c>
      <c r="N452" s="390">
        <v>20340</v>
      </c>
      <c r="O452" s="403">
        <v>2.0118694362017804</v>
      </c>
      <c r="P452" s="391">
        <v>1017</v>
      </c>
    </row>
    <row r="453" spans="1:16" ht="14.4" customHeight="1" x14ac:dyDescent="0.3">
      <c r="A453" s="386" t="s">
        <v>3808</v>
      </c>
      <c r="B453" s="387" t="s">
        <v>3672</v>
      </c>
      <c r="C453" s="387" t="s">
        <v>3957</v>
      </c>
      <c r="D453" s="387" t="s">
        <v>3958</v>
      </c>
      <c r="E453" s="390"/>
      <c r="F453" s="390"/>
      <c r="G453" s="387"/>
      <c r="H453" s="387"/>
      <c r="I453" s="390"/>
      <c r="J453" s="390"/>
      <c r="K453" s="387"/>
      <c r="L453" s="387"/>
      <c r="M453" s="390">
        <v>1</v>
      </c>
      <c r="N453" s="390">
        <v>124</v>
      </c>
      <c r="O453" s="403"/>
      <c r="P453" s="391">
        <v>124</v>
      </c>
    </row>
    <row r="454" spans="1:16" ht="14.4" customHeight="1" x14ac:dyDescent="0.3">
      <c r="A454" s="386" t="s">
        <v>3808</v>
      </c>
      <c r="B454" s="387" t="s">
        <v>3672</v>
      </c>
      <c r="C454" s="387" t="s">
        <v>3959</v>
      </c>
      <c r="D454" s="387" t="s">
        <v>3960</v>
      </c>
      <c r="E454" s="390"/>
      <c r="F454" s="390"/>
      <c r="G454" s="387"/>
      <c r="H454" s="387"/>
      <c r="I454" s="390"/>
      <c r="J454" s="390"/>
      <c r="K454" s="387"/>
      <c r="L454" s="387"/>
      <c r="M454" s="390">
        <v>1</v>
      </c>
      <c r="N454" s="390">
        <v>112</v>
      </c>
      <c r="O454" s="403"/>
      <c r="P454" s="391">
        <v>112</v>
      </c>
    </row>
    <row r="455" spans="1:16" ht="14.4" customHeight="1" x14ac:dyDescent="0.3">
      <c r="A455" s="386" t="s">
        <v>3808</v>
      </c>
      <c r="B455" s="387" t="s">
        <v>3672</v>
      </c>
      <c r="C455" s="387" t="s">
        <v>3961</v>
      </c>
      <c r="D455" s="387" t="s">
        <v>3962</v>
      </c>
      <c r="E455" s="390">
        <v>4</v>
      </c>
      <c r="F455" s="390">
        <v>2248</v>
      </c>
      <c r="G455" s="387">
        <v>1</v>
      </c>
      <c r="H455" s="387">
        <v>562</v>
      </c>
      <c r="I455" s="390">
        <v>2</v>
      </c>
      <c r="J455" s="390">
        <v>1128</v>
      </c>
      <c r="K455" s="387">
        <v>0.50177935943060503</v>
      </c>
      <c r="L455" s="387">
        <v>564</v>
      </c>
      <c r="M455" s="390">
        <v>9</v>
      </c>
      <c r="N455" s="390">
        <v>5103</v>
      </c>
      <c r="O455" s="403">
        <v>2.270017793594306</v>
      </c>
      <c r="P455" s="391">
        <v>567</v>
      </c>
    </row>
    <row r="456" spans="1:16" ht="14.4" customHeight="1" x14ac:dyDescent="0.3">
      <c r="A456" s="386" t="s">
        <v>3808</v>
      </c>
      <c r="B456" s="387" t="s">
        <v>3672</v>
      </c>
      <c r="C456" s="387" t="s">
        <v>3963</v>
      </c>
      <c r="D456" s="387" t="s">
        <v>3964</v>
      </c>
      <c r="E456" s="390">
        <v>1</v>
      </c>
      <c r="F456" s="390">
        <v>935</v>
      </c>
      <c r="G456" s="387">
        <v>1</v>
      </c>
      <c r="H456" s="387">
        <v>935</v>
      </c>
      <c r="I456" s="390"/>
      <c r="J456" s="390"/>
      <c r="K456" s="387"/>
      <c r="L456" s="387"/>
      <c r="M456" s="390"/>
      <c r="N456" s="390"/>
      <c r="O456" s="403"/>
      <c r="P456" s="391"/>
    </row>
    <row r="457" spans="1:16" ht="14.4" customHeight="1" x14ac:dyDescent="0.3">
      <c r="A457" s="386" t="s">
        <v>3808</v>
      </c>
      <c r="B457" s="387" t="s">
        <v>3672</v>
      </c>
      <c r="C457" s="387" t="s">
        <v>3965</v>
      </c>
      <c r="D457" s="387" t="s">
        <v>3966</v>
      </c>
      <c r="E457" s="390">
        <v>2</v>
      </c>
      <c r="F457" s="390">
        <v>396</v>
      </c>
      <c r="G457" s="387">
        <v>1</v>
      </c>
      <c r="H457" s="387">
        <v>198</v>
      </c>
      <c r="I457" s="390">
        <v>5</v>
      </c>
      <c r="J457" s="390">
        <v>995</v>
      </c>
      <c r="K457" s="387">
        <v>2.5126262626262625</v>
      </c>
      <c r="L457" s="387">
        <v>199</v>
      </c>
      <c r="M457" s="390">
        <v>12</v>
      </c>
      <c r="N457" s="390">
        <v>2400</v>
      </c>
      <c r="O457" s="403">
        <v>6.0606060606060606</v>
      </c>
      <c r="P457" s="391">
        <v>200</v>
      </c>
    </row>
    <row r="458" spans="1:16" ht="14.4" customHeight="1" x14ac:dyDescent="0.3">
      <c r="A458" s="386" t="s">
        <v>3808</v>
      </c>
      <c r="B458" s="387" t="s">
        <v>3672</v>
      </c>
      <c r="C458" s="387" t="s">
        <v>3967</v>
      </c>
      <c r="D458" s="387" t="s">
        <v>3968</v>
      </c>
      <c r="E458" s="390">
        <v>1</v>
      </c>
      <c r="F458" s="390">
        <v>64</v>
      </c>
      <c r="G458" s="387">
        <v>1</v>
      </c>
      <c r="H458" s="387">
        <v>64</v>
      </c>
      <c r="I458" s="390">
        <v>3</v>
      </c>
      <c r="J458" s="390">
        <v>192</v>
      </c>
      <c r="K458" s="387">
        <v>3</v>
      </c>
      <c r="L458" s="387">
        <v>64</v>
      </c>
      <c r="M458" s="390">
        <v>10</v>
      </c>
      <c r="N458" s="390">
        <v>640</v>
      </c>
      <c r="O458" s="403">
        <v>10</v>
      </c>
      <c r="P458" s="391">
        <v>64</v>
      </c>
    </row>
    <row r="459" spans="1:16" ht="14.4" customHeight="1" x14ac:dyDescent="0.3">
      <c r="A459" s="386" t="s">
        <v>3808</v>
      </c>
      <c r="B459" s="387" t="s">
        <v>3672</v>
      </c>
      <c r="C459" s="387" t="s">
        <v>3969</v>
      </c>
      <c r="D459" s="387" t="s">
        <v>3970</v>
      </c>
      <c r="E459" s="390">
        <v>34</v>
      </c>
      <c r="F459" s="390">
        <v>6358</v>
      </c>
      <c r="G459" s="387">
        <v>1</v>
      </c>
      <c r="H459" s="387">
        <v>187</v>
      </c>
      <c r="I459" s="390">
        <v>54</v>
      </c>
      <c r="J459" s="390">
        <v>10422</v>
      </c>
      <c r="K459" s="387">
        <v>1.6391947153192827</v>
      </c>
      <c r="L459" s="387">
        <v>193</v>
      </c>
      <c r="M459" s="390">
        <v>46</v>
      </c>
      <c r="N459" s="390">
        <v>8924</v>
      </c>
      <c r="O459" s="403">
        <v>1.4035860333438188</v>
      </c>
      <c r="P459" s="391">
        <v>194</v>
      </c>
    </row>
    <row r="460" spans="1:16" ht="14.4" customHeight="1" x14ac:dyDescent="0.3">
      <c r="A460" s="386" t="s">
        <v>3808</v>
      </c>
      <c r="B460" s="387" t="s">
        <v>3672</v>
      </c>
      <c r="C460" s="387" t="s">
        <v>3971</v>
      </c>
      <c r="D460" s="387" t="s">
        <v>3972</v>
      </c>
      <c r="E460" s="390">
        <v>27</v>
      </c>
      <c r="F460" s="390">
        <v>12798</v>
      </c>
      <c r="G460" s="387">
        <v>1</v>
      </c>
      <c r="H460" s="387">
        <v>474</v>
      </c>
      <c r="I460" s="390">
        <v>25</v>
      </c>
      <c r="J460" s="390">
        <v>11900</v>
      </c>
      <c r="K460" s="387">
        <v>0.92983278637287081</v>
      </c>
      <c r="L460" s="387">
        <v>476</v>
      </c>
      <c r="M460" s="390">
        <v>25</v>
      </c>
      <c r="N460" s="390">
        <v>11950</v>
      </c>
      <c r="O460" s="403">
        <v>0.93373964681981558</v>
      </c>
      <c r="P460" s="391">
        <v>478</v>
      </c>
    </row>
    <row r="461" spans="1:16" ht="14.4" customHeight="1" x14ac:dyDescent="0.3">
      <c r="A461" s="386" t="s">
        <v>3808</v>
      </c>
      <c r="B461" s="387" t="s">
        <v>3672</v>
      </c>
      <c r="C461" s="387" t="s">
        <v>3973</v>
      </c>
      <c r="D461" s="387" t="s">
        <v>3974</v>
      </c>
      <c r="E461" s="390"/>
      <c r="F461" s="390"/>
      <c r="G461" s="387"/>
      <c r="H461" s="387"/>
      <c r="I461" s="390">
        <v>1</v>
      </c>
      <c r="J461" s="390">
        <v>106</v>
      </c>
      <c r="K461" s="387"/>
      <c r="L461" s="387">
        <v>106</v>
      </c>
      <c r="M461" s="390"/>
      <c r="N461" s="390"/>
      <c r="O461" s="403"/>
      <c r="P461" s="391"/>
    </row>
    <row r="462" spans="1:16" ht="14.4" customHeight="1" x14ac:dyDescent="0.3">
      <c r="A462" s="386" t="s">
        <v>3808</v>
      </c>
      <c r="B462" s="387" t="s">
        <v>3672</v>
      </c>
      <c r="C462" s="387" t="s">
        <v>3975</v>
      </c>
      <c r="D462" s="387" t="s">
        <v>3976</v>
      </c>
      <c r="E462" s="390">
        <v>13</v>
      </c>
      <c r="F462" s="390">
        <v>3731</v>
      </c>
      <c r="G462" s="387">
        <v>1</v>
      </c>
      <c r="H462" s="387">
        <v>287</v>
      </c>
      <c r="I462" s="390">
        <v>16</v>
      </c>
      <c r="J462" s="390">
        <v>4624</v>
      </c>
      <c r="K462" s="387">
        <v>1.2393460198338246</v>
      </c>
      <c r="L462" s="387">
        <v>289</v>
      </c>
      <c r="M462" s="390">
        <v>10</v>
      </c>
      <c r="N462" s="390">
        <v>2850</v>
      </c>
      <c r="O462" s="403">
        <v>0.76387027606539804</v>
      </c>
      <c r="P462" s="391">
        <v>285</v>
      </c>
    </row>
    <row r="463" spans="1:16" ht="14.4" customHeight="1" x14ac:dyDescent="0.3">
      <c r="A463" s="386" t="s">
        <v>3808</v>
      </c>
      <c r="B463" s="387" t="s">
        <v>3672</v>
      </c>
      <c r="C463" s="387" t="s">
        <v>3977</v>
      </c>
      <c r="D463" s="387" t="s">
        <v>3978</v>
      </c>
      <c r="E463" s="390">
        <v>6</v>
      </c>
      <c r="F463" s="390">
        <v>1002</v>
      </c>
      <c r="G463" s="387">
        <v>1</v>
      </c>
      <c r="H463" s="387">
        <v>167</v>
      </c>
      <c r="I463" s="390">
        <v>2</v>
      </c>
      <c r="J463" s="390">
        <v>338</v>
      </c>
      <c r="K463" s="387">
        <v>0.33732534930139718</v>
      </c>
      <c r="L463" s="387">
        <v>169</v>
      </c>
      <c r="M463" s="390">
        <v>7</v>
      </c>
      <c r="N463" s="390">
        <v>1302</v>
      </c>
      <c r="O463" s="403">
        <v>1.2994011976047903</v>
      </c>
      <c r="P463" s="391">
        <v>186</v>
      </c>
    </row>
    <row r="464" spans="1:16" ht="14.4" customHeight="1" x14ac:dyDescent="0.3">
      <c r="A464" s="386" t="s">
        <v>3808</v>
      </c>
      <c r="B464" s="387" t="s">
        <v>3672</v>
      </c>
      <c r="C464" s="387" t="s">
        <v>3979</v>
      </c>
      <c r="D464" s="387" t="s">
        <v>3980</v>
      </c>
      <c r="E464" s="390"/>
      <c r="F464" s="390"/>
      <c r="G464" s="387"/>
      <c r="H464" s="387"/>
      <c r="I464" s="390"/>
      <c r="J464" s="390"/>
      <c r="K464" s="387"/>
      <c r="L464" s="387"/>
      <c r="M464" s="390">
        <v>1</v>
      </c>
      <c r="N464" s="390">
        <v>0</v>
      </c>
      <c r="O464" s="403"/>
      <c r="P464" s="391">
        <v>0</v>
      </c>
    </row>
    <row r="465" spans="1:16" ht="14.4" customHeight="1" x14ac:dyDescent="0.3">
      <c r="A465" s="386" t="s">
        <v>3981</v>
      </c>
      <c r="B465" s="387" t="s">
        <v>3546</v>
      </c>
      <c r="C465" s="387" t="s">
        <v>3553</v>
      </c>
      <c r="D465" s="387" t="s">
        <v>3554</v>
      </c>
      <c r="E465" s="390">
        <v>2.2000000000000002</v>
      </c>
      <c r="F465" s="390">
        <v>202.38</v>
      </c>
      <c r="G465" s="387">
        <v>1</v>
      </c>
      <c r="H465" s="387">
        <v>91.990909090909085</v>
      </c>
      <c r="I465" s="390">
        <v>0.4</v>
      </c>
      <c r="J465" s="390">
        <v>36.159999999999997</v>
      </c>
      <c r="K465" s="387">
        <v>0.1786737819942682</v>
      </c>
      <c r="L465" s="387">
        <v>90.399999999999991</v>
      </c>
      <c r="M465" s="390">
        <v>1.2000000000000002</v>
      </c>
      <c r="N465" s="390">
        <v>95.54</v>
      </c>
      <c r="O465" s="403">
        <v>0.47208222156339563</v>
      </c>
      <c r="P465" s="391">
        <v>79.61666666666666</v>
      </c>
    </row>
    <row r="466" spans="1:16" ht="14.4" customHeight="1" x14ac:dyDescent="0.3">
      <c r="A466" s="386" t="s">
        <v>3981</v>
      </c>
      <c r="B466" s="387" t="s">
        <v>3546</v>
      </c>
      <c r="C466" s="387" t="s">
        <v>3555</v>
      </c>
      <c r="D466" s="387" t="s">
        <v>3556</v>
      </c>
      <c r="E466" s="390"/>
      <c r="F466" s="390"/>
      <c r="G466" s="387"/>
      <c r="H466" s="387"/>
      <c r="I466" s="390"/>
      <c r="J466" s="390"/>
      <c r="K466" s="387"/>
      <c r="L466" s="387"/>
      <c r="M466" s="390">
        <v>0.2</v>
      </c>
      <c r="N466" s="390">
        <v>22.64</v>
      </c>
      <c r="O466" s="403"/>
      <c r="P466" s="391">
        <v>113.2</v>
      </c>
    </row>
    <row r="467" spans="1:16" ht="14.4" customHeight="1" x14ac:dyDescent="0.3">
      <c r="A467" s="386" t="s">
        <v>3981</v>
      </c>
      <c r="B467" s="387" t="s">
        <v>3546</v>
      </c>
      <c r="C467" s="387" t="s">
        <v>3557</v>
      </c>
      <c r="D467" s="387" t="s">
        <v>3558</v>
      </c>
      <c r="E467" s="390">
        <v>370.00000000000006</v>
      </c>
      <c r="F467" s="390">
        <v>48990.539999999994</v>
      </c>
      <c r="G467" s="387">
        <v>1</v>
      </c>
      <c r="H467" s="387">
        <v>132.40686486486481</v>
      </c>
      <c r="I467" s="390">
        <v>316.50999999999993</v>
      </c>
      <c r="J467" s="390">
        <v>48538</v>
      </c>
      <c r="K467" s="387">
        <v>0.99076270643271147</v>
      </c>
      <c r="L467" s="387">
        <v>153.35376449401286</v>
      </c>
      <c r="M467" s="390">
        <v>303.3</v>
      </c>
      <c r="N467" s="390">
        <v>47880.62</v>
      </c>
      <c r="O467" s="403">
        <v>0.97734419747159362</v>
      </c>
      <c r="P467" s="391">
        <v>157.86554566435873</v>
      </c>
    </row>
    <row r="468" spans="1:16" ht="14.4" customHeight="1" x14ac:dyDescent="0.3">
      <c r="A468" s="386" t="s">
        <v>3981</v>
      </c>
      <c r="B468" s="387" t="s">
        <v>3546</v>
      </c>
      <c r="C468" s="387" t="s">
        <v>3563</v>
      </c>
      <c r="D468" s="387" t="s">
        <v>3564</v>
      </c>
      <c r="E468" s="390">
        <v>0.85000000000000009</v>
      </c>
      <c r="F468" s="390">
        <v>189.70000000000002</v>
      </c>
      <c r="G468" s="387">
        <v>1</v>
      </c>
      <c r="H468" s="387">
        <v>223.1764705882353</v>
      </c>
      <c r="I468" s="390"/>
      <c r="J468" s="390"/>
      <c r="K468" s="387"/>
      <c r="L468" s="387"/>
      <c r="M468" s="390"/>
      <c r="N468" s="390"/>
      <c r="O468" s="403"/>
      <c r="P468" s="391"/>
    </row>
    <row r="469" spans="1:16" ht="14.4" customHeight="1" x14ac:dyDescent="0.3">
      <c r="A469" s="386" t="s">
        <v>3981</v>
      </c>
      <c r="B469" s="387" t="s">
        <v>3546</v>
      </c>
      <c r="C469" s="387" t="s">
        <v>3569</v>
      </c>
      <c r="D469" s="387" t="s">
        <v>3570</v>
      </c>
      <c r="E469" s="390"/>
      <c r="F469" s="390"/>
      <c r="G469" s="387"/>
      <c r="H469" s="387"/>
      <c r="I469" s="390"/>
      <c r="J469" s="390"/>
      <c r="K469" s="387"/>
      <c r="L469" s="387"/>
      <c r="M469" s="390">
        <v>0.1</v>
      </c>
      <c r="N469" s="390">
        <v>11.25</v>
      </c>
      <c r="O469" s="403"/>
      <c r="P469" s="391">
        <v>112.5</v>
      </c>
    </row>
    <row r="470" spans="1:16" ht="14.4" customHeight="1" x14ac:dyDescent="0.3">
      <c r="A470" s="386" t="s">
        <v>3981</v>
      </c>
      <c r="B470" s="387" t="s">
        <v>3546</v>
      </c>
      <c r="C470" s="387" t="s">
        <v>3982</v>
      </c>
      <c r="D470" s="387" t="s">
        <v>3983</v>
      </c>
      <c r="E470" s="390"/>
      <c r="F470" s="390"/>
      <c r="G470" s="387"/>
      <c r="H470" s="387"/>
      <c r="I470" s="390"/>
      <c r="J470" s="390"/>
      <c r="K470" s="387"/>
      <c r="L470" s="387"/>
      <c r="M470" s="390">
        <v>0.05</v>
      </c>
      <c r="N470" s="390">
        <v>3.7800000000000002</v>
      </c>
      <c r="O470" s="403"/>
      <c r="P470" s="391">
        <v>75.599999999999994</v>
      </c>
    </row>
    <row r="471" spans="1:16" ht="14.4" customHeight="1" x14ac:dyDescent="0.3">
      <c r="A471" s="386" t="s">
        <v>3981</v>
      </c>
      <c r="B471" s="387" t="s">
        <v>3546</v>
      </c>
      <c r="C471" s="387" t="s">
        <v>3573</v>
      </c>
      <c r="D471" s="387" t="s">
        <v>3574</v>
      </c>
      <c r="E471" s="390">
        <v>1.7999999999999998</v>
      </c>
      <c r="F471" s="390">
        <v>116.75000000000001</v>
      </c>
      <c r="G471" s="387">
        <v>1</v>
      </c>
      <c r="H471" s="387">
        <v>64.861111111111128</v>
      </c>
      <c r="I471" s="390"/>
      <c r="J471" s="390"/>
      <c r="K471" s="387"/>
      <c r="L471" s="387"/>
      <c r="M471" s="390">
        <v>0.2</v>
      </c>
      <c r="N471" s="390">
        <v>5.37</v>
      </c>
      <c r="O471" s="403">
        <v>4.5995717344753745E-2</v>
      </c>
      <c r="P471" s="391">
        <v>26.849999999999998</v>
      </c>
    </row>
    <row r="472" spans="1:16" ht="14.4" customHeight="1" x14ac:dyDescent="0.3">
      <c r="A472" s="386" t="s">
        <v>3981</v>
      </c>
      <c r="B472" s="387" t="s">
        <v>3546</v>
      </c>
      <c r="C472" s="387" t="s">
        <v>3575</v>
      </c>
      <c r="D472" s="387" t="s">
        <v>3576</v>
      </c>
      <c r="E472" s="390">
        <v>13.399999999999997</v>
      </c>
      <c r="F472" s="390">
        <v>1341.52</v>
      </c>
      <c r="G472" s="387">
        <v>1</v>
      </c>
      <c r="H472" s="387">
        <v>100.11343283582092</v>
      </c>
      <c r="I472" s="390">
        <v>5.3</v>
      </c>
      <c r="J472" s="390">
        <v>553.88</v>
      </c>
      <c r="K472" s="387">
        <v>0.41287494782038286</v>
      </c>
      <c r="L472" s="387">
        <v>104.5056603773585</v>
      </c>
      <c r="M472" s="390">
        <v>3.4000000000000004</v>
      </c>
      <c r="N472" s="390">
        <v>358.41999999999996</v>
      </c>
      <c r="O472" s="403">
        <v>0.26717454827360004</v>
      </c>
      <c r="P472" s="391">
        <v>105.4176470588235</v>
      </c>
    </row>
    <row r="473" spans="1:16" ht="14.4" customHeight="1" x14ac:dyDescent="0.3">
      <c r="A473" s="386" t="s">
        <v>3981</v>
      </c>
      <c r="B473" s="387" t="s">
        <v>3546</v>
      </c>
      <c r="C473" s="387" t="s">
        <v>3577</v>
      </c>
      <c r="D473" s="387" t="s">
        <v>3578</v>
      </c>
      <c r="E473" s="390">
        <v>2.4000000000000004</v>
      </c>
      <c r="F473" s="390">
        <v>60.66</v>
      </c>
      <c r="G473" s="387">
        <v>1</v>
      </c>
      <c r="H473" s="387">
        <v>25.274999999999995</v>
      </c>
      <c r="I473" s="390">
        <v>0.4</v>
      </c>
      <c r="J473" s="390">
        <v>22.78</v>
      </c>
      <c r="K473" s="387">
        <v>0.37553577316188597</v>
      </c>
      <c r="L473" s="387">
        <v>56.95</v>
      </c>
      <c r="M473" s="390">
        <v>2.4000000000000004</v>
      </c>
      <c r="N473" s="390">
        <v>136.92000000000002</v>
      </c>
      <c r="O473" s="403">
        <v>2.2571711177052429</v>
      </c>
      <c r="P473" s="391">
        <v>57.05</v>
      </c>
    </row>
    <row r="474" spans="1:16" ht="14.4" customHeight="1" x14ac:dyDescent="0.3">
      <c r="A474" s="386" t="s">
        <v>3981</v>
      </c>
      <c r="B474" s="387" t="s">
        <v>3546</v>
      </c>
      <c r="C474" s="387" t="s">
        <v>3583</v>
      </c>
      <c r="D474" s="387" t="s">
        <v>3584</v>
      </c>
      <c r="E474" s="390"/>
      <c r="F474" s="390"/>
      <c r="G474" s="387"/>
      <c r="H474" s="387"/>
      <c r="I474" s="390"/>
      <c r="J474" s="390"/>
      <c r="K474" s="387"/>
      <c r="L474" s="387"/>
      <c r="M474" s="390">
        <v>0.1</v>
      </c>
      <c r="N474" s="390">
        <v>44.29</v>
      </c>
      <c r="O474" s="403"/>
      <c r="P474" s="391">
        <v>442.9</v>
      </c>
    </row>
    <row r="475" spans="1:16" ht="14.4" customHeight="1" x14ac:dyDescent="0.3">
      <c r="A475" s="386" t="s">
        <v>3981</v>
      </c>
      <c r="B475" s="387" t="s">
        <v>3546</v>
      </c>
      <c r="C475" s="387" t="s">
        <v>3984</v>
      </c>
      <c r="D475" s="387" t="s">
        <v>3985</v>
      </c>
      <c r="E475" s="390">
        <v>0.2</v>
      </c>
      <c r="F475" s="390">
        <v>12.88</v>
      </c>
      <c r="G475" s="387">
        <v>1</v>
      </c>
      <c r="H475" s="387">
        <v>64.400000000000006</v>
      </c>
      <c r="I475" s="390"/>
      <c r="J475" s="390"/>
      <c r="K475" s="387"/>
      <c r="L475" s="387"/>
      <c r="M475" s="390"/>
      <c r="N475" s="390"/>
      <c r="O475" s="403"/>
      <c r="P475" s="391"/>
    </row>
    <row r="476" spans="1:16" ht="14.4" customHeight="1" x14ac:dyDescent="0.3">
      <c r="A476" s="386" t="s">
        <v>3981</v>
      </c>
      <c r="B476" s="387" t="s">
        <v>3546</v>
      </c>
      <c r="C476" s="387" t="s">
        <v>3826</v>
      </c>
      <c r="D476" s="387" t="s">
        <v>3827</v>
      </c>
      <c r="E476" s="390">
        <v>1</v>
      </c>
      <c r="F476" s="390">
        <v>99.49</v>
      </c>
      <c r="G476" s="387">
        <v>1</v>
      </c>
      <c r="H476" s="387">
        <v>99.49</v>
      </c>
      <c r="I476" s="390"/>
      <c r="J476" s="390"/>
      <c r="K476" s="387"/>
      <c r="L476" s="387"/>
      <c r="M476" s="390">
        <v>2</v>
      </c>
      <c r="N476" s="390">
        <v>131.38</v>
      </c>
      <c r="O476" s="403">
        <v>1.3205347271082521</v>
      </c>
      <c r="P476" s="391">
        <v>65.69</v>
      </c>
    </row>
    <row r="477" spans="1:16" ht="14.4" customHeight="1" x14ac:dyDescent="0.3">
      <c r="A477" s="386" t="s">
        <v>3981</v>
      </c>
      <c r="B477" s="387" t="s">
        <v>3546</v>
      </c>
      <c r="C477" s="387" t="s">
        <v>3986</v>
      </c>
      <c r="D477" s="387" t="s">
        <v>3592</v>
      </c>
      <c r="E477" s="390">
        <v>0.08</v>
      </c>
      <c r="F477" s="390">
        <v>7.48</v>
      </c>
      <c r="G477" s="387">
        <v>1</v>
      </c>
      <c r="H477" s="387">
        <v>93.5</v>
      </c>
      <c r="I477" s="390"/>
      <c r="J477" s="390"/>
      <c r="K477" s="387"/>
      <c r="L477" s="387"/>
      <c r="M477" s="390"/>
      <c r="N477" s="390"/>
      <c r="O477" s="403"/>
      <c r="P477" s="391"/>
    </row>
    <row r="478" spans="1:16" ht="14.4" customHeight="1" x14ac:dyDescent="0.3">
      <c r="A478" s="386" t="s">
        <v>3981</v>
      </c>
      <c r="B478" s="387" t="s">
        <v>3546</v>
      </c>
      <c r="C478" s="387" t="s">
        <v>3591</v>
      </c>
      <c r="D478" s="387" t="s">
        <v>3592</v>
      </c>
      <c r="E478" s="390"/>
      <c r="F478" s="390"/>
      <c r="G478" s="387"/>
      <c r="H478" s="387"/>
      <c r="I478" s="390">
        <v>0.08</v>
      </c>
      <c r="J478" s="390">
        <v>10.41</v>
      </c>
      <c r="K478" s="387"/>
      <c r="L478" s="387">
        <v>130.125</v>
      </c>
      <c r="M478" s="390"/>
      <c r="N478" s="390"/>
      <c r="O478" s="403"/>
      <c r="P478" s="391"/>
    </row>
    <row r="479" spans="1:16" ht="14.4" customHeight="1" x14ac:dyDescent="0.3">
      <c r="A479" s="386" t="s">
        <v>3981</v>
      </c>
      <c r="B479" s="387" t="s">
        <v>3546</v>
      </c>
      <c r="C479" s="387" t="s">
        <v>3793</v>
      </c>
      <c r="D479" s="387" t="s">
        <v>3794</v>
      </c>
      <c r="E479" s="390">
        <v>0.1</v>
      </c>
      <c r="F479" s="390">
        <v>17.600000000000001</v>
      </c>
      <c r="G479" s="387">
        <v>1</v>
      </c>
      <c r="H479" s="387">
        <v>176</v>
      </c>
      <c r="I479" s="390"/>
      <c r="J479" s="390"/>
      <c r="K479" s="387"/>
      <c r="L479" s="387"/>
      <c r="M479" s="390">
        <v>0.2</v>
      </c>
      <c r="N479" s="390">
        <v>36.86</v>
      </c>
      <c r="O479" s="403">
        <v>2.0943181818181817</v>
      </c>
      <c r="P479" s="391">
        <v>184.29999999999998</v>
      </c>
    </row>
    <row r="480" spans="1:16" ht="14.4" customHeight="1" x14ac:dyDescent="0.3">
      <c r="A480" s="386" t="s">
        <v>3981</v>
      </c>
      <c r="B480" s="387" t="s">
        <v>3546</v>
      </c>
      <c r="C480" s="387" t="s">
        <v>3987</v>
      </c>
      <c r="D480" s="387" t="s">
        <v>3816</v>
      </c>
      <c r="E480" s="390"/>
      <c r="F480" s="390"/>
      <c r="G480" s="387"/>
      <c r="H480" s="387"/>
      <c r="I480" s="390">
        <v>0.05</v>
      </c>
      <c r="J480" s="390">
        <v>23.26</v>
      </c>
      <c r="K480" s="387"/>
      <c r="L480" s="387">
        <v>465.2</v>
      </c>
      <c r="M480" s="390"/>
      <c r="N480" s="390"/>
      <c r="O480" s="403"/>
      <c r="P480" s="391"/>
    </row>
    <row r="481" spans="1:16" ht="14.4" customHeight="1" x14ac:dyDescent="0.3">
      <c r="A481" s="386" t="s">
        <v>3981</v>
      </c>
      <c r="B481" s="387" t="s">
        <v>3546</v>
      </c>
      <c r="C481" s="387" t="s">
        <v>3988</v>
      </c>
      <c r="D481" s="387" t="s">
        <v>3989</v>
      </c>
      <c r="E481" s="390">
        <v>0.60000000000000009</v>
      </c>
      <c r="F481" s="390">
        <v>39.64</v>
      </c>
      <c r="G481" s="387">
        <v>1</v>
      </c>
      <c r="H481" s="387">
        <v>66.066666666666663</v>
      </c>
      <c r="I481" s="390">
        <v>0</v>
      </c>
      <c r="J481" s="390">
        <v>0</v>
      </c>
      <c r="K481" s="387">
        <v>0</v>
      </c>
      <c r="L481" s="387"/>
      <c r="M481" s="390">
        <v>1.2000000000000002</v>
      </c>
      <c r="N481" s="390">
        <v>79.02000000000001</v>
      </c>
      <c r="O481" s="403">
        <v>1.9934409687184664</v>
      </c>
      <c r="P481" s="391">
        <v>65.849999999999994</v>
      </c>
    </row>
    <row r="482" spans="1:16" ht="14.4" customHeight="1" x14ac:dyDescent="0.3">
      <c r="A482" s="386" t="s">
        <v>3981</v>
      </c>
      <c r="B482" s="387" t="s">
        <v>3546</v>
      </c>
      <c r="C482" s="387" t="s">
        <v>3990</v>
      </c>
      <c r="D482" s="387" t="s">
        <v>3989</v>
      </c>
      <c r="E482" s="390">
        <v>0.30000000000000004</v>
      </c>
      <c r="F482" s="390">
        <v>39.57</v>
      </c>
      <c r="G482" s="387">
        <v>1</v>
      </c>
      <c r="H482" s="387">
        <v>131.89999999999998</v>
      </c>
      <c r="I482" s="390"/>
      <c r="J482" s="390"/>
      <c r="K482" s="387"/>
      <c r="L482" s="387"/>
      <c r="M482" s="390"/>
      <c r="N482" s="390"/>
      <c r="O482" s="403"/>
      <c r="P482" s="391"/>
    </row>
    <row r="483" spans="1:16" ht="14.4" customHeight="1" x14ac:dyDescent="0.3">
      <c r="A483" s="386" t="s">
        <v>3981</v>
      </c>
      <c r="B483" s="387" t="s">
        <v>3546</v>
      </c>
      <c r="C483" s="387" t="s">
        <v>3991</v>
      </c>
      <c r="D483" s="387" t="s">
        <v>3992</v>
      </c>
      <c r="E483" s="390"/>
      <c r="F483" s="390"/>
      <c r="G483" s="387"/>
      <c r="H483" s="387"/>
      <c r="I483" s="390">
        <v>0.2</v>
      </c>
      <c r="J483" s="390">
        <v>7.13</v>
      </c>
      <c r="K483" s="387"/>
      <c r="L483" s="387">
        <v>35.65</v>
      </c>
      <c r="M483" s="390">
        <v>0.4</v>
      </c>
      <c r="N483" s="390">
        <v>14.38</v>
      </c>
      <c r="O483" s="403"/>
      <c r="P483" s="391">
        <v>35.950000000000003</v>
      </c>
    </row>
    <row r="484" spans="1:16" ht="14.4" customHeight="1" x14ac:dyDescent="0.3">
      <c r="A484" s="386" t="s">
        <v>3981</v>
      </c>
      <c r="B484" s="387" t="s">
        <v>3546</v>
      </c>
      <c r="C484" s="387" t="s">
        <v>3834</v>
      </c>
      <c r="D484" s="387" t="s">
        <v>3833</v>
      </c>
      <c r="E484" s="390"/>
      <c r="F484" s="390"/>
      <c r="G484" s="387"/>
      <c r="H484" s="387"/>
      <c r="I484" s="390">
        <v>0.2</v>
      </c>
      <c r="J484" s="390">
        <v>701.97</v>
      </c>
      <c r="K484" s="387"/>
      <c r="L484" s="387">
        <v>3509.85</v>
      </c>
      <c r="M484" s="390"/>
      <c r="N484" s="390"/>
      <c r="O484" s="403"/>
      <c r="P484" s="391"/>
    </row>
    <row r="485" spans="1:16" ht="14.4" customHeight="1" x14ac:dyDescent="0.3">
      <c r="A485" s="386" t="s">
        <v>3981</v>
      </c>
      <c r="B485" s="387" t="s">
        <v>3546</v>
      </c>
      <c r="C485" s="387" t="s">
        <v>3993</v>
      </c>
      <c r="D485" s="387" t="s">
        <v>3633</v>
      </c>
      <c r="E485" s="390">
        <v>4</v>
      </c>
      <c r="F485" s="390">
        <v>559</v>
      </c>
      <c r="G485" s="387">
        <v>1</v>
      </c>
      <c r="H485" s="387">
        <v>139.75</v>
      </c>
      <c r="I485" s="390"/>
      <c r="J485" s="390"/>
      <c r="K485" s="387"/>
      <c r="L485" s="387"/>
      <c r="M485" s="390"/>
      <c r="N485" s="390"/>
      <c r="O485" s="403"/>
      <c r="P485" s="391"/>
    </row>
    <row r="486" spans="1:16" ht="14.4" customHeight="1" x14ac:dyDescent="0.3">
      <c r="A486" s="386" t="s">
        <v>3981</v>
      </c>
      <c r="B486" s="387" t="s">
        <v>3546</v>
      </c>
      <c r="C486" s="387" t="s">
        <v>3604</v>
      </c>
      <c r="D486" s="387" t="s">
        <v>3605</v>
      </c>
      <c r="E486" s="390">
        <v>13.2</v>
      </c>
      <c r="F486" s="390">
        <v>481.90000000000009</v>
      </c>
      <c r="G486" s="387">
        <v>1</v>
      </c>
      <c r="H486" s="387">
        <v>36.507575757575765</v>
      </c>
      <c r="I486" s="390">
        <v>10.200000000000001</v>
      </c>
      <c r="J486" s="390">
        <v>376.97</v>
      </c>
      <c r="K486" s="387">
        <v>0.78225772981946451</v>
      </c>
      <c r="L486" s="387">
        <v>36.957843137254898</v>
      </c>
      <c r="M486" s="390">
        <v>9.1</v>
      </c>
      <c r="N486" s="390">
        <v>294.84000000000009</v>
      </c>
      <c r="O486" s="403">
        <v>0.611828180120357</v>
      </c>
      <c r="P486" s="391">
        <v>32.400000000000013</v>
      </c>
    </row>
    <row r="487" spans="1:16" ht="14.4" customHeight="1" x14ac:dyDescent="0.3">
      <c r="A487" s="386" t="s">
        <v>3981</v>
      </c>
      <c r="B487" s="387" t="s">
        <v>3546</v>
      </c>
      <c r="C487" s="387" t="s">
        <v>3606</v>
      </c>
      <c r="D487" s="387" t="s">
        <v>3576</v>
      </c>
      <c r="E487" s="390">
        <v>1.6</v>
      </c>
      <c r="F487" s="390">
        <v>117.2</v>
      </c>
      <c r="G487" s="387">
        <v>1</v>
      </c>
      <c r="H487" s="387">
        <v>73.25</v>
      </c>
      <c r="I487" s="390">
        <v>1</v>
      </c>
      <c r="J487" s="390">
        <v>76.449999999999989</v>
      </c>
      <c r="K487" s="387">
        <v>0.65230375426621146</v>
      </c>
      <c r="L487" s="387">
        <v>76.449999999999989</v>
      </c>
      <c r="M487" s="390">
        <v>4.6000000000000005</v>
      </c>
      <c r="N487" s="390">
        <v>354.65999999999997</v>
      </c>
      <c r="O487" s="403">
        <v>3.0261092150170645</v>
      </c>
      <c r="P487" s="391">
        <v>77.09999999999998</v>
      </c>
    </row>
    <row r="488" spans="1:16" ht="14.4" customHeight="1" x14ac:dyDescent="0.3">
      <c r="A488" s="386" t="s">
        <v>3981</v>
      </c>
      <c r="B488" s="387" t="s">
        <v>3546</v>
      </c>
      <c r="C488" s="387" t="s">
        <v>3607</v>
      </c>
      <c r="D488" s="387" t="s">
        <v>3608</v>
      </c>
      <c r="E488" s="390"/>
      <c r="F488" s="390"/>
      <c r="G488" s="387"/>
      <c r="H488" s="387"/>
      <c r="I488" s="390"/>
      <c r="J488" s="390"/>
      <c r="K488" s="387"/>
      <c r="L488" s="387"/>
      <c r="M488" s="390">
        <v>0.1</v>
      </c>
      <c r="N488" s="390">
        <v>11.06</v>
      </c>
      <c r="O488" s="403"/>
      <c r="P488" s="391">
        <v>110.6</v>
      </c>
    </row>
    <row r="489" spans="1:16" ht="14.4" customHeight="1" x14ac:dyDescent="0.3">
      <c r="A489" s="386" t="s">
        <v>3981</v>
      </c>
      <c r="B489" s="387" t="s">
        <v>3546</v>
      </c>
      <c r="C489" s="387" t="s">
        <v>3609</v>
      </c>
      <c r="D489" s="387" t="s">
        <v>3610</v>
      </c>
      <c r="E489" s="390"/>
      <c r="F489" s="390"/>
      <c r="G489" s="387"/>
      <c r="H489" s="387"/>
      <c r="I489" s="390"/>
      <c r="J489" s="390"/>
      <c r="K489" s="387"/>
      <c r="L489" s="387"/>
      <c r="M489" s="390">
        <v>1</v>
      </c>
      <c r="N489" s="390">
        <v>9.4499999999999993</v>
      </c>
      <c r="O489" s="403"/>
      <c r="P489" s="391">
        <v>9.4499999999999993</v>
      </c>
    </row>
    <row r="490" spans="1:16" ht="14.4" customHeight="1" x14ac:dyDescent="0.3">
      <c r="A490" s="386" t="s">
        <v>3981</v>
      </c>
      <c r="B490" s="387" t="s">
        <v>3546</v>
      </c>
      <c r="C490" s="387" t="s">
        <v>3994</v>
      </c>
      <c r="D490" s="387" t="s">
        <v>3995</v>
      </c>
      <c r="E490" s="390">
        <v>1</v>
      </c>
      <c r="F490" s="390">
        <v>13.43</v>
      </c>
      <c r="G490" s="387">
        <v>1</v>
      </c>
      <c r="H490" s="387">
        <v>13.43</v>
      </c>
      <c r="I490" s="390"/>
      <c r="J490" s="390"/>
      <c r="K490" s="387"/>
      <c r="L490" s="387"/>
      <c r="M490" s="390"/>
      <c r="N490" s="390"/>
      <c r="O490" s="403"/>
      <c r="P490" s="391"/>
    </row>
    <row r="491" spans="1:16" ht="14.4" customHeight="1" x14ac:dyDescent="0.3">
      <c r="A491" s="386" t="s">
        <v>3981</v>
      </c>
      <c r="B491" s="387" t="s">
        <v>3546</v>
      </c>
      <c r="C491" s="387" t="s">
        <v>3613</v>
      </c>
      <c r="D491" s="387" t="s">
        <v>3614</v>
      </c>
      <c r="E491" s="390"/>
      <c r="F491" s="390"/>
      <c r="G491" s="387"/>
      <c r="H491" s="387"/>
      <c r="I491" s="390"/>
      <c r="J491" s="390"/>
      <c r="K491" s="387"/>
      <c r="L491" s="387"/>
      <c r="M491" s="390">
        <v>5.3999999999999995</v>
      </c>
      <c r="N491" s="390">
        <v>421.75</v>
      </c>
      <c r="O491" s="403"/>
      <c r="P491" s="391">
        <v>78.101851851851862</v>
      </c>
    </row>
    <row r="492" spans="1:16" ht="14.4" customHeight="1" x14ac:dyDescent="0.3">
      <c r="A492" s="386" t="s">
        <v>3981</v>
      </c>
      <c r="B492" s="387" t="s">
        <v>3546</v>
      </c>
      <c r="C492" s="387" t="s">
        <v>3618</v>
      </c>
      <c r="D492" s="387" t="s">
        <v>3619</v>
      </c>
      <c r="E492" s="390"/>
      <c r="F492" s="390"/>
      <c r="G492" s="387"/>
      <c r="H492" s="387"/>
      <c r="I492" s="390"/>
      <c r="J492" s="390"/>
      <c r="K492" s="387"/>
      <c r="L492" s="387"/>
      <c r="M492" s="390">
        <v>0.4</v>
      </c>
      <c r="N492" s="390">
        <v>151.9</v>
      </c>
      <c r="O492" s="403"/>
      <c r="P492" s="391">
        <v>379.75</v>
      </c>
    </row>
    <row r="493" spans="1:16" ht="14.4" customHeight="1" x14ac:dyDescent="0.3">
      <c r="A493" s="386" t="s">
        <v>3981</v>
      </c>
      <c r="B493" s="387" t="s">
        <v>3546</v>
      </c>
      <c r="C493" s="387" t="s">
        <v>3620</v>
      </c>
      <c r="D493" s="387" t="s">
        <v>3621</v>
      </c>
      <c r="E493" s="390"/>
      <c r="F493" s="390"/>
      <c r="G493" s="387"/>
      <c r="H493" s="387"/>
      <c r="I493" s="390">
        <v>0.2</v>
      </c>
      <c r="J493" s="390">
        <v>25.83</v>
      </c>
      <c r="K493" s="387"/>
      <c r="L493" s="387">
        <v>129.14999999999998</v>
      </c>
      <c r="M493" s="390"/>
      <c r="N493" s="390"/>
      <c r="O493" s="403"/>
      <c r="P493" s="391"/>
    </row>
    <row r="494" spans="1:16" ht="14.4" customHeight="1" x14ac:dyDescent="0.3">
      <c r="A494" s="386" t="s">
        <v>3981</v>
      </c>
      <c r="B494" s="387" t="s">
        <v>3546</v>
      </c>
      <c r="C494" s="387" t="s">
        <v>3622</v>
      </c>
      <c r="D494" s="387" t="s">
        <v>3610</v>
      </c>
      <c r="E494" s="390">
        <v>2</v>
      </c>
      <c r="F494" s="390">
        <v>26.86</v>
      </c>
      <c r="G494" s="387">
        <v>1</v>
      </c>
      <c r="H494" s="387">
        <v>13.43</v>
      </c>
      <c r="I494" s="390">
        <v>1</v>
      </c>
      <c r="J494" s="390">
        <v>13.97</v>
      </c>
      <c r="K494" s="387">
        <v>0.52010424422933732</v>
      </c>
      <c r="L494" s="387">
        <v>13.97</v>
      </c>
      <c r="M494" s="390">
        <v>7</v>
      </c>
      <c r="N494" s="390">
        <v>26.46</v>
      </c>
      <c r="O494" s="403">
        <v>0.98510796723752803</v>
      </c>
      <c r="P494" s="391">
        <v>3.7800000000000002</v>
      </c>
    </row>
    <row r="495" spans="1:16" ht="14.4" customHeight="1" x14ac:dyDescent="0.3">
      <c r="A495" s="386" t="s">
        <v>3981</v>
      </c>
      <c r="B495" s="387" t="s">
        <v>3546</v>
      </c>
      <c r="C495" s="387" t="s">
        <v>3630</v>
      </c>
      <c r="D495" s="387" t="s">
        <v>3631</v>
      </c>
      <c r="E495" s="390">
        <v>1.4</v>
      </c>
      <c r="F495" s="390">
        <v>346.49</v>
      </c>
      <c r="G495" s="387">
        <v>1</v>
      </c>
      <c r="H495" s="387">
        <v>247.49285714285716</v>
      </c>
      <c r="I495" s="390">
        <v>0.4</v>
      </c>
      <c r="J495" s="390">
        <v>87.42</v>
      </c>
      <c r="K495" s="387">
        <v>0.25230165372738028</v>
      </c>
      <c r="L495" s="387">
        <v>218.54999999999998</v>
      </c>
      <c r="M495" s="390">
        <v>0.60000000000000009</v>
      </c>
      <c r="N495" s="390">
        <v>132.30000000000001</v>
      </c>
      <c r="O495" s="403">
        <v>0.38182920141995441</v>
      </c>
      <c r="P495" s="391">
        <v>220.5</v>
      </c>
    </row>
    <row r="496" spans="1:16" ht="14.4" customHeight="1" x14ac:dyDescent="0.3">
      <c r="A496" s="386" t="s">
        <v>3981</v>
      </c>
      <c r="B496" s="387" t="s">
        <v>3546</v>
      </c>
      <c r="C496" s="387" t="s">
        <v>3996</v>
      </c>
      <c r="D496" s="387" t="s">
        <v>3631</v>
      </c>
      <c r="E496" s="390">
        <v>1</v>
      </c>
      <c r="F496" s="390">
        <v>52.24</v>
      </c>
      <c r="G496" s="387">
        <v>1</v>
      </c>
      <c r="H496" s="387">
        <v>52.24</v>
      </c>
      <c r="I496" s="390"/>
      <c r="J496" s="390"/>
      <c r="K496" s="387"/>
      <c r="L496" s="387"/>
      <c r="M496" s="390"/>
      <c r="N496" s="390"/>
      <c r="O496" s="403"/>
      <c r="P496" s="391"/>
    </row>
    <row r="497" spans="1:16" ht="14.4" customHeight="1" x14ac:dyDescent="0.3">
      <c r="A497" s="386" t="s">
        <v>3981</v>
      </c>
      <c r="B497" s="387" t="s">
        <v>3546</v>
      </c>
      <c r="C497" s="387" t="s">
        <v>3632</v>
      </c>
      <c r="D497" s="387" t="s">
        <v>3633</v>
      </c>
      <c r="E497" s="390">
        <v>3</v>
      </c>
      <c r="F497" s="390">
        <v>129.60000000000002</v>
      </c>
      <c r="G497" s="387">
        <v>1</v>
      </c>
      <c r="H497" s="387">
        <v>43.20000000000001</v>
      </c>
      <c r="I497" s="390"/>
      <c r="J497" s="390"/>
      <c r="K497" s="387"/>
      <c r="L497" s="387"/>
      <c r="M497" s="390">
        <v>1</v>
      </c>
      <c r="N497" s="390">
        <v>17.64</v>
      </c>
      <c r="O497" s="403">
        <v>0.1361111111111111</v>
      </c>
      <c r="P497" s="391">
        <v>17.64</v>
      </c>
    </row>
    <row r="498" spans="1:16" ht="14.4" customHeight="1" x14ac:dyDescent="0.3">
      <c r="A498" s="386" t="s">
        <v>3981</v>
      </c>
      <c r="B498" s="387" t="s">
        <v>3546</v>
      </c>
      <c r="C498" s="387" t="s">
        <v>3634</v>
      </c>
      <c r="D498" s="387" t="s">
        <v>3635</v>
      </c>
      <c r="E498" s="390">
        <v>4.8</v>
      </c>
      <c r="F498" s="390">
        <v>318.84000000000003</v>
      </c>
      <c r="G498" s="387">
        <v>1</v>
      </c>
      <c r="H498" s="387">
        <v>66.425000000000011</v>
      </c>
      <c r="I498" s="390">
        <v>0.2</v>
      </c>
      <c r="J498" s="390">
        <v>14.41</v>
      </c>
      <c r="K498" s="387">
        <v>4.5195082172876676E-2</v>
      </c>
      <c r="L498" s="387">
        <v>72.05</v>
      </c>
      <c r="M498" s="390">
        <v>0.4</v>
      </c>
      <c r="N498" s="390">
        <v>21.5</v>
      </c>
      <c r="O498" s="403">
        <v>6.7431940785346881E-2</v>
      </c>
      <c r="P498" s="391">
        <v>53.75</v>
      </c>
    </row>
    <row r="499" spans="1:16" ht="14.4" customHeight="1" x14ac:dyDescent="0.3">
      <c r="A499" s="386" t="s">
        <v>3981</v>
      </c>
      <c r="B499" s="387" t="s">
        <v>3546</v>
      </c>
      <c r="C499" s="387" t="s">
        <v>3638</v>
      </c>
      <c r="D499" s="387" t="s">
        <v>3639</v>
      </c>
      <c r="E499" s="390">
        <v>0.8</v>
      </c>
      <c r="F499" s="390">
        <v>41.25</v>
      </c>
      <c r="G499" s="387">
        <v>1</v>
      </c>
      <c r="H499" s="387">
        <v>51.5625</v>
      </c>
      <c r="I499" s="390">
        <v>0.2</v>
      </c>
      <c r="J499" s="390">
        <v>12.43</v>
      </c>
      <c r="K499" s="387">
        <v>0.30133333333333334</v>
      </c>
      <c r="L499" s="387">
        <v>62.15</v>
      </c>
      <c r="M499" s="390">
        <v>1</v>
      </c>
      <c r="N499" s="390">
        <v>62.699999999999996</v>
      </c>
      <c r="O499" s="403">
        <v>1.5199999999999998</v>
      </c>
      <c r="P499" s="391">
        <v>62.699999999999996</v>
      </c>
    </row>
    <row r="500" spans="1:16" ht="14.4" customHeight="1" x14ac:dyDescent="0.3">
      <c r="A500" s="386" t="s">
        <v>3981</v>
      </c>
      <c r="B500" s="387" t="s">
        <v>3546</v>
      </c>
      <c r="C500" s="387" t="s">
        <v>3652</v>
      </c>
      <c r="D500" s="387" t="s">
        <v>3653</v>
      </c>
      <c r="E500" s="390"/>
      <c r="F500" s="390"/>
      <c r="G500" s="387"/>
      <c r="H500" s="387"/>
      <c r="I500" s="390">
        <v>1</v>
      </c>
      <c r="J500" s="390">
        <v>19.16</v>
      </c>
      <c r="K500" s="387"/>
      <c r="L500" s="387">
        <v>19.16</v>
      </c>
      <c r="M500" s="390"/>
      <c r="N500" s="390"/>
      <c r="O500" s="403"/>
      <c r="P500" s="391"/>
    </row>
    <row r="501" spans="1:16" ht="14.4" customHeight="1" x14ac:dyDescent="0.3">
      <c r="A501" s="386" t="s">
        <v>3981</v>
      </c>
      <c r="B501" s="387" t="s">
        <v>3546</v>
      </c>
      <c r="C501" s="387" t="s">
        <v>3654</v>
      </c>
      <c r="D501" s="387" t="s">
        <v>3655</v>
      </c>
      <c r="E501" s="390">
        <v>1</v>
      </c>
      <c r="F501" s="390">
        <v>18.2</v>
      </c>
      <c r="G501" s="387">
        <v>1</v>
      </c>
      <c r="H501" s="387">
        <v>18.2</v>
      </c>
      <c r="I501" s="390"/>
      <c r="J501" s="390"/>
      <c r="K501" s="387"/>
      <c r="L501" s="387"/>
      <c r="M501" s="390">
        <v>1</v>
      </c>
      <c r="N501" s="390">
        <v>22.08</v>
      </c>
      <c r="O501" s="403">
        <v>1.2131868131868131</v>
      </c>
      <c r="P501" s="391">
        <v>22.08</v>
      </c>
    </row>
    <row r="502" spans="1:16" ht="14.4" customHeight="1" x14ac:dyDescent="0.3">
      <c r="A502" s="386" t="s">
        <v>3981</v>
      </c>
      <c r="B502" s="387" t="s">
        <v>3546</v>
      </c>
      <c r="C502" s="387" t="s">
        <v>3656</v>
      </c>
      <c r="D502" s="387" t="s">
        <v>3657</v>
      </c>
      <c r="E502" s="390"/>
      <c r="F502" s="390"/>
      <c r="G502" s="387"/>
      <c r="H502" s="387"/>
      <c r="I502" s="390"/>
      <c r="J502" s="390"/>
      <c r="K502" s="387"/>
      <c r="L502" s="387"/>
      <c r="M502" s="390">
        <v>0.1</v>
      </c>
      <c r="N502" s="390">
        <v>18.899999999999999</v>
      </c>
      <c r="O502" s="403"/>
      <c r="P502" s="391">
        <v>188.99999999999997</v>
      </c>
    </row>
    <row r="503" spans="1:16" ht="14.4" customHeight="1" x14ac:dyDescent="0.3">
      <c r="A503" s="386" t="s">
        <v>3981</v>
      </c>
      <c r="B503" s="387" t="s">
        <v>3546</v>
      </c>
      <c r="C503" s="387" t="s">
        <v>3662</v>
      </c>
      <c r="D503" s="387" t="s">
        <v>3663</v>
      </c>
      <c r="E503" s="390"/>
      <c r="F503" s="390"/>
      <c r="G503" s="387"/>
      <c r="H503" s="387"/>
      <c r="I503" s="390">
        <v>0.51</v>
      </c>
      <c r="J503" s="390">
        <v>50.769999999999996</v>
      </c>
      <c r="K503" s="387"/>
      <c r="L503" s="387">
        <v>99.549019607843121</v>
      </c>
      <c r="M503" s="390">
        <v>0.68</v>
      </c>
      <c r="N503" s="390">
        <v>75.680000000000007</v>
      </c>
      <c r="O503" s="403"/>
      <c r="P503" s="391">
        <v>111.29411764705883</v>
      </c>
    </row>
    <row r="504" spans="1:16" ht="14.4" customHeight="1" x14ac:dyDescent="0.3">
      <c r="A504" s="386" t="s">
        <v>3981</v>
      </c>
      <c r="B504" s="387" t="s">
        <v>3546</v>
      </c>
      <c r="C504" s="387" t="s">
        <v>3668</v>
      </c>
      <c r="D504" s="387" t="s">
        <v>3669</v>
      </c>
      <c r="E504" s="390">
        <v>17.600000000000001</v>
      </c>
      <c r="F504" s="390">
        <v>17622.25</v>
      </c>
      <c r="G504" s="387">
        <v>1</v>
      </c>
      <c r="H504" s="387">
        <v>1001.2642045454545</v>
      </c>
      <c r="I504" s="390">
        <v>12.5</v>
      </c>
      <c r="J504" s="390">
        <v>9378.7900000000027</v>
      </c>
      <c r="K504" s="387">
        <v>0.53221296939948093</v>
      </c>
      <c r="L504" s="387">
        <v>750.30320000000017</v>
      </c>
      <c r="M504" s="390">
        <v>3.4999999999999996</v>
      </c>
      <c r="N504" s="390">
        <v>1211.04</v>
      </c>
      <c r="O504" s="403">
        <v>6.8722211976336725E-2</v>
      </c>
      <c r="P504" s="391">
        <v>346.01142857142861</v>
      </c>
    </row>
    <row r="505" spans="1:16" ht="14.4" customHeight="1" x14ac:dyDescent="0.3">
      <c r="A505" s="386" t="s">
        <v>3981</v>
      </c>
      <c r="B505" s="387" t="s">
        <v>3546</v>
      </c>
      <c r="C505" s="387" t="s">
        <v>3861</v>
      </c>
      <c r="D505" s="387" t="s">
        <v>3669</v>
      </c>
      <c r="E505" s="390">
        <v>7</v>
      </c>
      <c r="F505" s="390">
        <v>966.7</v>
      </c>
      <c r="G505" s="387">
        <v>1</v>
      </c>
      <c r="H505" s="387">
        <v>138.1</v>
      </c>
      <c r="I505" s="390">
        <v>15.1</v>
      </c>
      <c r="J505" s="390">
        <v>2109.61</v>
      </c>
      <c r="K505" s="387">
        <v>2.1822799213820212</v>
      </c>
      <c r="L505" s="387">
        <v>139.70927152317881</v>
      </c>
      <c r="M505" s="390">
        <v>45.300000000000004</v>
      </c>
      <c r="N505" s="390">
        <v>6859.1</v>
      </c>
      <c r="O505" s="403">
        <v>7.0953760215164996</v>
      </c>
      <c r="P505" s="391">
        <v>151.41501103752759</v>
      </c>
    </row>
    <row r="506" spans="1:16" ht="14.4" customHeight="1" x14ac:dyDescent="0.3">
      <c r="A506" s="386" t="s">
        <v>3981</v>
      </c>
      <c r="B506" s="387" t="s">
        <v>3546</v>
      </c>
      <c r="C506" s="387" t="s">
        <v>3997</v>
      </c>
      <c r="D506" s="387" t="s">
        <v>3631</v>
      </c>
      <c r="E506" s="390"/>
      <c r="F506" s="390"/>
      <c r="G506" s="387"/>
      <c r="H506" s="387"/>
      <c r="I506" s="390">
        <v>0.4</v>
      </c>
      <c r="J506" s="390">
        <v>87.42</v>
      </c>
      <c r="K506" s="387"/>
      <c r="L506" s="387">
        <v>218.54999999999998</v>
      </c>
      <c r="M506" s="390">
        <v>0.4</v>
      </c>
      <c r="N506" s="390">
        <v>88.2</v>
      </c>
      <c r="O506" s="403"/>
      <c r="P506" s="391">
        <v>220.5</v>
      </c>
    </row>
    <row r="507" spans="1:16" ht="14.4" customHeight="1" x14ac:dyDescent="0.3">
      <c r="A507" s="386" t="s">
        <v>3981</v>
      </c>
      <c r="B507" s="387" t="s">
        <v>3546</v>
      </c>
      <c r="C507" s="387" t="s">
        <v>3866</v>
      </c>
      <c r="D507" s="387" t="s">
        <v>3867</v>
      </c>
      <c r="E507" s="390"/>
      <c r="F507" s="390"/>
      <c r="G507" s="387"/>
      <c r="H507" s="387"/>
      <c r="I507" s="390">
        <v>25</v>
      </c>
      <c r="J507" s="390">
        <v>0</v>
      </c>
      <c r="K507" s="387"/>
      <c r="L507" s="387">
        <v>0</v>
      </c>
      <c r="M507" s="390"/>
      <c r="N507" s="390"/>
      <c r="O507" s="403"/>
      <c r="P507" s="391"/>
    </row>
    <row r="508" spans="1:16" ht="14.4" customHeight="1" x14ac:dyDescent="0.3">
      <c r="A508" s="386" t="s">
        <v>3981</v>
      </c>
      <c r="B508" s="387" t="s">
        <v>3546</v>
      </c>
      <c r="C508" s="387" t="s">
        <v>3998</v>
      </c>
      <c r="D508" s="387" t="s">
        <v>3999</v>
      </c>
      <c r="E508" s="390"/>
      <c r="F508" s="390"/>
      <c r="G508" s="387"/>
      <c r="H508" s="387"/>
      <c r="I508" s="390"/>
      <c r="J508" s="390"/>
      <c r="K508" s="387"/>
      <c r="L508" s="387"/>
      <c r="M508" s="390">
        <v>0.1</v>
      </c>
      <c r="N508" s="390">
        <v>3.05</v>
      </c>
      <c r="O508" s="403"/>
      <c r="P508" s="391">
        <v>30.499999999999996</v>
      </c>
    </row>
    <row r="509" spans="1:16" ht="14.4" customHeight="1" x14ac:dyDescent="0.3">
      <c r="A509" s="386" t="s">
        <v>3981</v>
      </c>
      <c r="B509" s="387" t="s">
        <v>3888</v>
      </c>
      <c r="C509" s="387" t="s">
        <v>4000</v>
      </c>
      <c r="D509" s="387" t="s">
        <v>4001</v>
      </c>
      <c r="E509" s="390"/>
      <c r="F509" s="390"/>
      <c r="G509" s="387"/>
      <c r="H509" s="387"/>
      <c r="I509" s="390"/>
      <c r="J509" s="390"/>
      <c r="K509" s="387"/>
      <c r="L509" s="387"/>
      <c r="M509" s="390">
        <v>1</v>
      </c>
      <c r="N509" s="390">
        <v>651.82000000000005</v>
      </c>
      <c r="O509" s="403"/>
      <c r="P509" s="391">
        <v>651.82000000000005</v>
      </c>
    </row>
    <row r="510" spans="1:16" ht="14.4" customHeight="1" x14ac:dyDescent="0.3">
      <c r="A510" s="386" t="s">
        <v>3981</v>
      </c>
      <c r="B510" s="387" t="s">
        <v>3888</v>
      </c>
      <c r="C510" s="387" t="s">
        <v>4002</v>
      </c>
      <c r="D510" s="387" t="s">
        <v>4003</v>
      </c>
      <c r="E510" s="390"/>
      <c r="F510" s="390"/>
      <c r="G510" s="387"/>
      <c r="H510" s="387"/>
      <c r="I510" s="390">
        <v>635</v>
      </c>
      <c r="J510" s="390">
        <v>44450</v>
      </c>
      <c r="K510" s="387"/>
      <c r="L510" s="387">
        <v>70</v>
      </c>
      <c r="M510" s="390">
        <v>657</v>
      </c>
      <c r="N510" s="390">
        <v>45990</v>
      </c>
      <c r="O510" s="403"/>
      <c r="P510" s="391">
        <v>70</v>
      </c>
    </row>
    <row r="511" spans="1:16" ht="14.4" customHeight="1" x14ac:dyDescent="0.3">
      <c r="A511" s="386" t="s">
        <v>3981</v>
      </c>
      <c r="B511" s="387" t="s">
        <v>3888</v>
      </c>
      <c r="C511" s="387" t="s">
        <v>4004</v>
      </c>
      <c r="D511" s="387" t="s">
        <v>4005</v>
      </c>
      <c r="E511" s="390"/>
      <c r="F511" s="390"/>
      <c r="G511" s="387"/>
      <c r="H511" s="387"/>
      <c r="I511" s="390">
        <v>8</v>
      </c>
      <c r="J511" s="390">
        <v>560</v>
      </c>
      <c r="K511" s="387"/>
      <c r="L511" s="387">
        <v>70</v>
      </c>
      <c r="M511" s="390">
        <v>1</v>
      </c>
      <c r="N511" s="390">
        <v>70</v>
      </c>
      <c r="O511" s="403"/>
      <c r="P511" s="391">
        <v>70</v>
      </c>
    </row>
    <row r="512" spans="1:16" ht="14.4" customHeight="1" x14ac:dyDescent="0.3">
      <c r="A512" s="386" t="s">
        <v>3981</v>
      </c>
      <c r="B512" s="387" t="s">
        <v>3888</v>
      </c>
      <c r="C512" s="387" t="s">
        <v>4006</v>
      </c>
      <c r="D512" s="387" t="s">
        <v>4007</v>
      </c>
      <c r="E512" s="390"/>
      <c r="F512" s="390"/>
      <c r="G512" s="387"/>
      <c r="H512" s="387"/>
      <c r="I512" s="390">
        <v>14</v>
      </c>
      <c r="J512" s="390">
        <v>1050</v>
      </c>
      <c r="K512" s="387"/>
      <c r="L512" s="387">
        <v>75</v>
      </c>
      <c r="M512" s="390">
        <v>15</v>
      </c>
      <c r="N512" s="390">
        <v>1125</v>
      </c>
      <c r="O512" s="403"/>
      <c r="P512" s="391">
        <v>75</v>
      </c>
    </row>
    <row r="513" spans="1:16" ht="14.4" customHeight="1" x14ac:dyDescent="0.3">
      <c r="A513" s="386" t="s">
        <v>3981</v>
      </c>
      <c r="B513" s="387" t="s">
        <v>3888</v>
      </c>
      <c r="C513" s="387" t="s">
        <v>3889</v>
      </c>
      <c r="D513" s="387" t="s">
        <v>3890</v>
      </c>
      <c r="E513" s="390"/>
      <c r="F513" s="390"/>
      <c r="G513" s="387"/>
      <c r="H513" s="387"/>
      <c r="I513" s="390">
        <v>176</v>
      </c>
      <c r="J513" s="390">
        <v>25872</v>
      </c>
      <c r="K513" s="387"/>
      <c r="L513" s="387">
        <v>147</v>
      </c>
      <c r="M513" s="390">
        <v>126</v>
      </c>
      <c r="N513" s="390">
        <v>18522</v>
      </c>
      <c r="O513" s="403"/>
      <c r="P513" s="391">
        <v>147</v>
      </c>
    </row>
    <row r="514" spans="1:16" ht="14.4" customHeight="1" x14ac:dyDescent="0.3">
      <c r="A514" s="386" t="s">
        <v>3981</v>
      </c>
      <c r="B514" s="387" t="s">
        <v>3888</v>
      </c>
      <c r="C514" s="387" t="s">
        <v>4008</v>
      </c>
      <c r="D514" s="387" t="s">
        <v>4009</v>
      </c>
      <c r="E514" s="390"/>
      <c r="F514" s="390"/>
      <c r="G514" s="387"/>
      <c r="H514" s="387"/>
      <c r="I514" s="390">
        <v>2</v>
      </c>
      <c r="J514" s="390">
        <v>294</v>
      </c>
      <c r="K514" s="387"/>
      <c r="L514" s="387">
        <v>147</v>
      </c>
      <c r="M514" s="390">
        <v>0</v>
      </c>
      <c r="N514" s="390">
        <v>0</v>
      </c>
      <c r="O514" s="403"/>
      <c r="P514" s="391"/>
    </row>
    <row r="515" spans="1:16" ht="14.4" customHeight="1" x14ac:dyDescent="0.3">
      <c r="A515" s="386" t="s">
        <v>3981</v>
      </c>
      <c r="B515" s="387" t="s">
        <v>3888</v>
      </c>
      <c r="C515" s="387" t="s">
        <v>4010</v>
      </c>
      <c r="D515" s="387" t="s">
        <v>4011</v>
      </c>
      <c r="E515" s="390"/>
      <c r="F515" s="390"/>
      <c r="G515" s="387"/>
      <c r="H515" s="387"/>
      <c r="I515" s="390">
        <v>5</v>
      </c>
      <c r="J515" s="390">
        <v>935</v>
      </c>
      <c r="K515" s="387"/>
      <c r="L515" s="387">
        <v>187</v>
      </c>
      <c r="M515" s="390">
        <v>5</v>
      </c>
      <c r="N515" s="390">
        <v>935</v>
      </c>
      <c r="O515" s="403"/>
      <c r="P515" s="391">
        <v>187</v>
      </c>
    </row>
    <row r="516" spans="1:16" ht="14.4" customHeight="1" x14ac:dyDescent="0.3">
      <c r="A516" s="386" t="s">
        <v>3981</v>
      </c>
      <c r="B516" s="387" t="s">
        <v>3888</v>
      </c>
      <c r="C516" s="387" t="s">
        <v>4012</v>
      </c>
      <c r="D516" s="387" t="s">
        <v>4013</v>
      </c>
      <c r="E516" s="390"/>
      <c r="F516" s="390"/>
      <c r="G516" s="387"/>
      <c r="H516" s="387"/>
      <c r="I516" s="390">
        <v>314</v>
      </c>
      <c r="J516" s="390">
        <v>46786</v>
      </c>
      <c r="K516" s="387"/>
      <c r="L516" s="387">
        <v>149</v>
      </c>
      <c r="M516" s="390">
        <v>282</v>
      </c>
      <c r="N516" s="390">
        <v>42018</v>
      </c>
      <c r="O516" s="403"/>
      <c r="P516" s="391">
        <v>149</v>
      </c>
    </row>
    <row r="517" spans="1:16" ht="14.4" customHeight="1" x14ac:dyDescent="0.3">
      <c r="A517" s="386" t="s">
        <v>3981</v>
      </c>
      <c r="B517" s="387" t="s">
        <v>3888</v>
      </c>
      <c r="C517" s="387" t="s">
        <v>4014</v>
      </c>
      <c r="D517" s="387" t="s">
        <v>4015</v>
      </c>
      <c r="E517" s="390"/>
      <c r="F517" s="390"/>
      <c r="G517" s="387"/>
      <c r="H517" s="387"/>
      <c r="I517" s="390">
        <v>2</v>
      </c>
      <c r="J517" s="390">
        <v>298</v>
      </c>
      <c r="K517" s="387"/>
      <c r="L517" s="387">
        <v>149</v>
      </c>
      <c r="M517" s="390">
        <v>1</v>
      </c>
      <c r="N517" s="390">
        <v>149</v>
      </c>
      <c r="O517" s="403"/>
      <c r="P517" s="391">
        <v>149</v>
      </c>
    </row>
    <row r="518" spans="1:16" ht="14.4" customHeight="1" x14ac:dyDescent="0.3">
      <c r="A518" s="386" t="s">
        <v>3981</v>
      </c>
      <c r="B518" s="387" t="s">
        <v>3888</v>
      </c>
      <c r="C518" s="387" t="s">
        <v>4016</v>
      </c>
      <c r="D518" s="387" t="s">
        <v>4017</v>
      </c>
      <c r="E518" s="390"/>
      <c r="F518" s="390"/>
      <c r="G518" s="387"/>
      <c r="H518" s="387"/>
      <c r="I518" s="390">
        <v>21</v>
      </c>
      <c r="J518" s="390">
        <v>4074</v>
      </c>
      <c r="K518" s="387"/>
      <c r="L518" s="387">
        <v>194</v>
      </c>
      <c r="M518" s="390">
        <v>13</v>
      </c>
      <c r="N518" s="390">
        <v>2522</v>
      </c>
      <c r="O518" s="403"/>
      <c r="P518" s="391">
        <v>194</v>
      </c>
    </row>
    <row r="519" spans="1:16" ht="14.4" customHeight="1" x14ac:dyDescent="0.3">
      <c r="A519" s="386" t="s">
        <v>3981</v>
      </c>
      <c r="B519" s="387" t="s">
        <v>3888</v>
      </c>
      <c r="C519" s="387" t="s">
        <v>4018</v>
      </c>
      <c r="D519" s="387" t="s">
        <v>4019</v>
      </c>
      <c r="E519" s="390"/>
      <c r="F519" s="390"/>
      <c r="G519" s="387"/>
      <c r="H519" s="387"/>
      <c r="I519" s="390">
        <v>1</v>
      </c>
      <c r="J519" s="390">
        <v>194</v>
      </c>
      <c r="K519" s="387"/>
      <c r="L519" s="387">
        <v>194</v>
      </c>
      <c r="M519" s="390"/>
      <c r="N519" s="390"/>
      <c r="O519" s="403"/>
      <c r="P519" s="391"/>
    </row>
    <row r="520" spans="1:16" ht="14.4" customHeight="1" x14ac:dyDescent="0.3">
      <c r="A520" s="386" t="s">
        <v>3981</v>
      </c>
      <c r="B520" s="387" t="s">
        <v>3888</v>
      </c>
      <c r="C520" s="387" t="s">
        <v>4020</v>
      </c>
      <c r="D520" s="387" t="s">
        <v>4021</v>
      </c>
      <c r="E520" s="390"/>
      <c r="F520" s="390"/>
      <c r="G520" s="387"/>
      <c r="H520" s="387"/>
      <c r="I520" s="390">
        <v>11</v>
      </c>
      <c r="J520" s="390">
        <v>2717</v>
      </c>
      <c r="K520" s="387"/>
      <c r="L520" s="387">
        <v>247</v>
      </c>
      <c r="M520" s="390">
        <v>5</v>
      </c>
      <c r="N520" s="390">
        <v>1235</v>
      </c>
      <c r="O520" s="403"/>
      <c r="P520" s="391">
        <v>247</v>
      </c>
    </row>
    <row r="521" spans="1:16" ht="14.4" customHeight="1" x14ac:dyDescent="0.3">
      <c r="A521" s="386" t="s">
        <v>3981</v>
      </c>
      <c r="B521" s="387" t="s">
        <v>3888</v>
      </c>
      <c r="C521" s="387" t="s">
        <v>4022</v>
      </c>
      <c r="D521" s="387" t="s">
        <v>4023</v>
      </c>
      <c r="E521" s="390"/>
      <c r="F521" s="390"/>
      <c r="G521" s="387"/>
      <c r="H521" s="387"/>
      <c r="I521" s="390">
        <v>1</v>
      </c>
      <c r="J521" s="390">
        <v>247</v>
      </c>
      <c r="K521" s="387"/>
      <c r="L521" s="387">
        <v>247</v>
      </c>
      <c r="M521" s="390"/>
      <c r="N521" s="390"/>
      <c r="O521" s="403"/>
      <c r="P521" s="391"/>
    </row>
    <row r="522" spans="1:16" ht="14.4" customHeight="1" x14ac:dyDescent="0.3">
      <c r="A522" s="386" t="s">
        <v>3981</v>
      </c>
      <c r="B522" s="387" t="s">
        <v>3888</v>
      </c>
      <c r="C522" s="387" t="s">
        <v>4024</v>
      </c>
      <c r="D522" s="387" t="s">
        <v>4025</v>
      </c>
      <c r="E522" s="390"/>
      <c r="F522" s="390"/>
      <c r="G522" s="387"/>
      <c r="H522" s="387"/>
      <c r="I522" s="390">
        <v>2</v>
      </c>
      <c r="J522" s="390">
        <v>580</v>
      </c>
      <c r="K522" s="387"/>
      <c r="L522" s="387">
        <v>290</v>
      </c>
      <c r="M522" s="390">
        <v>1</v>
      </c>
      <c r="N522" s="390">
        <v>290</v>
      </c>
      <c r="O522" s="403"/>
      <c r="P522" s="391">
        <v>290</v>
      </c>
    </row>
    <row r="523" spans="1:16" ht="14.4" customHeight="1" x14ac:dyDescent="0.3">
      <c r="A523" s="386" t="s">
        <v>3981</v>
      </c>
      <c r="B523" s="387" t="s">
        <v>3672</v>
      </c>
      <c r="C523" s="387" t="s">
        <v>3673</v>
      </c>
      <c r="D523" s="387" t="s">
        <v>3674</v>
      </c>
      <c r="E523" s="390">
        <v>86</v>
      </c>
      <c r="F523" s="390">
        <v>0</v>
      </c>
      <c r="G523" s="387"/>
      <c r="H523" s="387">
        <v>0</v>
      </c>
      <c r="I523" s="390">
        <v>106</v>
      </c>
      <c r="J523" s="390">
        <v>0</v>
      </c>
      <c r="K523" s="387"/>
      <c r="L523" s="387">
        <v>0</v>
      </c>
      <c r="M523" s="390">
        <v>169</v>
      </c>
      <c r="N523" s="390">
        <v>0</v>
      </c>
      <c r="O523" s="403"/>
      <c r="P523" s="391">
        <v>0</v>
      </c>
    </row>
    <row r="524" spans="1:16" ht="14.4" customHeight="1" x14ac:dyDescent="0.3">
      <c r="A524" s="386" t="s">
        <v>3981</v>
      </c>
      <c r="B524" s="387" t="s">
        <v>3672</v>
      </c>
      <c r="C524" s="387" t="s">
        <v>3778</v>
      </c>
      <c r="D524" s="387" t="s">
        <v>3779</v>
      </c>
      <c r="E524" s="390">
        <v>3080</v>
      </c>
      <c r="F524" s="390">
        <v>0</v>
      </c>
      <c r="G524" s="387"/>
      <c r="H524" s="387">
        <v>0</v>
      </c>
      <c r="I524" s="390">
        <v>3242</v>
      </c>
      <c r="J524" s="390">
        <v>0</v>
      </c>
      <c r="K524" s="387"/>
      <c r="L524" s="387">
        <v>0</v>
      </c>
      <c r="M524" s="390">
        <v>3168</v>
      </c>
      <c r="N524" s="390">
        <v>0</v>
      </c>
      <c r="O524" s="403"/>
      <c r="P524" s="391">
        <v>0</v>
      </c>
    </row>
    <row r="525" spans="1:16" ht="14.4" customHeight="1" x14ac:dyDescent="0.3">
      <c r="A525" s="386" t="s">
        <v>3981</v>
      </c>
      <c r="B525" s="387" t="s">
        <v>3672</v>
      </c>
      <c r="C525" s="387" t="s">
        <v>3675</v>
      </c>
      <c r="D525" s="387" t="s">
        <v>3676</v>
      </c>
      <c r="E525" s="390">
        <v>869</v>
      </c>
      <c r="F525" s="390">
        <v>29546</v>
      </c>
      <c r="G525" s="387">
        <v>1</v>
      </c>
      <c r="H525" s="387">
        <v>34</v>
      </c>
      <c r="I525" s="390">
        <v>788</v>
      </c>
      <c r="J525" s="390">
        <v>26792</v>
      </c>
      <c r="K525" s="387">
        <v>0.90678941311852701</v>
      </c>
      <c r="L525" s="387">
        <v>34</v>
      </c>
      <c r="M525" s="390">
        <v>483</v>
      </c>
      <c r="N525" s="390">
        <v>16422</v>
      </c>
      <c r="O525" s="403">
        <v>0.5558112773302647</v>
      </c>
      <c r="P525" s="391">
        <v>34</v>
      </c>
    </row>
    <row r="526" spans="1:16" ht="14.4" customHeight="1" x14ac:dyDescent="0.3">
      <c r="A526" s="386" t="s">
        <v>3981</v>
      </c>
      <c r="B526" s="387" t="s">
        <v>3672</v>
      </c>
      <c r="C526" s="387" t="s">
        <v>3677</v>
      </c>
      <c r="D526" s="387" t="s">
        <v>3678</v>
      </c>
      <c r="E526" s="390">
        <v>22</v>
      </c>
      <c r="F526" s="390">
        <v>3432</v>
      </c>
      <c r="G526" s="387">
        <v>1</v>
      </c>
      <c r="H526" s="387">
        <v>156</v>
      </c>
      <c r="I526" s="390">
        <v>6</v>
      </c>
      <c r="J526" s="390">
        <v>948</v>
      </c>
      <c r="K526" s="387">
        <v>0.2762237762237762</v>
      </c>
      <c r="L526" s="387">
        <v>158</v>
      </c>
      <c r="M526" s="390">
        <v>21</v>
      </c>
      <c r="N526" s="390">
        <v>3276</v>
      </c>
      <c r="O526" s="403">
        <v>0.95454545454545459</v>
      </c>
      <c r="P526" s="391">
        <v>156</v>
      </c>
    </row>
    <row r="527" spans="1:16" ht="14.4" customHeight="1" x14ac:dyDescent="0.3">
      <c r="A527" s="386" t="s">
        <v>3981</v>
      </c>
      <c r="B527" s="387" t="s">
        <v>3672</v>
      </c>
      <c r="C527" s="387" t="s">
        <v>3679</v>
      </c>
      <c r="D527" s="387" t="s">
        <v>3680</v>
      </c>
      <c r="E527" s="390">
        <v>2145</v>
      </c>
      <c r="F527" s="390">
        <v>160875</v>
      </c>
      <c r="G527" s="387">
        <v>1</v>
      </c>
      <c r="H527" s="387">
        <v>75</v>
      </c>
      <c r="I527" s="390">
        <v>2148</v>
      </c>
      <c r="J527" s="390">
        <v>161100</v>
      </c>
      <c r="K527" s="387">
        <v>1.0013986013986014</v>
      </c>
      <c r="L527" s="387">
        <v>75</v>
      </c>
      <c r="M527" s="390">
        <v>2123</v>
      </c>
      <c r="N527" s="390">
        <v>171963</v>
      </c>
      <c r="O527" s="403">
        <v>1.0689230769230769</v>
      </c>
      <c r="P527" s="391">
        <v>81</v>
      </c>
    </row>
    <row r="528" spans="1:16" ht="14.4" customHeight="1" x14ac:dyDescent="0.3">
      <c r="A528" s="386" t="s">
        <v>3981</v>
      </c>
      <c r="B528" s="387" t="s">
        <v>3672</v>
      </c>
      <c r="C528" s="387" t="s">
        <v>3894</v>
      </c>
      <c r="D528" s="387" t="s">
        <v>3895</v>
      </c>
      <c r="E528" s="390">
        <v>1</v>
      </c>
      <c r="F528" s="390">
        <v>183</v>
      </c>
      <c r="G528" s="387">
        <v>1</v>
      </c>
      <c r="H528" s="387">
        <v>183</v>
      </c>
      <c r="I528" s="390"/>
      <c r="J528" s="390"/>
      <c r="K528" s="387"/>
      <c r="L528" s="387"/>
      <c r="M528" s="390"/>
      <c r="N528" s="390"/>
      <c r="O528" s="403"/>
      <c r="P528" s="391"/>
    </row>
    <row r="529" spans="1:16" ht="14.4" customHeight="1" x14ac:dyDescent="0.3">
      <c r="A529" s="386" t="s">
        <v>3981</v>
      </c>
      <c r="B529" s="387" t="s">
        <v>3672</v>
      </c>
      <c r="C529" s="387" t="s">
        <v>3681</v>
      </c>
      <c r="D529" s="387" t="s">
        <v>3682</v>
      </c>
      <c r="E529" s="390">
        <v>7537</v>
      </c>
      <c r="F529" s="390">
        <v>0</v>
      </c>
      <c r="G529" s="387"/>
      <c r="H529" s="387">
        <v>0</v>
      </c>
      <c r="I529" s="390">
        <v>7288</v>
      </c>
      <c r="J529" s="390">
        <v>0</v>
      </c>
      <c r="K529" s="387"/>
      <c r="L529" s="387">
        <v>0</v>
      </c>
      <c r="M529" s="390">
        <v>7572</v>
      </c>
      <c r="N529" s="390">
        <v>0</v>
      </c>
      <c r="O529" s="403"/>
      <c r="P529" s="391">
        <v>0</v>
      </c>
    </row>
    <row r="530" spans="1:16" ht="14.4" customHeight="1" x14ac:dyDescent="0.3">
      <c r="A530" s="386" t="s">
        <v>3981</v>
      </c>
      <c r="B530" s="387" t="s">
        <v>3672</v>
      </c>
      <c r="C530" s="387" t="s">
        <v>3683</v>
      </c>
      <c r="D530" s="387" t="s">
        <v>3684</v>
      </c>
      <c r="E530" s="390">
        <v>2</v>
      </c>
      <c r="F530" s="390">
        <v>50</v>
      </c>
      <c r="G530" s="387">
        <v>1</v>
      </c>
      <c r="H530" s="387">
        <v>25</v>
      </c>
      <c r="I530" s="390"/>
      <c r="J530" s="390"/>
      <c r="K530" s="387"/>
      <c r="L530" s="387"/>
      <c r="M530" s="390">
        <v>24</v>
      </c>
      <c r="N530" s="390">
        <v>840</v>
      </c>
      <c r="O530" s="403">
        <v>16.8</v>
      </c>
      <c r="P530" s="391">
        <v>35</v>
      </c>
    </row>
    <row r="531" spans="1:16" ht="14.4" customHeight="1" x14ac:dyDescent="0.3">
      <c r="A531" s="386" t="s">
        <v>3981</v>
      </c>
      <c r="B531" s="387" t="s">
        <v>3672</v>
      </c>
      <c r="C531" s="387" t="s">
        <v>3782</v>
      </c>
      <c r="D531" s="387" t="s">
        <v>3783</v>
      </c>
      <c r="E531" s="390">
        <v>7436</v>
      </c>
      <c r="F531" s="390">
        <v>1487200</v>
      </c>
      <c r="G531" s="387">
        <v>1</v>
      </c>
      <c r="H531" s="387">
        <v>200</v>
      </c>
      <c r="I531" s="390">
        <v>7874</v>
      </c>
      <c r="J531" s="390">
        <v>1574800</v>
      </c>
      <c r="K531" s="387">
        <v>1.0589026358257128</v>
      </c>
      <c r="L531" s="387">
        <v>200</v>
      </c>
      <c r="M531" s="390">
        <v>8173</v>
      </c>
      <c r="N531" s="390">
        <v>1634600</v>
      </c>
      <c r="O531" s="403">
        <v>1.099112426035503</v>
      </c>
      <c r="P531" s="391">
        <v>200</v>
      </c>
    </row>
    <row r="532" spans="1:16" ht="14.4" customHeight="1" x14ac:dyDescent="0.3">
      <c r="A532" s="386" t="s">
        <v>3981</v>
      </c>
      <c r="B532" s="387" t="s">
        <v>3672</v>
      </c>
      <c r="C532" s="387" t="s">
        <v>3685</v>
      </c>
      <c r="D532" s="387" t="s">
        <v>3686</v>
      </c>
      <c r="E532" s="390">
        <v>1</v>
      </c>
      <c r="F532" s="390">
        <v>139</v>
      </c>
      <c r="G532" s="387">
        <v>1</v>
      </c>
      <c r="H532" s="387">
        <v>139</v>
      </c>
      <c r="I532" s="390"/>
      <c r="J532" s="390"/>
      <c r="K532" s="387"/>
      <c r="L532" s="387"/>
      <c r="M532" s="390">
        <v>4</v>
      </c>
      <c r="N532" s="390">
        <v>564</v>
      </c>
      <c r="O532" s="403">
        <v>4.057553956834532</v>
      </c>
      <c r="P532" s="391">
        <v>141</v>
      </c>
    </row>
    <row r="533" spans="1:16" ht="14.4" customHeight="1" x14ac:dyDescent="0.3">
      <c r="A533" s="386" t="s">
        <v>3981</v>
      </c>
      <c r="B533" s="387" t="s">
        <v>3672</v>
      </c>
      <c r="C533" s="387" t="s">
        <v>3898</v>
      </c>
      <c r="D533" s="387" t="s">
        <v>3899</v>
      </c>
      <c r="E533" s="390">
        <v>20</v>
      </c>
      <c r="F533" s="390">
        <v>3500</v>
      </c>
      <c r="G533" s="387">
        <v>1</v>
      </c>
      <c r="H533" s="387">
        <v>175</v>
      </c>
      <c r="I533" s="390">
        <v>22</v>
      </c>
      <c r="J533" s="390">
        <v>3872</v>
      </c>
      <c r="K533" s="387">
        <v>1.1062857142857143</v>
      </c>
      <c r="L533" s="387">
        <v>176</v>
      </c>
      <c r="M533" s="390">
        <v>25</v>
      </c>
      <c r="N533" s="390">
        <v>4425</v>
      </c>
      <c r="O533" s="403">
        <v>1.2642857142857142</v>
      </c>
      <c r="P533" s="391">
        <v>177</v>
      </c>
    </row>
    <row r="534" spans="1:16" ht="14.4" customHeight="1" x14ac:dyDescent="0.3">
      <c r="A534" s="386" t="s">
        <v>3981</v>
      </c>
      <c r="B534" s="387" t="s">
        <v>3672</v>
      </c>
      <c r="C534" s="387" t="s">
        <v>3691</v>
      </c>
      <c r="D534" s="387" t="s">
        <v>3692</v>
      </c>
      <c r="E534" s="390">
        <v>1599</v>
      </c>
      <c r="F534" s="390">
        <v>30381</v>
      </c>
      <c r="G534" s="387">
        <v>1</v>
      </c>
      <c r="H534" s="387">
        <v>19</v>
      </c>
      <c r="I534" s="390">
        <v>1581</v>
      </c>
      <c r="J534" s="390">
        <v>30039</v>
      </c>
      <c r="K534" s="387">
        <v>0.98874296435272047</v>
      </c>
      <c r="L534" s="387">
        <v>19</v>
      </c>
      <c r="M534" s="390">
        <v>1580</v>
      </c>
      <c r="N534" s="390">
        <v>47400</v>
      </c>
      <c r="O534" s="403">
        <v>1.5601856423422533</v>
      </c>
      <c r="P534" s="391">
        <v>30</v>
      </c>
    </row>
    <row r="535" spans="1:16" ht="14.4" customHeight="1" x14ac:dyDescent="0.3">
      <c r="A535" s="386" t="s">
        <v>3981</v>
      </c>
      <c r="B535" s="387" t="s">
        <v>3672</v>
      </c>
      <c r="C535" s="387" t="s">
        <v>3693</v>
      </c>
      <c r="D535" s="387" t="s">
        <v>3694</v>
      </c>
      <c r="E535" s="390"/>
      <c r="F535" s="390"/>
      <c r="G535" s="387"/>
      <c r="H535" s="387"/>
      <c r="I535" s="390"/>
      <c r="J535" s="390"/>
      <c r="K535" s="387"/>
      <c r="L535" s="387"/>
      <c r="M535" s="390">
        <v>6</v>
      </c>
      <c r="N535" s="390">
        <v>336</v>
      </c>
      <c r="O535" s="403"/>
      <c r="P535" s="391">
        <v>56</v>
      </c>
    </row>
    <row r="536" spans="1:16" ht="14.4" customHeight="1" x14ac:dyDescent="0.3">
      <c r="A536" s="386" t="s">
        <v>3981</v>
      </c>
      <c r="B536" s="387" t="s">
        <v>3672</v>
      </c>
      <c r="C536" s="387" t="s">
        <v>3697</v>
      </c>
      <c r="D536" s="387" t="s">
        <v>3698</v>
      </c>
      <c r="E536" s="390">
        <v>0</v>
      </c>
      <c r="F536" s="390">
        <v>0</v>
      </c>
      <c r="G536" s="387"/>
      <c r="H536" s="387"/>
      <c r="I536" s="390"/>
      <c r="J536" s="390"/>
      <c r="K536" s="387"/>
      <c r="L536" s="387"/>
      <c r="M536" s="390"/>
      <c r="N536" s="390"/>
      <c r="O536" s="403"/>
      <c r="P536" s="391"/>
    </row>
    <row r="537" spans="1:16" ht="14.4" customHeight="1" x14ac:dyDescent="0.3">
      <c r="A537" s="386" t="s">
        <v>3981</v>
      </c>
      <c r="B537" s="387" t="s">
        <v>3672</v>
      </c>
      <c r="C537" s="387" t="s">
        <v>3902</v>
      </c>
      <c r="D537" s="387" t="s">
        <v>3903</v>
      </c>
      <c r="E537" s="390">
        <v>1623</v>
      </c>
      <c r="F537" s="390">
        <v>146070</v>
      </c>
      <c r="G537" s="387">
        <v>1</v>
      </c>
      <c r="H537" s="387">
        <v>90</v>
      </c>
      <c r="I537" s="390">
        <v>1394</v>
      </c>
      <c r="J537" s="390">
        <v>126854</v>
      </c>
      <c r="K537" s="387">
        <v>0.86844663517491616</v>
      </c>
      <c r="L537" s="387">
        <v>91</v>
      </c>
      <c r="M537" s="390">
        <v>1227</v>
      </c>
      <c r="N537" s="390">
        <v>111657</v>
      </c>
      <c r="O537" s="403">
        <v>0.76440747586773461</v>
      </c>
      <c r="P537" s="391">
        <v>91</v>
      </c>
    </row>
    <row r="538" spans="1:16" ht="14.4" customHeight="1" x14ac:dyDescent="0.3">
      <c r="A538" s="386" t="s">
        <v>3981</v>
      </c>
      <c r="B538" s="387" t="s">
        <v>3672</v>
      </c>
      <c r="C538" s="387" t="s">
        <v>3703</v>
      </c>
      <c r="D538" s="387" t="s">
        <v>3704</v>
      </c>
      <c r="E538" s="390">
        <v>9</v>
      </c>
      <c r="F538" s="390">
        <v>504</v>
      </c>
      <c r="G538" s="387">
        <v>1</v>
      </c>
      <c r="H538" s="387">
        <v>56</v>
      </c>
      <c r="I538" s="390">
        <v>1</v>
      </c>
      <c r="J538" s="390">
        <v>56</v>
      </c>
      <c r="K538" s="387">
        <v>0.1111111111111111</v>
      </c>
      <c r="L538" s="387">
        <v>56</v>
      </c>
      <c r="M538" s="390">
        <v>7</v>
      </c>
      <c r="N538" s="390">
        <v>392</v>
      </c>
      <c r="O538" s="403">
        <v>0.77777777777777779</v>
      </c>
      <c r="P538" s="391">
        <v>56</v>
      </c>
    </row>
    <row r="539" spans="1:16" ht="14.4" customHeight="1" x14ac:dyDescent="0.3">
      <c r="A539" s="386" t="s">
        <v>3981</v>
      </c>
      <c r="B539" s="387" t="s">
        <v>3672</v>
      </c>
      <c r="C539" s="387" t="s">
        <v>4026</v>
      </c>
      <c r="D539" s="387" t="s">
        <v>4027</v>
      </c>
      <c r="E539" s="390"/>
      <c r="F539" s="390"/>
      <c r="G539" s="387"/>
      <c r="H539" s="387"/>
      <c r="I539" s="390">
        <v>1</v>
      </c>
      <c r="J539" s="390">
        <v>1040</v>
      </c>
      <c r="K539" s="387"/>
      <c r="L539" s="387">
        <v>1040</v>
      </c>
      <c r="M539" s="390"/>
      <c r="N539" s="390"/>
      <c r="O539" s="403"/>
      <c r="P539" s="391"/>
    </row>
    <row r="540" spans="1:16" ht="14.4" customHeight="1" x14ac:dyDescent="0.3">
      <c r="A540" s="386" t="s">
        <v>3981</v>
      </c>
      <c r="B540" s="387" t="s">
        <v>3672</v>
      </c>
      <c r="C540" s="387" t="s">
        <v>3904</v>
      </c>
      <c r="D540" s="387" t="s">
        <v>3905</v>
      </c>
      <c r="E540" s="390">
        <v>134</v>
      </c>
      <c r="F540" s="390">
        <v>16616</v>
      </c>
      <c r="G540" s="387">
        <v>1</v>
      </c>
      <c r="H540" s="387">
        <v>124</v>
      </c>
      <c r="I540" s="390">
        <v>115</v>
      </c>
      <c r="J540" s="390">
        <v>14375</v>
      </c>
      <c r="K540" s="387">
        <v>0.86512999518536349</v>
      </c>
      <c r="L540" s="387">
        <v>125</v>
      </c>
      <c r="M540" s="390">
        <v>10</v>
      </c>
      <c r="N540" s="390">
        <v>1160</v>
      </c>
      <c r="O540" s="403">
        <v>6.981222917669716E-2</v>
      </c>
      <c r="P540" s="391">
        <v>116</v>
      </c>
    </row>
    <row r="541" spans="1:16" ht="14.4" customHeight="1" x14ac:dyDescent="0.3">
      <c r="A541" s="386" t="s">
        <v>3981</v>
      </c>
      <c r="B541" s="387" t="s">
        <v>3672</v>
      </c>
      <c r="C541" s="387" t="s">
        <v>3705</v>
      </c>
      <c r="D541" s="387" t="s">
        <v>3706</v>
      </c>
      <c r="E541" s="390">
        <v>18</v>
      </c>
      <c r="F541" s="390">
        <v>1620</v>
      </c>
      <c r="G541" s="387">
        <v>1</v>
      </c>
      <c r="H541" s="387">
        <v>90</v>
      </c>
      <c r="I541" s="390">
        <v>9</v>
      </c>
      <c r="J541" s="390">
        <v>810</v>
      </c>
      <c r="K541" s="387">
        <v>0.5</v>
      </c>
      <c r="L541" s="387">
        <v>90</v>
      </c>
      <c r="M541" s="390">
        <v>31</v>
      </c>
      <c r="N541" s="390">
        <v>2480</v>
      </c>
      <c r="O541" s="403">
        <v>1.5308641975308641</v>
      </c>
      <c r="P541" s="391">
        <v>80</v>
      </c>
    </row>
    <row r="542" spans="1:16" ht="14.4" customHeight="1" x14ac:dyDescent="0.3">
      <c r="A542" s="386" t="s">
        <v>3981</v>
      </c>
      <c r="B542" s="387" t="s">
        <v>3672</v>
      </c>
      <c r="C542" s="387" t="s">
        <v>3906</v>
      </c>
      <c r="D542" s="387" t="s">
        <v>3907</v>
      </c>
      <c r="E542" s="390">
        <v>6645</v>
      </c>
      <c r="F542" s="390">
        <v>1647960</v>
      </c>
      <c r="G542" s="387">
        <v>1</v>
      </c>
      <c r="H542" s="387">
        <v>248</v>
      </c>
      <c r="I542" s="390">
        <v>6697</v>
      </c>
      <c r="J542" s="390">
        <v>1667553</v>
      </c>
      <c r="K542" s="387">
        <v>1.0118892448845846</v>
      </c>
      <c r="L542" s="387">
        <v>249</v>
      </c>
      <c r="M542" s="390">
        <v>1413</v>
      </c>
      <c r="N542" s="390">
        <v>327816</v>
      </c>
      <c r="O542" s="403">
        <v>0.19892230393941601</v>
      </c>
      <c r="P542" s="391">
        <v>232</v>
      </c>
    </row>
    <row r="543" spans="1:16" ht="14.4" customHeight="1" x14ac:dyDescent="0.3">
      <c r="A543" s="386" t="s">
        <v>3981</v>
      </c>
      <c r="B543" s="387" t="s">
        <v>3672</v>
      </c>
      <c r="C543" s="387" t="s">
        <v>3707</v>
      </c>
      <c r="D543" s="387" t="s">
        <v>3708</v>
      </c>
      <c r="E543" s="390"/>
      <c r="F543" s="390"/>
      <c r="G543" s="387"/>
      <c r="H543" s="387"/>
      <c r="I543" s="390"/>
      <c r="J543" s="390"/>
      <c r="K543" s="387"/>
      <c r="L543" s="387"/>
      <c r="M543" s="390">
        <v>2</v>
      </c>
      <c r="N543" s="390">
        <v>228</v>
      </c>
      <c r="O543" s="403"/>
      <c r="P543" s="391">
        <v>114</v>
      </c>
    </row>
    <row r="544" spans="1:16" ht="14.4" customHeight="1" x14ac:dyDescent="0.3">
      <c r="A544" s="386" t="s">
        <v>3981</v>
      </c>
      <c r="B544" s="387" t="s">
        <v>3672</v>
      </c>
      <c r="C544" s="387" t="s">
        <v>3709</v>
      </c>
      <c r="D544" s="387" t="s">
        <v>3710</v>
      </c>
      <c r="E544" s="390">
        <v>2</v>
      </c>
      <c r="F544" s="390">
        <v>144</v>
      </c>
      <c r="G544" s="387">
        <v>1</v>
      </c>
      <c r="H544" s="387">
        <v>72</v>
      </c>
      <c r="I544" s="390">
        <v>2</v>
      </c>
      <c r="J544" s="390">
        <v>144</v>
      </c>
      <c r="K544" s="387">
        <v>1</v>
      </c>
      <c r="L544" s="387">
        <v>72</v>
      </c>
      <c r="M544" s="390"/>
      <c r="N544" s="390"/>
      <c r="O544" s="403"/>
      <c r="P544" s="391"/>
    </row>
    <row r="545" spans="1:16" ht="14.4" customHeight="1" x14ac:dyDescent="0.3">
      <c r="A545" s="386" t="s">
        <v>3981</v>
      </c>
      <c r="B545" s="387" t="s">
        <v>3672</v>
      </c>
      <c r="C545" s="387" t="s">
        <v>3908</v>
      </c>
      <c r="D545" s="387" t="s">
        <v>3909</v>
      </c>
      <c r="E545" s="390">
        <v>12</v>
      </c>
      <c r="F545" s="390">
        <v>5616</v>
      </c>
      <c r="G545" s="387">
        <v>1</v>
      </c>
      <c r="H545" s="387">
        <v>468</v>
      </c>
      <c r="I545" s="390">
        <v>15</v>
      </c>
      <c r="J545" s="390">
        <v>3330</v>
      </c>
      <c r="K545" s="387">
        <v>0.59294871794871795</v>
      </c>
      <c r="L545" s="387">
        <v>222</v>
      </c>
      <c r="M545" s="390">
        <v>14</v>
      </c>
      <c r="N545" s="390">
        <v>3136</v>
      </c>
      <c r="O545" s="403">
        <v>0.55840455840455838</v>
      </c>
      <c r="P545" s="391">
        <v>224</v>
      </c>
    </row>
    <row r="546" spans="1:16" ht="14.4" customHeight="1" x14ac:dyDescent="0.3">
      <c r="A546" s="386" t="s">
        <v>3981</v>
      </c>
      <c r="B546" s="387" t="s">
        <v>3672</v>
      </c>
      <c r="C546" s="387" t="s">
        <v>4028</v>
      </c>
      <c r="D546" s="387" t="s">
        <v>4029</v>
      </c>
      <c r="E546" s="390">
        <v>1</v>
      </c>
      <c r="F546" s="390">
        <v>654</v>
      </c>
      <c r="G546" s="387">
        <v>1</v>
      </c>
      <c r="H546" s="387">
        <v>654</v>
      </c>
      <c r="I546" s="390">
        <v>2</v>
      </c>
      <c r="J546" s="390">
        <v>1312</v>
      </c>
      <c r="K546" s="387">
        <v>2.0061162079510702</v>
      </c>
      <c r="L546" s="387">
        <v>656</v>
      </c>
      <c r="M546" s="390"/>
      <c r="N546" s="390"/>
      <c r="O546" s="403"/>
      <c r="P546" s="391"/>
    </row>
    <row r="547" spans="1:16" ht="14.4" customHeight="1" x14ac:dyDescent="0.3">
      <c r="A547" s="386" t="s">
        <v>3981</v>
      </c>
      <c r="B547" s="387" t="s">
        <v>3672</v>
      </c>
      <c r="C547" s="387" t="s">
        <v>3912</v>
      </c>
      <c r="D547" s="387" t="s">
        <v>3913</v>
      </c>
      <c r="E547" s="390">
        <v>1032</v>
      </c>
      <c r="F547" s="390">
        <v>159960</v>
      </c>
      <c r="G547" s="387">
        <v>1</v>
      </c>
      <c r="H547" s="387">
        <v>155</v>
      </c>
      <c r="I547" s="390">
        <v>1062</v>
      </c>
      <c r="J547" s="390">
        <v>91332</v>
      </c>
      <c r="K547" s="387">
        <v>0.57096774193548383</v>
      </c>
      <c r="L547" s="387">
        <v>86</v>
      </c>
      <c r="M547" s="390">
        <v>1057</v>
      </c>
      <c r="N547" s="390">
        <v>90902</v>
      </c>
      <c r="O547" s="403">
        <v>0.56827956989247308</v>
      </c>
      <c r="P547" s="391">
        <v>86</v>
      </c>
    </row>
    <row r="548" spans="1:16" ht="14.4" customHeight="1" x14ac:dyDescent="0.3">
      <c r="A548" s="386" t="s">
        <v>3981</v>
      </c>
      <c r="B548" s="387" t="s">
        <v>3672</v>
      </c>
      <c r="C548" s="387" t="s">
        <v>3914</v>
      </c>
      <c r="D548" s="387" t="s">
        <v>3915</v>
      </c>
      <c r="E548" s="390">
        <v>3</v>
      </c>
      <c r="F548" s="390">
        <v>567</v>
      </c>
      <c r="G548" s="387">
        <v>1</v>
      </c>
      <c r="H548" s="387">
        <v>189</v>
      </c>
      <c r="I548" s="390">
        <v>1</v>
      </c>
      <c r="J548" s="390">
        <v>190</v>
      </c>
      <c r="K548" s="387">
        <v>0.33509700176366841</v>
      </c>
      <c r="L548" s="387">
        <v>190</v>
      </c>
      <c r="M548" s="390">
        <v>2</v>
      </c>
      <c r="N548" s="390">
        <v>382</v>
      </c>
      <c r="O548" s="403">
        <v>0.67372134038800702</v>
      </c>
      <c r="P548" s="391">
        <v>191</v>
      </c>
    </row>
    <row r="549" spans="1:16" ht="14.4" customHeight="1" x14ac:dyDescent="0.3">
      <c r="A549" s="386" t="s">
        <v>3981</v>
      </c>
      <c r="B549" s="387" t="s">
        <v>3672</v>
      </c>
      <c r="C549" s="387" t="s">
        <v>3916</v>
      </c>
      <c r="D549" s="387" t="s">
        <v>3917</v>
      </c>
      <c r="E549" s="390">
        <v>49</v>
      </c>
      <c r="F549" s="390">
        <v>30527</v>
      </c>
      <c r="G549" s="387">
        <v>1</v>
      </c>
      <c r="H549" s="387">
        <v>623</v>
      </c>
      <c r="I549" s="390">
        <v>61</v>
      </c>
      <c r="J549" s="390">
        <v>38125</v>
      </c>
      <c r="K549" s="387">
        <v>1.2488944213319357</v>
      </c>
      <c r="L549" s="387">
        <v>625</v>
      </c>
      <c r="M549" s="390">
        <v>44</v>
      </c>
      <c r="N549" s="390">
        <v>27632</v>
      </c>
      <c r="O549" s="403">
        <v>0.9051659186949258</v>
      </c>
      <c r="P549" s="391">
        <v>628</v>
      </c>
    </row>
    <row r="550" spans="1:16" ht="14.4" customHeight="1" x14ac:dyDescent="0.3">
      <c r="A550" s="386" t="s">
        <v>3981</v>
      </c>
      <c r="B550" s="387" t="s">
        <v>3672</v>
      </c>
      <c r="C550" s="387" t="s">
        <v>4030</v>
      </c>
      <c r="D550" s="387" t="s">
        <v>4031</v>
      </c>
      <c r="E550" s="390">
        <v>1</v>
      </c>
      <c r="F550" s="390">
        <v>104</v>
      </c>
      <c r="G550" s="387">
        <v>1</v>
      </c>
      <c r="H550" s="387">
        <v>104</v>
      </c>
      <c r="I550" s="390"/>
      <c r="J550" s="390"/>
      <c r="K550" s="387"/>
      <c r="L550" s="387"/>
      <c r="M550" s="390">
        <v>2</v>
      </c>
      <c r="N550" s="390">
        <v>176</v>
      </c>
      <c r="O550" s="403">
        <v>1.6923076923076923</v>
      </c>
      <c r="P550" s="391">
        <v>88</v>
      </c>
    </row>
    <row r="551" spans="1:16" ht="14.4" customHeight="1" x14ac:dyDescent="0.3">
      <c r="A551" s="386" t="s">
        <v>3981</v>
      </c>
      <c r="B551" s="387" t="s">
        <v>3672</v>
      </c>
      <c r="C551" s="387" t="s">
        <v>3920</v>
      </c>
      <c r="D551" s="387" t="s">
        <v>3921</v>
      </c>
      <c r="E551" s="390">
        <v>40</v>
      </c>
      <c r="F551" s="390">
        <v>4520</v>
      </c>
      <c r="G551" s="387">
        <v>1</v>
      </c>
      <c r="H551" s="387">
        <v>113</v>
      </c>
      <c r="I551" s="390">
        <v>18</v>
      </c>
      <c r="J551" s="390">
        <v>2052</v>
      </c>
      <c r="K551" s="387">
        <v>0.45398230088495573</v>
      </c>
      <c r="L551" s="387">
        <v>114</v>
      </c>
      <c r="M551" s="390">
        <v>34</v>
      </c>
      <c r="N551" s="390">
        <v>3876</v>
      </c>
      <c r="O551" s="403">
        <v>0.85752212389380533</v>
      </c>
      <c r="P551" s="391">
        <v>114</v>
      </c>
    </row>
    <row r="552" spans="1:16" ht="14.4" customHeight="1" x14ac:dyDescent="0.3">
      <c r="A552" s="386" t="s">
        <v>3981</v>
      </c>
      <c r="B552" s="387" t="s">
        <v>3672</v>
      </c>
      <c r="C552" s="387" t="s">
        <v>3711</v>
      </c>
      <c r="D552" s="387" t="s">
        <v>3712</v>
      </c>
      <c r="E552" s="390">
        <v>2</v>
      </c>
      <c r="F552" s="390">
        <v>334</v>
      </c>
      <c r="G552" s="387">
        <v>1</v>
      </c>
      <c r="H552" s="387">
        <v>167</v>
      </c>
      <c r="I552" s="390">
        <v>4</v>
      </c>
      <c r="J552" s="390">
        <v>668</v>
      </c>
      <c r="K552" s="387">
        <v>2</v>
      </c>
      <c r="L552" s="387">
        <v>167</v>
      </c>
      <c r="M552" s="390">
        <v>4</v>
      </c>
      <c r="N552" s="390">
        <v>680</v>
      </c>
      <c r="O552" s="403">
        <v>2.0359281437125749</v>
      </c>
      <c r="P552" s="391">
        <v>170</v>
      </c>
    </row>
    <row r="553" spans="1:16" ht="14.4" customHeight="1" x14ac:dyDescent="0.3">
      <c r="A553" s="386" t="s">
        <v>3981</v>
      </c>
      <c r="B553" s="387" t="s">
        <v>3672</v>
      </c>
      <c r="C553" s="387" t="s">
        <v>4032</v>
      </c>
      <c r="D553" s="387" t="s">
        <v>4033</v>
      </c>
      <c r="E553" s="390"/>
      <c r="F553" s="390"/>
      <c r="G553" s="387"/>
      <c r="H553" s="387"/>
      <c r="I553" s="390"/>
      <c r="J553" s="390"/>
      <c r="K553" s="387"/>
      <c r="L553" s="387"/>
      <c r="M553" s="390">
        <v>1</v>
      </c>
      <c r="N553" s="390">
        <v>431</v>
      </c>
      <c r="O553" s="403"/>
      <c r="P553" s="391">
        <v>431</v>
      </c>
    </row>
    <row r="554" spans="1:16" ht="14.4" customHeight="1" x14ac:dyDescent="0.3">
      <c r="A554" s="386" t="s">
        <v>3981</v>
      </c>
      <c r="B554" s="387" t="s">
        <v>3672</v>
      </c>
      <c r="C554" s="387" t="s">
        <v>4034</v>
      </c>
      <c r="D554" s="387" t="s">
        <v>4035</v>
      </c>
      <c r="E554" s="390">
        <v>113</v>
      </c>
      <c r="F554" s="390">
        <v>17289</v>
      </c>
      <c r="G554" s="387">
        <v>1</v>
      </c>
      <c r="H554" s="387">
        <v>153</v>
      </c>
      <c r="I554" s="390">
        <v>88</v>
      </c>
      <c r="J554" s="390">
        <v>13552</v>
      </c>
      <c r="K554" s="387">
        <v>0.78385100352825499</v>
      </c>
      <c r="L554" s="387">
        <v>154</v>
      </c>
      <c r="M554" s="390">
        <v>101</v>
      </c>
      <c r="N554" s="390">
        <v>15655</v>
      </c>
      <c r="O554" s="403">
        <v>0.90548903927352653</v>
      </c>
      <c r="P554" s="391">
        <v>155</v>
      </c>
    </row>
    <row r="555" spans="1:16" ht="14.4" customHeight="1" x14ac:dyDescent="0.3">
      <c r="A555" s="386" t="s">
        <v>3981</v>
      </c>
      <c r="B555" s="387" t="s">
        <v>3672</v>
      </c>
      <c r="C555" s="387" t="s">
        <v>3933</v>
      </c>
      <c r="D555" s="387" t="s">
        <v>3934</v>
      </c>
      <c r="E555" s="390">
        <v>4</v>
      </c>
      <c r="F555" s="390">
        <v>0</v>
      </c>
      <c r="G555" s="387"/>
      <c r="H555" s="387">
        <v>0</v>
      </c>
      <c r="I555" s="390">
        <v>1</v>
      </c>
      <c r="J555" s="390">
        <v>0</v>
      </c>
      <c r="K555" s="387"/>
      <c r="L555" s="387">
        <v>0</v>
      </c>
      <c r="M555" s="390"/>
      <c r="N555" s="390"/>
      <c r="O555" s="403"/>
      <c r="P555" s="391"/>
    </row>
    <row r="556" spans="1:16" ht="14.4" customHeight="1" x14ac:dyDescent="0.3">
      <c r="A556" s="386" t="s">
        <v>3981</v>
      </c>
      <c r="B556" s="387" t="s">
        <v>3672</v>
      </c>
      <c r="C556" s="387" t="s">
        <v>3935</v>
      </c>
      <c r="D556" s="387" t="s">
        <v>3936</v>
      </c>
      <c r="E556" s="390">
        <v>181</v>
      </c>
      <c r="F556" s="390">
        <v>55386</v>
      </c>
      <c r="G556" s="387">
        <v>1</v>
      </c>
      <c r="H556" s="387">
        <v>306</v>
      </c>
      <c r="I556" s="390">
        <v>230</v>
      </c>
      <c r="J556" s="390">
        <v>36800</v>
      </c>
      <c r="K556" s="387">
        <v>0.6644278337486007</v>
      </c>
      <c r="L556" s="387">
        <v>160</v>
      </c>
      <c r="M556" s="390">
        <v>216</v>
      </c>
      <c r="N556" s="390">
        <v>34776</v>
      </c>
      <c r="O556" s="403">
        <v>0.62788430289242769</v>
      </c>
      <c r="P556" s="391">
        <v>161</v>
      </c>
    </row>
    <row r="557" spans="1:16" ht="14.4" customHeight="1" x14ac:dyDescent="0.3">
      <c r="A557" s="386" t="s">
        <v>3981</v>
      </c>
      <c r="B557" s="387" t="s">
        <v>3672</v>
      </c>
      <c r="C557" s="387" t="s">
        <v>4036</v>
      </c>
      <c r="D557" s="387" t="s">
        <v>4037</v>
      </c>
      <c r="E557" s="390">
        <v>1</v>
      </c>
      <c r="F557" s="390">
        <v>983</v>
      </c>
      <c r="G557" s="387">
        <v>1</v>
      </c>
      <c r="H557" s="387">
        <v>983</v>
      </c>
      <c r="I557" s="390">
        <v>1</v>
      </c>
      <c r="J557" s="390">
        <v>988</v>
      </c>
      <c r="K557" s="387">
        <v>1.005086469989827</v>
      </c>
      <c r="L557" s="387">
        <v>988</v>
      </c>
      <c r="M557" s="390">
        <v>1</v>
      </c>
      <c r="N557" s="390">
        <v>994</v>
      </c>
      <c r="O557" s="403">
        <v>1.0111902339776195</v>
      </c>
      <c r="P557" s="391">
        <v>994</v>
      </c>
    </row>
    <row r="558" spans="1:16" ht="14.4" customHeight="1" x14ac:dyDescent="0.3">
      <c r="A558" s="386" t="s">
        <v>3981</v>
      </c>
      <c r="B558" s="387" t="s">
        <v>3672</v>
      </c>
      <c r="C558" s="387" t="s">
        <v>4038</v>
      </c>
      <c r="D558" s="387" t="s">
        <v>4039</v>
      </c>
      <c r="E558" s="390"/>
      <c r="F558" s="390"/>
      <c r="G558" s="387"/>
      <c r="H558" s="387"/>
      <c r="I558" s="390"/>
      <c r="J558" s="390"/>
      <c r="K558" s="387"/>
      <c r="L558" s="387"/>
      <c r="M558" s="390">
        <v>1</v>
      </c>
      <c r="N558" s="390">
        <v>63</v>
      </c>
      <c r="O558" s="403"/>
      <c r="P558" s="391">
        <v>63</v>
      </c>
    </row>
    <row r="559" spans="1:16" ht="14.4" customHeight="1" x14ac:dyDescent="0.3">
      <c r="A559" s="386" t="s">
        <v>3981</v>
      </c>
      <c r="B559" s="387" t="s">
        <v>3672</v>
      </c>
      <c r="C559" s="387" t="s">
        <v>3939</v>
      </c>
      <c r="D559" s="387" t="s">
        <v>3940</v>
      </c>
      <c r="E559" s="390">
        <v>271</v>
      </c>
      <c r="F559" s="390">
        <v>142004</v>
      </c>
      <c r="G559" s="387">
        <v>1</v>
      </c>
      <c r="H559" s="387">
        <v>524</v>
      </c>
      <c r="I559" s="390">
        <v>223</v>
      </c>
      <c r="J559" s="390">
        <v>117075</v>
      </c>
      <c r="K559" s="387">
        <v>0.8244486070814907</v>
      </c>
      <c r="L559" s="387">
        <v>525</v>
      </c>
      <c r="M559" s="390">
        <v>143</v>
      </c>
      <c r="N559" s="390">
        <v>75361</v>
      </c>
      <c r="O559" s="403">
        <v>0.53069631841356579</v>
      </c>
      <c r="P559" s="391">
        <v>527</v>
      </c>
    </row>
    <row r="560" spans="1:16" ht="14.4" customHeight="1" x14ac:dyDescent="0.3">
      <c r="A560" s="386" t="s">
        <v>3981</v>
      </c>
      <c r="B560" s="387" t="s">
        <v>3672</v>
      </c>
      <c r="C560" s="387" t="s">
        <v>4040</v>
      </c>
      <c r="D560" s="387" t="s">
        <v>4041</v>
      </c>
      <c r="E560" s="390"/>
      <c r="F560" s="390"/>
      <c r="G560" s="387"/>
      <c r="H560" s="387"/>
      <c r="I560" s="390"/>
      <c r="J560" s="390"/>
      <c r="K560" s="387"/>
      <c r="L560" s="387"/>
      <c r="M560" s="390">
        <v>1</v>
      </c>
      <c r="N560" s="390">
        <v>1270</v>
      </c>
      <c r="O560" s="403"/>
      <c r="P560" s="391">
        <v>1270</v>
      </c>
    </row>
    <row r="561" spans="1:16" ht="14.4" customHeight="1" x14ac:dyDescent="0.3">
      <c r="A561" s="386" t="s">
        <v>3981</v>
      </c>
      <c r="B561" s="387" t="s">
        <v>3672</v>
      </c>
      <c r="C561" s="387" t="s">
        <v>4042</v>
      </c>
      <c r="D561" s="387" t="s">
        <v>4043</v>
      </c>
      <c r="E561" s="390">
        <v>4</v>
      </c>
      <c r="F561" s="390">
        <v>2332</v>
      </c>
      <c r="G561" s="387">
        <v>1</v>
      </c>
      <c r="H561" s="387">
        <v>583</v>
      </c>
      <c r="I561" s="390">
        <v>3</v>
      </c>
      <c r="J561" s="390">
        <v>885</v>
      </c>
      <c r="K561" s="387">
        <v>0.3795025728987993</v>
      </c>
      <c r="L561" s="387">
        <v>295</v>
      </c>
      <c r="M561" s="390">
        <v>1</v>
      </c>
      <c r="N561" s="390">
        <v>298</v>
      </c>
      <c r="O561" s="403">
        <v>0.12778730703259006</v>
      </c>
      <c r="P561" s="391">
        <v>298</v>
      </c>
    </row>
    <row r="562" spans="1:16" ht="14.4" customHeight="1" x14ac:dyDescent="0.3">
      <c r="A562" s="386" t="s">
        <v>3981</v>
      </c>
      <c r="B562" s="387" t="s">
        <v>3672</v>
      </c>
      <c r="C562" s="387" t="s">
        <v>4044</v>
      </c>
      <c r="D562" s="387" t="s">
        <v>4045</v>
      </c>
      <c r="E562" s="390"/>
      <c r="F562" s="390"/>
      <c r="G562" s="387"/>
      <c r="H562" s="387"/>
      <c r="I562" s="390">
        <v>1</v>
      </c>
      <c r="J562" s="390">
        <v>820</v>
      </c>
      <c r="K562" s="387"/>
      <c r="L562" s="387">
        <v>820</v>
      </c>
      <c r="M562" s="390">
        <v>1</v>
      </c>
      <c r="N562" s="390">
        <v>823</v>
      </c>
      <c r="O562" s="403"/>
      <c r="P562" s="391">
        <v>823</v>
      </c>
    </row>
    <row r="563" spans="1:16" ht="14.4" customHeight="1" x14ac:dyDescent="0.3">
      <c r="A563" s="386" t="s">
        <v>3981</v>
      </c>
      <c r="B563" s="387" t="s">
        <v>3672</v>
      </c>
      <c r="C563" s="387" t="s">
        <v>4046</v>
      </c>
      <c r="D563" s="387" t="s">
        <v>4047</v>
      </c>
      <c r="E563" s="390">
        <v>2</v>
      </c>
      <c r="F563" s="390">
        <v>612</v>
      </c>
      <c r="G563" s="387">
        <v>1</v>
      </c>
      <c r="H563" s="387">
        <v>306</v>
      </c>
      <c r="I563" s="390">
        <v>2</v>
      </c>
      <c r="J563" s="390">
        <v>616</v>
      </c>
      <c r="K563" s="387">
        <v>1.0065359477124183</v>
      </c>
      <c r="L563" s="387">
        <v>308</v>
      </c>
      <c r="M563" s="390">
        <v>1</v>
      </c>
      <c r="N563" s="390">
        <v>311</v>
      </c>
      <c r="O563" s="403">
        <v>0.50816993464052285</v>
      </c>
      <c r="P563" s="391">
        <v>311</v>
      </c>
    </row>
    <row r="564" spans="1:16" ht="14.4" customHeight="1" x14ac:dyDescent="0.3">
      <c r="A564" s="386" t="s">
        <v>3981</v>
      </c>
      <c r="B564" s="387" t="s">
        <v>3672</v>
      </c>
      <c r="C564" s="387" t="s">
        <v>3941</v>
      </c>
      <c r="D564" s="387" t="s">
        <v>3942</v>
      </c>
      <c r="E564" s="390">
        <v>13</v>
      </c>
      <c r="F564" s="390">
        <v>1027</v>
      </c>
      <c r="G564" s="387">
        <v>1</v>
      </c>
      <c r="H564" s="387">
        <v>79</v>
      </c>
      <c r="I564" s="390">
        <v>2</v>
      </c>
      <c r="J564" s="390">
        <v>160</v>
      </c>
      <c r="K564" s="387">
        <v>0.15579357351509251</v>
      </c>
      <c r="L564" s="387">
        <v>80</v>
      </c>
      <c r="M564" s="390">
        <v>2</v>
      </c>
      <c r="N564" s="390">
        <v>160</v>
      </c>
      <c r="O564" s="403">
        <v>0.15579357351509251</v>
      </c>
      <c r="P564" s="391">
        <v>80</v>
      </c>
    </row>
    <row r="565" spans="1:16" ht="14.4" customHeight="1" x14ac:dyDescent="0.3">
      <c r="A565" s="386" t="s">
        <v>3981</v>
      </c>
      <c r="B565" s="387" t="s">
        <v>3672</v>
      </c>
      <c r="C565" s="387" t="s">
        <v>4048</v>
      </c>
      <c r="D565" s="387" t="s">
        <v>4049</v>
      </c>
      <c r="E565" s="390">
        <v>31</v>
      </c>
      <c r="F565" s="390">
        <v>11687</v>
      </c>
      <c r="G565" s="387">
        <v>1</v>
      </c>
      <c r="H565" s="387">
        <v>377</v>
      </c>
      <c r="I565" s="390">
        <v>21</v>
      </c>
      <c r="J565" s="390">
        <v>3885</v>
      </c>
      <c r="K565" s="387">
        <v>0.33242063831607771</v>
      </c>
      <c r="L565" s="387">
        <v>185</v>
      </c>
      <c r="M565" s="390">
        <v>14</v>
      </c>
      <c r="N565" s="390">
        <v>2604</v>
      </c>
      <c r="O565" s="403">
        <v>0.22281167108753316</v>
      </c>
      <c r="P565" s="391">
        <v>186</v>
      </c>
    </row>
    <row r="566" spans="1:16" ht="14.4" customHeight="1" x14ac:dyDescent="0.3">
      <c r="A566" s="386" t="s">
        <v>3981</v>
      </c>
      <c r="B566" s="387" t="s">
        <v>3672</v>
      </c>
      <c r="C566" s="387" t="s">
        <v>4050</v>
      </c>
      <c r="D566" s="387" t="s">
        <v>4051</v>
      </c>
      <c r="E566" s="390">
        <v>493</v>
      </c>
      <c r="F566" s="390">
        <v>72471</v>
      </c>
      <c r="G566" s="387">
        <v>1</v>
      </c>
      <c r="H566" s="387">
        <v>147</v>
      </c>
      <c r="I566" s="390">
        <v>479</v>
      </c>
      <c r="J566" s="390">
        <v>70413</v>
      </c>
      <c r="K566" s="387">
        <v>0.97160243407707914</v>
      </c>
      <c r="L566" s="387">
        <v>147</v>
      </c>
      <c r="M566" s="390">
        <v>1011</v>
      </c>
      <c r="N566" s="390">
        <v>119298</v>
      </c>
      <c r="O566" s="403">
        <v>1.6461481144181811</v>
      </c>
      <c r="P566" s="391">
        <v>118</v>
      </c>
    </row>
    <row r="567" spans="1:16" ht="14.4" customHeight="1" x14ac:dyDescent="0.3">
      <c r="A567" s="386" t="s">
        <v>3981</v>
      </c>
      <c r="B567" s="387" t="s">
        <v>3672</v>
      </c>
      <c r="C567" s="387" t="s">
        <v>4052</v>
      </c>
      <c r="D567" s="387" t="s">
        <v>4053</v>
      </c>
      <c r="E567" s="390"/>
      <c r="F567" s="390"/>
      <c r="G567" s="387"/>
      <c r="H567" s="387"/>
      <c r="I567" s="390"/>
      <c r="J567" s="390"/>
      <c r="K567" s="387"/>
      <c r="L567" s="387"/>
      <c r="M567" s="390">
        <v>1</v>
      </c>
      <c r="N567" s="390">
        <v>1001</v>
      </c>
      <c r="O567" s="403"/>
      <c r="P567" s="391">
        <v>1001</v>
      </c>
    </row>
    <row r="568" spans="1:16" ht="14.4" customHeight="1" x14ac:dyDescent="0.3">
      <c r="A568" s="386" t="s">
        <v>3981</v>
      </c>
      <c r="B568" s="387" t="s">
        <v>3672</v>
      </c>
      <c r="C568" s="387" t="s">
        <v>3943</v>
      </c>
      <c r="D568" s="387" t="s">
        <v>3944</v>
      </c>
      <c r="E568" s="390">
        <v>478</v>
      </c>
      <c r="F568" s="390">
        <v>141488</v>
      </c>
      <c r="G568" s="387">
        <v>1</v>
      </c>
      <c r="H568" s="387">
        <v>296</v>
      </c>
      <c r="I568" s="390">
        <v>477</v>
      </c>
      <c r="J568" s="390">
        <v>70596</v>
      </c>
      <c r="K568" s="387">
        <v>0.4989539748953975</v>
      </c>
      <c r="L568" s="387">
        <v>148</v>
      </c>
      <c r="M568" s="390">
        <v>482</v>
      </c>
      <c r="N568" s="390">
        <v>71818</v>
      </c>
      <c r="O568" s="403">
        <v>0.50759074974556151</v>
      </c>
      <c r="P568" s="391">
        <v>149</v>
      </c>
    </row>
    <row r="569" spans="1:16" ht="14.4" customHeight="1" x14ac:dyDescent="0.3">
      <c r="A569" s="386" t="s">
        <v>3981</v>
      </c>
      <c r="B569" s="387" t="s">
        <v>3672</v>
      </c>
      <c r="C569" s="387" t="s">
        <v>3945</v>
      </c>
      <c r="D569" s="387" t="s">
        <v>3940</v>
      </c>
      <c r="E569" s="390">
        <v>690</v>
      </c>
      <c r="F569" s="390">
        <v>457470</v>
      </c>
      <c r="G569" s="387">
        <v>1</v>
      </c>
      <c r="H569" s="387">
        <v>663</v>
      </c>
      <c r="I569" s="390">
        <v>753</v>
      </c>
      <c r="J569" s="390">
        <v>500745</v>
      </c>
      <c r="K569" s="387">
        <v>1.0945963669748835</v>
      </c>
      <c r="L569" s="387">
        <v>665</v>
      </c>
      <c r="M569" s="390">
        <v>568</v>
      </c>
      <c r="N569" s="390">
        <v>379424</v>
      </c>
      <c r="O569" s="403">
        <v>0.82939646315605398</v>
      </c>
      <c r="P569" s="391">
        <v>668</v>
      </c>
    </row>
    <row r="570" spans="1:16" ht="14.4" customHeight="1" x14ac:dyDescent="0.3">
      <c r="A570" s="386" t="s">
        <v>3981</v>
      </c>
      <c r="B570" s="387" t="s">
        <v>3672</v>
      </c>
      <c r="C570" s="387" t="s">
        <v>4054</v>
      </c>
      <c r="D570" s="387" t="s">
        <v>4055</v>
      </c>
      <c r="E570" s="390">
        <v>17</v>
      </c>
      <c r="F570" s="390">
        <v>6494</v>
      </c>
      <c r="G570" s="387">
        <v>1</v>
      </c>
      <c r="H570" s="387">
        <v>382</v>
      </c>
      <c r="I570" s="390">
        <v>17</v>
      </c>
      <c r="J570" s="390">
        <v>3349</v>
      </c>
      <c r="K570" s="387">
        <v>0.51570680628272247</v>
      </c>
      <c r="L570" s="387">
        <v>197</v>
      </c>
      <c r="M570" s="390">
        <v>9</v>
      </c>
      <c r="N570" s="390">
        <v>1782</v>
      </c>
      <c r="O570" s="403">
        <v>0.27440714505697567</v>
      </c>
      <c r="P570" s="391">
        <v>198</v>
      </c>
    </row>
    <row r="571" spans="1:16" ht="14.4" customHeight="1" x14ac:dyDescent="0.3">
      <c r="A571" s="386" t="s">
        <v>3981</v>
      </c>
      <c r="B571" s="387" t="s">
        <v>3672</v>
      </c>
      <c r="C571" s="387" t="s">
        <v>4056</v>
      </c>
      <c r="D571" s="387" t="s">
        <v>4057</v>
      </c>
      <c r="E571" s="390">
        <v>14</v>
      </c>
      <c r="F571" s="390">
        <v>1288</v>
      </c>
      <c r="G571" s="387">
        <v>1</v>
      </c>
      <c r="H571" s="387">
        <v>92</v>
      </c>
      <c r="I571" s="390">
        <v>5</v>
      </c>
      <c r="J571" s="390">
        <v>465</v>
      </c>
      <c r="K571" s="387">
        <v>0.3610248447204969</v>
      </c>
      <c r="L571" s="387">
        <v>93</v>
      </c>
      <c r="M571" s="390">
        <v>6</v>
      </c>
      <c r="N571" s="390">
        <v>558</v>
      </c>
      <c r="O571" s="403">
        <v>0.43322981366459629</v>
      </c>
      <c r="P571" s="391">
        <v>93</v>
      </c>
    </row>
    <row r="572" spans="1:16" ht="14.4" customHeight="1" x14ac:dyDescent="0.3">
      <c r="A572" s="386" t="s">
        <v>3981</v>
      </c>
      <c r="B572" s="387" t="s">
        <v>3672</v>
      </c>
      <c r="C572" s="387" t="s">
        <v>3946</v>
      </c>
      <c r="D572" s="387" t="s">
        <v>3915</v>
      </c>
      <c r="E572" s="390">
        <v>92</v>
      </c>
      <c r="F572" s="390">
        <v>12052</v>
      </c>
      <c r="G572" s="387">
        <v>1</v>
      </c>
      <c r="H572" s="387">
        <v>131</v>
      </c>
      <c r="I572" s="390">
        <v>71</v>
      </c>
      <c r="J572" s="390">
        <v>9301</v>
      </c>
      <c r="K572" s="387">
        <v>0.77173913043478259</v>
      </c>
      <c r="L572" s="387">
        <v>131</v>
      </c>
      <c r="M572" s="390">
        <v>84</v>
      </c>
      <c r="N572" s="390">
        <v>8652</v>
      </c>
      <c r="O572" s="403">
        <v>0.71788914702953865</v>
      </c>
      <c r="P572" s="391">
        <v>103</v>
      </c>
    </row>
    <row r="573" spans="1:16" ht="14.4" customHeight="1" x14ac:dyDescent="0.3">
      <c r="A573" s="386" t="s">
        <v>3981</v>
      </c>
      <c r="B573" s="387" t="s">
        <v>3672</v>
      </c>
      <c r="C573" s="387" t="s">
        <v>3949</v>
      </c>
      <c r="D573" s="387" t="s">
        <v>3950</v>
      </c>
      <c r="E573" s="390">
        <v>1</v>
      </c>
      <c r="F573" s="390">
        <v>409</v>
      </c>
      <c r="G573" s="387">
        <v>1</v>
      </c>
      <c r="H573" s="387">
        <v>409</v>
      </c>
      <c r="I573" s="390"/>
      <c r="J573" s="390"/>
      <c r="K573" s="387"/>
      <c r="L573" s="387"/>
      <c r="M573" s="390"/>
      <c r="N573" s="390"/>
      <c r="O573" s="403"/>
      <c r="P573" s="391"/>
    </row>
    <row r="574" spans="1:16" ht="14.4" customHeight="1" x14ac:dyDescent="0.3">
      <c r="A574" s="386" t="s">
        <v>3981</v>
      </c>
      <c r="B574" s="387" t="s">
        <v>3672</v>
      </c>
      <c r="C574" s="387" t="s">
        <v>3953</v>
      </c>
      <c r="D574" s="387" t="s">
        <v>3954</v>
      </c>
      <c r="E574" s="390"/>
      <c r="F574" s="390"/>
      <c r="G574" s="387"/>
      <c r="H574" s="387"/>
      <c r="I574" s="390">
        <v>4</v>
      </c>
      <c r="J574" s="390">
        <v>1928</v>
      </c>
      <c r="K574" s="387"/>
      <c r="L574" s="387">
        <v>482</v>
      </c>
      <c r="M574" s="390">
        <v>2</v>
      </c>
      <c r="N574" s="390">
        <v>970</v>
      </c>
      <c r="O574" s="403"/>
      <c r="P574" s="391">
        <v>485</v>
      </c>
    </row>
    <row r="575" spans="1:16" ht="14.4" customHeight="1" x14ac:dyDescent="0.3">
      <c r="A575" s="386" t="s">
        <v>3981</v>
      </c>
      <c r="B575" s="387" t="s">
        <v>3672</v>
      </c>
      <c r="C575" s="387" t="s">
        <v>4058</v>
      </c>
      <c r="D575" s="387" t="s">
        <v>4059</v>
      </c>
      <c r="E575" s="390">
        <v>80</v>
      </c>
      <c r="F575" s="390">
        <v>8800</v>
      </c>
      <c r="G575" s="387">
        <v>1</v>
      </c>
      <c r="H575" s="387">
        <v>110</v>
      </c>
      <c r="I575" s="390">
        <v>55</v>
      </c>
      <c r="J575" s="390">
        <v>6105</v>
      </c>
      <c r="K575" s="387">
        <v>0.69374999999999998</v>
      </c>
      <c r="L575" s="387">
        <v>111</v>
      </c>
      <c r="M575" s="390">
        <v>59</v>
      </c>
      <c r="N575" s="390">
        <v>6608</v>
      </c>
      <c r="O575" s="403">
        <v>0.75090909090909086</v>
      </c>
      <c r="P575" s="391">
        <v>112</v>
      </c>
    </row>
    <row r="576" spans="1:16" ht="14.4" customHeight="1" x14ac:dyDescent="0.3">
      <c r="A576" s="386" t="s">
        <v>3981</v>
      </c>
      <c r="B576" s="387" t="s">
        <v>3672</v>
      </c>
      <c r="C576" s="387" t="s">
        <v>4060</v>
      </c>
      <c r="D576" s="387" t="s">
        <v>4061</v>
      </c>
      <c r="E576" s="390">
        <v>2</v>
      </c>
      <c r="F576" s="390">
        <v>220</v>
      </c>
      <c r="G576" s="387">
        <v>1</v>
      </c>
      <c r="H576" s="387">
        <v>110</v>
      </c>
      <c r="I576" s="390">
        <v>2</v>
      </c>
      <c r="J576" s="390">
        <v>222</v>
      </c>
      <c r="K576" s="387">
        <v>1.009090909090909</v>
      </c>
      <c r="L576" s="387">
        <v>111</v>
      </c>
      <c r="M576" s="390">
        <v>1</v>
      </c>
      <c r="N576" s="390">
        <v>112</v>
      </c>
      <c r="O576" s="403">
        <v>0.50909090909090904</v>
      </c>
      <c r="P576" s="391">
        <v>112</v>
      </c>
    </row>
    <row r="577" spans="1:16" ht="14.4" customHeight="1" x14ac:dyDescent="0.3">
      <c r="A577" s="386" t="s">
        <v>3981</v>
      </c>
      <c r="B577" s="387" t="s">
        <v>3672</v>
      </c>
      <c r="C577" s="387" t="s">
        <v>4062</v>
      </c>
      <c r="D577" s="387" t="s">
        <v>4063</v>
      </c>
      <c r="E577" s="390">
        <v>24</v>
      </c>
      <c r="F577" s="390">
        <v>5280</v>
      </c>
      <c r="G577" s="387">
        <v>1</v>
      </c>
      <c r="H577" s="387">
        <v>220</v>
      </c>
      <c r="I577" s="390">
        <v>18</v>
      </c>
      <c r="J577" s="390">
        <v>3978</v>
      </c>
      <c r="K577" s="387">
        <v>0.75340909090909092</v>
      </c>
      <c r="L577" s="387">
        <v>221</v>
      </c>
      <c r="M577" s="390">
        <v>8</v>
      </c>
      <c r="N577" s="390">
        <v>1768</v>
      </c>
      <c r="O577" s="403">
        <v>0.33484848484848484</v>
      </c>
      <c r="P577" s="391">
        <v>221</v>
      </c>
    </row>
    <row r="578" spans="1:16" ht="14.4" customHeight="1" x14ac:dyDescent="0.3">
      <c r="A578" s="386" t="s">
        <v>3981</v>
      </c>
      <c r="B578" s="387" t="s">
        <v>3672</v>
      </c>
      <c r="C578" s="387" t="s">
        <v>4064</v>
      </c>
      <c r="D578" s="387" t="s">
        <v>4065</v>
      </c>
      <c r="E578" s="390">
        <v>32</v>
      </c>
      <c r="F578" s="390">
        <v>3520</v>
      </c>
      <c r="G578" s="387">
        <v>1</v>
      </c>
      <c r="H578" s="387">
        <v>110</v>
      </c>
      <c r="I578" s="390">
        <v>30</v>
      </c>
      <c r="J578" s="390">
        <v>3330</v>
      </c>
      <c r="K578" s="387">
        <v>0.94602272727272729</v>
      </c>
      <c r="L578" s="387">
        <v>111</v>
      </c>
      <c r="M578" s="390">
        <v>47</v>
      </c>
      <c r="N578" s="390">
        <v>5264</v>
      </c>
      <c r="O578" s="403">
        <v>1.4954545454545454</v>
      </c>
      <c r="P578" s="391">
        <v>112</v>
      </c>
    </row>
    <row r="579" spans="1:16" ht="14.4" customHeight="1" x14ac:dyDescent="0.3">
      <c r="A579" s="386" t="s">
        <v>3981</v>
      </c>
      <c r="B579" s="387" t="s">
        <v>3672</v>
      </c>
      <c r="C579" s="387" t="s">
        <v>4066</v>
      </c>
      <c r="D579" s="387" t="s">
        <v>4067</v>
      </c>
      <c r="E579" s="390">
        <v>4704</v>
      </c>
      <c r="F579" s="390">
        <v>813792</v>
      </c>
      <c r="G579" s="387">
        <v>1</v>
      </c>
      <c r="H579" s="387">
        <v>173</v>
      </c>
      <c r="I579" s="390">
        <v>5244</v>
      </c>
      <c r="J579" s="390">
        <v>912456</v>
      </c>
      <c r="K579" s="387">
        <v>1.1212398254099327</v>
      </c>
      <c r="L579" s="387">
        <v>174</v>
      </c>
      <c r="M579" s="390"/>
      <c r="N579" s="390"/>
      <c r="O579" s="403"/>
      <c r="P579" s="391"/>
    </row>
    <row r="580" spans="1:16" ht="14.4" customHeight="1" x14ac:dyDescent="0.3">
      <c r="A580" s="386" t="s">
        <v>3981</v>
      </c>
      <c r="B580" s="387" t="s">
        <v>3672</v>
      </c>
      <c r="C580" s="387" t="s">
        <v>3957</v>
      </c>
      <c r="D580" s="387" t="s">
        <v>3958</v>
      </c>
      <c r="E580" s="390">
        <v>39</v>
      </c>
      <c r="F580" s="390">
        <v>7683</v>
      </c>
      <c r="G580" s="387">
        <v>1</v>
      </c>
      <c r="H580" s="387">
        <v>197</v>
      </c>
      <c r="I580" s="390">
        <v>35</v>
      </c>
      <c r="J580" s="390">
        <v>4305</v>
      </c>
      <c r="K580" s="387">
        <v>0.56032799687622026</v>
      </c>
      <c r="L580" s="387">
        <v>123</v>
      </c>
      <c r="M580" s="390">
        <v>33</v>
      </c>
      <c r="N580" s="390">
        <v>4092</v>
      </c>
      <c r="O580" s="403">
        <v>0.53260445138617729</v>
      </c>
      <c r="P580" s="391">
        <v>124</v>
      </c>
    </row>
    <row r="581" spans="1:16" ht="14.4" customHeight="1" x14ac:dyDescent="0.3">
      <c r="A581" s="386" t="s">
        <v>3981</v>
      </c>
      <c r="B581" s="387" t="s">
        <v>3672</v>
      </c>
      <c r="C581" s="387" t="s">
        <v>4068</v>
      </c>
      <c r="D581" s="387" t="s">
        <v>4069</v>
      </c>
      <c r="E581" s="390">
        <v>1</v>
      </c>
      <c r="F581" s="390">
        <v>803</v>
      </c>
      <c r="G581" s="387">
        <v>1</v>
      </c>
      <c r="H581" s="387">
        <v>803</v>
      </c>
      <c r="I581" s="390"/>
      <c r="J581" s="390"/>
      <c r="K581" s="387"/>
      <c r="L581" s="387"/>
      <c r="M581" s="390"/>
      <c r="N581" s="390"/>
      <c r="O581" s="403"/>
      <c r="P581" s="391"/>
    </row>
    <row r="582" spans="1:16" ht="14.4" customHeight="1" x14ac:dyDescent="0.3">
      <c r="A582" s="386" t="s">
        <v>3981</v>
      </c>
      <c r="B582" s="387" t="s">
        <v>3672</v>
      </c>
      <c r="C582" s="387" t="s">
        <v>4070</v>
      </c>
      <c r="D582" s="387" t="s">
        <v>4071</v>
      </c>
      <c r="E582" s="390">
        <v>9</v>
      </c>
      <c r="F582" s="390">
        <v>972</v>
      </c>
      <c r="G582" s="387">
        <v>1</v>
      </c>
      <c r="H582" s="387">
        <v>108</v>
      </c>
      <c r="I582" s="390">
        <v>3</v>
      </c>
      <c r="J582" s="390">
        <v>327</v>
      </c>
      <c r="K582" s="387">
        <v>0.33641975308641975</v>
      </c>
      <c r="L582" s="387">
        <v>109</v>
      </c>
      <c r="M582" s="390">
        <v>4</v>
      </c>
      <c r="N582" s="390">
        <v>436</v>
      </c>
      <c r="O582" s="403">
        <v>0.44855967078189302</v>
      </c>
      <c r="P582" s="391">
        <v>109</v>
      </c>
    </row>
    <row r="583" spans="1:16" ht="14.4" customHeight="1" x14ac:dyDescent="0.3">
      <c r="A583" s="386" t="s">
        <v>3981</v>
      </c>
      <c r="B583" s="387" t="s">
        <v>3672</v>
      </c>
      <c r="C583" s="387" t="s">
        <v>4072</v>
      </c>
      <c r="D583" s="387" t="s">
        <v>4073</v>
      </c>
      <c r="E583" s="390">
        <v>80</v>
      </c>
      <c r="F583" s="390">
        <v>67520</v>
      </c>
      <c r="G583" s="387">
        <v>1</v>
      </c>
      <c r="H583" s="387">
        <v>844</v>
      </c>
      <c r="I583" s="390">
        <v>69</v>
      </c>
      <c r="J583" s="390">
        <v>58443</v>
      </c>
      <c r="K583" s="387">
        <v>0.86556575829383886</v>
      </c>
      <c r="L583" s="387">
        <v>847</v>
      </c>
      <c r="M583" s="390">
        <v>65</v>
      </c>
      <c r="N583" s="390">
        <v>55315</v>
      </c>
      <c r="O583" s="403">
        <v>0.81923874407582942</v>
      </c>
      <c r="P583" s="391">
        <v>851</v>
      </c>
    </row>
    <row r="584" spans="1:16" ht="14.4" customHeight="1" x14ac:dyDescent="0.3">
      <c r="A584" s="386" t="s">
        <v>3981</v>
      </c>
      <c r="B584" s="387" t="s">
        <v>3672</v>
      </c>
      <c r="C584" s="387" t="s">
        <v>4074</v>
      </c>
      <c r="D584" s="387" t="s">
        <v>4075</v>
      </c>
      <c r="E584" s="390">
        <v>13</v>
      </c>
      <c r="F584" s="390">
        <v>12363</v>
      </c>
      <c r="G584" s="387">
        <v>1</v>
      </c>
      <c r="H584" s="387">
        <v>951</v>
      </c>
      <c r="I584" s="390">
        <v>20</v>
      </c>
      <c r="J584" s="390">
        <v>19120</v>
      </c>
      <c r="K584" s="387">
        <v>1.5465501900833132</v>
      </c>
      <c r="L584" s="387">
        <v>956</v>
      </c>
      <c r="M584" s="390">
        <v>11</v>
      </c>
      <c r="N584" s="390">
        <v>10582</v>
      </c>
      <c r="O584" s="403">
        <v>0.85594111461619349</v>
      </c>
      <c r="P584" s="391">
        <v>962</v>
      </c>
    </row>
    <row r="585" spans="1:16" ht="14.4" customHeight="1" x14ac:dyDescent="0.3">
      <c r="A585" s="386" t="s">
        <v>3981</v>
      </c>
      <c r="B585" s="387" t="s">
        <v>3672</v>
      </c>
      <c r="C585" s="387" t="s">
        <v>4076</v>
      </c>
      <c r="D585" s="387" t="s">
        <v>4067</v>
      </c>
      <c r="E585" s="390">
        <v>2</v>
      </c>
      <c r="F585" s="390">
        <v>172</v>
      </c>
      <c r="G585" s="387">
        <v>1</v>
      </c>
      <c r="H585" s="387">
        <v>86</v>
      </c>
      <c r="I585" s="390"/>
      <c r="J585" s="390"/>
      <c r="K585" s="387"/>
      <c r="L585" s="387"/>
      <c r="M585" s="390"/>
      <c r="N585" s="390"/>
      <c r="O585" s="403"/>
      <c r="P585" s="391"/>
    </row>
    <row r="586" spans="1:16" ht="14.4" customHeight="1" x14ac:dyDescent="0.3">
      <c r="A586" s="386" t="s">
        <v>3981</v>
      </c>
      <c r="B586" s="387" t="s">
        <v>3672</v>
      </c>
      <c r="C586" s="387" t="s">
        <v>3959</v>
      </c>
      <c r="D586" s="387" t="s">
        <v>3960</v>
      </c>
      <c r="E586" s="390">
        <v>157</v>
      </c>
      <c r="F586" s="390">
        <v>17270</v>
      </c>
      <c r="G586" s="387">
        <v>1</v>
      </c>
      <c r="H586" s="387">
        <v>110</v>
      </c>
      <c r="I586" s="390">
        <v>153</v>
      </c>
      <c r="J586" s="390">
        <v>16983</v>
      </c>
      <c r="K586" s="387">
        <v>0.98338158656629993</v>
      </c>
      <c r="L586" s="387">
        <v>111</v>
      </c>
      <c r="M586" s="390">
        <v>155</v>
      </c>
      <c r="N586" s="390">
        <v>17360</v>
      </c>
      <c r="O586" s="403">
        <v>1.0052113491603938</v>
      </c>
      <c r="P586" s="391">
        <v>112</v>
      </c>
    </row>
    <row r="587" spans="1:16" ht="14.4" customHeight="1" x14ac:dyDescent="0.3">
      <c r="A587" s="386" t="s">
        <v>3981</v>
      </c>
      <c r="B587" s="387" t="s">
        <v>3672</v>
      </c>
      <c r="C587" s="387" t="s">
        <v>4077</v>
      </c>
      <c r="D587" s="387" t="s">
        <v>4078</v>
      </c>
      <c r="E587" s="390">
        <v>28</v>
      </c>
      <c r="F587" s="390">
        <v>2044</v>
      </c>
      <c r="G587" s="387">
        <v>1</v>
      </c>
      <c r="H587" s="387">
        <v>73</v>
      </c>
      <c r="I587" s="390">
        <v>26</v>
      </c>
      <c r="J587" s="390">
        <v>1924</v>
      </c>
      <c r="K587" s="387">
        <v>0.94129158512720157</v>
      </c>
      <c r="L587" s="387">
        <v>74</v>
      </c>
      <c r="M587" s="390">
        <v>21</v>
      </c>
      <c r="N587" s="390">
        <v>1554</v>
      </c>
      <c r="O587" s="403">
        <v>0.76027397260273977</v>
      </c>
      <c r="P587" s="391">
        <v>74</v>
      </c>
    </row>
    <row r="588" spans="1:16" ht="14.4" customHeight="1" x14ac:dyDescent="0.3">
      <c r="A588" s="386" t="s">
        <v>3981</v>
      </c>
      <c r="B588" s="387" t="s">
        <v>3672</v>
      </c>
      <c r="C588" s="387" t="s">
        <v>3961</v>
      </c>
      <c r="D588" s="387" t="s">
        <v>3962</v>
      </c>
      <c r="E588" s="390"/>
      <c r="F588" s="390"/>
      <c r="G588" s="387"/>
      <c r="H588" s="387"/>
      <c r="I588" s="390">
        <v>1</v>
      </c>
      <c r="J588" s="390">
        <v>564</v>
      </c>
      <c r="K588" s="387"/>
      <c r="L588" s="387">
        <v>564</v>
      </c>
      <c r="M588" s="390"/>
      <c r="N588" s="390"/>
      <c r="O588" s="403"/>
      <c r="P588" s="391"/>
    </row>
    <row r="589" spans="1:16" ht="14.4" customHeight="1" x14ac:dyDescent="0.3">
      <c r="A589" s="386" t="s">
        <v>3981</v>
      </c>
      <c r="B589" s="387" t="s">
        <v>3672</v>
      </c>
      <c r="C589" s="387" t="s">
        <v>3963</v>
      </c>
      <c r="D589" s="387" t="s">
        <v>3964</v>
      </c>
      <c r="E589" s="390">
        <v>12</v>
      </c>
      <c r="F589" s="390">
        <v>11220</v>
      </c>
      <c r="G589" s="387">
        <v>1</v>
      </c>
      <c r="H589" s="387">
        <v>935</v>
      </c>
      <c r="I589" s="390">
        <v>11</v>
      </c>
      <c r="J589" s="390">
        <v>10340</v>
      </c>
      <c r="K589" s="387">
        <v>0.92156862745098034</v>
      </c>
      <c r="L589" s="387">
        <v>940</v>
      </c>
      <c r="M589" s="390">
        <v>1</v>
      </c>
      <c r="N589" s="390">
        <v>946</v>
      </c>
      <c r="O589" s="403">
        <v>8.4313725490196084E-2</v>
      </c>
      <c r="P589" s="391">
        <v>946</v>
      </c>
    </row>
    <row r="590" spans="1:16" ht="14.4" customHeight="1" x14ac:dyDescent="0.3">
      <c r="A590" s="386" t="s">
        <v>3981</v>
      </c>
      <c r="B590" s="387" t="s">
        <v>3672</v>
      </c>
      <c r="C590" s="387" t="s">
        <v>4079</v>
      </c>
      <c r="D590" s="387" t="s">
        <v>4080</v>
      </c>
      <c r="E590" s="390"/>
      <c r="F590" s="390"/>
      <c r="G590" s="387"/>
      <c r="H590" s="387"/>
      <c r="I590" s="390"/>
      <c r="J590" s="390"/>
      <c r="K590" s="387"/>
      <c r="L590" s="387"/>
      <c r="M590" s="390">
        <v>1</v>
      </c>
      <c r="N590" s="390">
        <v>928</v>
      </c>
      <c r="O590" s="403"/>
      <c r="P590" s="391">
        <v>928</v>
      </c>
    </row>
    <row r="591" spans="1:16" ht="14.4" customHeight="1" x14ac:dyDescent="0.3">
      <c r="A591" s="386" t="s">
        <v>3981</v>
      </c>
      <c r="B591" s="387" t="s">
        <v>3672</v>
      </c>
      <c r="C591" s="387" t="s">
        <v>3965</v>
      </c>
      <c r="D591" s="387" t="s">
        <v>3966</v>
      </c>
      <c r="E591" s="390"/>
      <c r="F591" s="390"/>
      <c r="G591" s="387"/>
      <c r="H591" s="387"/>
      <c r="I591" s="390">
        <v>1</v>
      </c>
      <c r="J591" s="390">
        <v>199</v>
      </c>
      <c r="K591" s="387"/>
      <c r="L591" s="387">
        <v>199</v>
      </c>
      <c r="M591" s="390">
        <v>4</v>
      </c>
      <c r="N591" s="390">
        <v>800</v>
      </c>
      <c r="O591" s="403"/>
      <c r="P591" s="391">
        <v>200</v>
      </c>
    </row>
    <row r="592" spans="1:16" ht="14.4" customHeight="1" x14ac:dyDescent="0.3">
      <c r="A592" s="386" t="s">
        <v>3981</v>
      </c>
      <c r="B592" s="387" t="s">
        <v>3672</v>
      </c>
      <c r="C592" s="387" t="s">
        <v>3967</v>
      </c>
      <c r="D592" s="387" t="s">
        <v>3968</v>
      </c>
      <c r="E592" s="390"/>
      <c r="F592" s="390"/>
      <c r="G592" s="387"/>
      <c r="H592" s="387"/>
      <c r="I592" s="390">
        <v>2</v>
      </c>
      <c r="J592" s="390">
        <v>128</v>
      </c>
      <c r="K592" s="387"/>
      <c r="L592" s="387">
        <v>64</v>
      </c>
      <c r="M592" s="390"/>
      <c r="N592" s="390"/>
      <c r="O592" s="403"/>
      <c r="P592" s="391"/>
    </row>
    <row r="593" spans="1:16" ht="14.4" customHeight="1" x14ac:dyDescent="0.3">
      <c r="A593" s="386" t="s">
        <v>3981</v>
      </c>
      <c r="B593" s="387" t="s">
        <v>3672</v>
      </c>
      <c r="C593" s="387" t="s">
        <v>3973</v>
      </c>
      <c r="D593" s="387" t="s">
        <v>3974</v>
      </c>
      <c r="E593" s="390">
        <v>1</v>
      </c>
      <c r="F593" s="390">
        <v>106</v>
      </c>
      <c r="G593" s="387">
        <v>1</v>
      </c>
      <c r="H593" s="387">
        <v>106</v>
      </c>
      <c r="I593" s="390"/>
      <c r="J593" s="390"/>
      <c r="K593" s="387"/>
      <c r="L593" s="387"/>
      <c r="M593" s="390"/>
      <c r="N593" s="390"/>
      <c r="O593" s="403"/>
      <c r="P593" s="391"/>
    </row>
    <row r="594" spans="1:16" ht="14.4" customHeight="1" x14ac:dyDescent="0.3">
      <c r="A594" s="386" t="s">
        <v>3981</v>
      </c>
      <c r="B594" s="387" t="s">
        <v>3672</v>
      </c>
      <c r="C594" s="387" t="s">
        <v>4081</v>
      </c>
      <c r="D594" s="387" t="s">
        <v>4082</v>
      </c>
      <c r="E594" s="390">
        <v>4</v>
      </c>
      <c r="F594" s="390">
        <v>5880</v>
      </c>
      <c r="G594" s="387">
        <v>1</v>
      </c>
      <c r="H594" s="387">
        <v>1470</v>
      </c>
      <c r="I594" s="390">
        <v>5</v>
      </c>
      <c r="J594" s="390">
        <v>7375</v>
      </c>
      <c r="K594" s="387">
        <v>1.254251700680272</v>
      </c>
      <c r="L594" s="387">
        <v>1475</v>
      </c>
      <c r="M594" s="390">
        <v>2</v>
      </c>
      <c r="N594" s="390">
        <v>2962</v>
      </c>
      <c r="O594" s="403">
        <v>0.50374149659863943</v>
      </c>
      <c r="P594" s="391">
        <v>1481</v>
      </c>
    </row>
    <row r="595" spans="1:16" ht="14.4" customHeight="1" x14ac:dyDescent="0.3">
      <c r="A595" s="386" t="s">
        <v>3981</v>
      </c>
      <c r="B595" s="387" t="s">
        <v>3672</v>
      </c>
      <c r="C595" s="387" t="s">
        <v>3727</v>
      </c>
      <c r="D595" s="387" t="s">
        <v>3728</v>
      </c>
      <c r="E595" s="390">
        <v>0</v>
      </c>
      <c r="F595" s="390">
        <v>0</v>
      </c>
      <c r="G595" s="387"/>
      <c r="H595" s="387"/>
      <c r="I595" s="390">
        <v>0</v>
      </c>
      <c r="J595" s="390">
        <v>0</v>
      </c>
      <c r="K595" s="387"/>
      <c r="L595" s="387"/>
      <c r="M595" s="390"/>
      <c r="N595" s="390"/>
      <c r="O595" s="403"/>
      <c r="P595" s="391"/>
    </row>
    <row r="596" spans="1:16" ht="14.4" customHeight="1" x14ac:dyDescent="0.3">
      <c r="A596" s="386" t="s">
        <v>3981</v>
      </c>
      <c r="B596" s="387" t="s">
        <v>3672</v>
      </c>
      <c r="C596" s="387" t="s">
        <v>4083</v>
      </c>
      <c r="D596" s="387" t="s">
        <v>4084</v>
      </c>
      <c r="E596" s="390">
        <v>2</v>
      </c>
      <c r="F596" s="390">
        <v>638</v>
      </c>
      <c r="G596" s="387">
        <v>1</v>
      </c>
      <c r="H596" s="387">
        <v>319</v>
      </c>
      <c r="I596" s="390"/>
      <c r="J596" s="390"/>
      <c r="K596" s="387"/>
      <c r="L596" s="387"/>
      <c r="M596" s="390"/>
      <c r="N596" s="390"/>
      <c r="O596" s="403"/>
      <c r="P596" s="391"/>
    </row>
    <row r="597" spans="1:16" ht="14.4" customHeight="1" x14ac:dyDescent="0.3">
      <c r="A597" s="386" t="s">
        <v>3981</v>
      </c>
      <c r="B597" s="387" t="s">
        <v>3672</v>
      </c>
      <c r="C597" s="387" t="s">
        <v>4085</v>
      </c>
      <c r="D597" s="387" t="s">
        <v>4086</v>
      </c>
      <c r="E597" s="390">
        <v>1</v>
      </c>
      <c r="F597" s="390">
        <v>499</v>
      </c>
      <c r="G597" s="387">
        <v>1</v>
      </c>
      <c r="H597" s="387">
        <v>499</v>
      </c>
      <c r="I597" s="390"/>
      <c r="J597" s="390"/>
      <c r="K597" s="387"/>
      <c r="L597" s="387"/>
      <c r="M597" s="390"/>
      <c r="N597" s="390"/>
      <c r="O597" s="403"/>
      <c r="P597" s="391"/>
    </row>
    <row r="598" spans="1:16" ht="14.4" customHeight="1" x14ac:dyDescent="0.3">
      <c r="A598" s="386" t="s">
        <v>3981</v>
      </c>
      <c r="B598" s="387" t="s">
        <v>3672</v>
      </c>
      <c r="C598" s="387" t="s">
        <v>4087</v>
      </c>
      <c r="D598" s="387" t="s">
        <v>4088</v>
      </c>
      <c r="E598" s="390">
        <v>12</v>
      </c>
      <c r="F598" s="390">
        <v>1320</v>
      </c>
      <c r="G598" s="387">
        <v>1</v>
      </c>
      <c r="H598" s="387">
        <v>110</v>
      </c>
      <c r="I598" s="390">
        <v>9</v>
      </c>
      <c r="J598" s="390">
        <v>999</v>
      </c>
      <c r="K598" s="387">
        <v>0.75681818181818183</v>
      </c>
      <c r="L598" s="387">
        <v>111</v>
      </c>
      <c r="M598" s="390">
        <v>20</v>
      </c>
      <c r="N598" s="390">
        <v>2240</v>
      </c>
      <c r="O598" s="403">
        <v>1.696969696969697</v>
      </c>
      <c r="P598" s="391">
        <v>112</v>
      </c>
    </row>
    <row r="599" spans="1:16" ht="14.4" customHeight="1" x14ac:dyDescent="0.3">
      <c r="A599" s="386" t="s">
        <v>3981</v>
      </c>
      <c r="B599" s="387" t="s">
        <v>3672</v>
      </c>
      <c r="C599" s="387" t="s">
        <v>4089</v>
      </c>
      <c r="D599" s="387" t="s">
        <v>4090</v>
      </c>
      <c r="E599" s="390">
        <v>14</v>
      </c>
      <c r="F599" s="390">
        <v>11872</v>
      </c>
      <c r="G599" s="387">
        <v>1</v>
      </c>
      <c r="H599" s="387">
        <v>848</v>
      </c>
      <c r="I599" s="390">
        <v>17</v>
      </c>
      <c r="J599" s="390">
        <v>14450</v>
      </c>
      <c r="K599" s="387">
        <v>1.2171495956873315</v>
      </c>
      <c r="L599" s="387">
        <v>850</v>
      </c>
      <c r="M599" s="390">
        <v>36</v>
      </c>
      <c r="N599" s="390">
        <v>30744</v>
      </c>
      <c r="O599" s="403">
        <v>2.5896226415094339</v>
      </c>
      <c r="P599" s="391">
        <v>854</v>
      </c>
    </row>
    <row r="600" spans="1:16" ht="14.4" customHeight="1" x14ac:dyDescent="0.3">
      <c r="A600" s="386" t="s">
        <v>3981</v>
      </c>
      <c r="B600" s="387" t="s">
        <v>3672</v>
      </c>
      <c r="C600" s="387" t="s">
        <v>4091</v>
      </c>
      <c r="D600" s="387" t="s">
        <v>4092</v>
      </c>
      <c r="E600" s="390">
        <v>12</v>
      </c>
      <c r="F600" s="390">
        <v>2664</v>
      </c>
      <c r="G600" s="387">
        <v>1</v>
      </c>
      <c r="H600" s="387">
        <v>222</v>
      </c>
      <c r="I600" s="390">
        <v>1</v>
      </c>
      <c r="J600" s="390">
        <v>111</v>
      </c>
      <c r="K600" s="387">
        <v>4.1666666666666664E-2</v>
      </c>
      <c r="L600" s="387">
        <v>111</v>
      </c>
      <c r="M600" s="390"/>
      <c r="N600" s="390"/>
      <c r="O600" s="403"/>
      <c r="P600" s="391"/>
    </row>
    <row r="601" spans="1:16" ht="14.4" customHeight="1" x14ac:dyDescent="0.3">
      <c r="A601" s="386" t="s">
        <v>3981</v>
      </c>
      <c r="B601" s="387" t="s">
        <v>3672</v>
      </c>
      <c r="C601" s="387" t="s">
        <v>4093</v>
      </c>
      <c r="D601" s="387" t="s">
        <v>4094</v>
      </c>
      <c r="E601" s="390">
        <v>1</v>
      </c>
      <c r="F601" s="390">
        <v>110</v>
      </c>
      <c r="G601" s="387">
        <v>1</v>
      </c>
      <c r="H601" s="387">
        <v>110</v>
      </c>
      <c r="I601" s="390">
        <v>5</v>
      </c>
      <c r="J601" s="390">
        <v>555</v>
      </c>
      <c r="K601" s="387">
        <v>5.0454545454545459</v>
      </c>
      <c r="L601" s="387">
        <v>111</v>
      </c>
      <c r="M601" s="390">
        <v>5</v>
      </c>
      <c r="N601" s="390">
        <v>560</v>
      </c>
      <c r="O601" s="403">
        <v>5.0909090909090908</v>
      </c>
      <c r="P601" s="391">
        <v>112</v>
      </c>
    </row>
    <row r="602" spans="1:16" ht="14.4" customHeight="1" x14ac:dyDescent="0.3">
      <c r="A602" s="386" t="s">
        <v>3981</v>
      </c>
      <c r="B602" s="387" t="s">
        <v>3672</v>
      </c>
      <c r="C602" s="387" t="s">
        <v>4095</v>
      </c>
      <c r="D602" s="387" t="s">
        <v>4096</v>
      </c>
      <c r="E602" s="390"/>
      <c r="F602" s="390"/>
      <c r="G602" s="387"/>
      <c r="H602" s="387"/>
      <c r="I602" s="390">
        <v>1</v>
      </c>
      <c r="J602" s="390">
        <v>123</v>
      </c>
      <c r="K602" s="387"/>
      <c r="L602" s="387">
        <v>123</v>
      </c>
      <c r="M602" s="390">
        <v>53</v>
      </c>
      <c r="N602" s="390">
        <v>6572</v>
      </c>
      <c r="O602" s="403"/>
      <c r="P602" s="391">
        <v>124</v>
      </c>
    </row>
    <row r="603" spans="1:16" ht="14.4" customHeight="1" x14ac:dyDescent="0.3">
      <c r="A603" s="386" t="s">
        <v>3981</v>
      </c>
      <c r="B603" s="387" t="s">
        <v>3672</v>
      </c>
      <c r="C603" s="387" t="s">
        <v>3806</v>
      </c>
      <c r="D603" s="387" t="s">
        <v>3807</v>
      </c>
      <c r="E603" s="390"/>
      <c r="F603" s="390"/>
      <c r="G603" s="387"/>
      <c r="H603" s="387"/>
      <c r="I603" s="390"/>
      <c r="J603" s="390"/>
      <c r="K603" s="387"/>
      <c r="L603" s="387"/>
      <c r="M603" s="390">
        <v>1419</v>
      </c>
      <c r="N603" s="390">
        <v>80030</v>
      </c>
      <c r="O603" s="403"/>
      <c r="P603" s="391">
        <v>56.398872445384072</v>
      </c>
    </row>
    <row r="604" spans="1:16" ht="14.4" customHeight="1" x14ac:dyDescent="0.3">
      <c r="A604" s="386" t="s">
        <v>3981</v>
      </c>
      <c r="B604" s="387" t="s">
        <v>3672</v>
      </c>
      <c r="C604" s="387" t="s">
        <v>4097</v>
      </c>
      <c r="D604" s="387" t="s">
        <v>4098</v>
      </c>
      <c r="E604" s="390"/>
      <c r="F604" s="390"/>
      <c r="G604" s="387"/>
      <c r="H604" s="387"/>
      <c r="I604" s="390"/>
      <c r="J604" s="390"/>
      <c r="K604" s="387"/>
      <c r="L604" s="387"/>
      <c r="M604" s="390">
        <v>11721</v>
      </c>
      <c r="N604" s="390">
        <v>2719272</v>
      </c>
      <c r="O604" s="403"/>
      <c r="P604" s="391">
        <v>232</v>
      </c>
    </row>
    <row r="605" spans="1:16" ht="14.4" customHeight="1" x14ac:dyDescent="0.3">
      <c r="A605" s="386" t="s">
        <v>3981</v>
      </c>
      <c r="B605" s="387" t="s">
        <v>3672</v>
      </c>
      <c r="C605" s="387" t="s">
        <v>4099</v>
      </c>
      <c r="D605" s="387" t="s">
        <v>4100</v>
      </c>
      <c r="E605" s="390"/>
      <c r="F605" s="390"/>
      <c r="G605" s="387"/>
      <c r="H605" s="387"/>
      <c r="I605" s="390"/>
      <c r="J605" s="390"/>
      <c r="K605" s="387"/>
      <c r="L605" s="387"/>
      <c r="M605" s="390">
        <v>142</v>
      </c>
      <c r="N605" s="390">
        <v>16472</v>
      </c>
      <c r="O605" s="403"/>
      <c r="P605" s="391">
        <v>116</v>
      </c>
    </row>
    <row r="606" spans="1:16" ht="14.4" customHeight="1" x14ac:dyDescent="0.3">
      <c r="A606" s="386" t="s">
        <v>4101</v>
      </c>
      <c r="B606" s="387" t="s">
        <v>3546</v>
      </c>
      <c r="C606" s="387" t="s">
        <v>3553</v>
      </c>
      <c r="D606" s="387" t="s">
        <v>3554</v>
      </c>
      <c r="E606" s="390"/>
      <c r="F606" s="390"/>
      <c r="G606" s="387"/>
      <c r="H606" s="387"/>
      <c r="I606" s="390">
        <v>0.4</v>
      </c>
      <c r="J606" s="390">
        <v>38.119999999999997</v>
      </c>
      <c r="K606" s="387"/>
      <c r="L606" s="387">
        <v>95.299999999999983</v>
      </c>
      <c r="M606" s="390">
        <v>0.2</v>
      </c>
      <c r="N606" s="390">
        <v>18.23</v>
      </c>
      <c r="O606" s="403"/>
      <c r="P606" s="391">
        <v>91.149999999999991</v>
      </c>
    </row>
    <row r="607" spans="1:16" ht="14.4" customHeight="1" x14ac:dyDescent="0.3">
      <c r="A607" s="386" t="s">
        <v>4101</v>
      </c>
      <c r="B607" s="387" t="s">
        <v>3546</v>
      </c>
      <c r="C607" s="387" t="s">
        <v>3557</v>
      </c>
      <c r="D607" s="387" t="s">
        <v>3558</v>
      </c>
      <c r="E607" s="390">
        <v>15.899999999999999</v>
      </c>
      <c r="F607" s="390">
        <v>2093.5999999999995</v>
      </c>
      <c r="G607" s="387">
        <v>1</v>
      </c>
      <c r="H607" s="387">
        <v>131.67295597484275</v>
      </c>
      <c r="I607" s="390">
        <v>13.3</v>
      </c>
      <c r="J607" s="390">
        <v>2061.7999999999997</v>
      </c>
      <c r="K607" s="387">
        <v>0.98481085212074904</v>
      </c>
      <c r="L607" s="387">
        <v>155.02255639097743</v>
      </c>
      <c r="M607" s="390">
        <v>11.1</v>
      </c>
      <c r="N607" s="390">
        <v>1752.9699999999998</v>
      </c>
      <c r="O607" s="403">
        <v>0.83729938861291564</v>
      </c>
      <c r="P607" s="391">
        <v>157.9252252252252</v>
      </c>
    </row>
    <row r="608" spans="1:16" ht="14.4" customHeight="1" x14ac:dyDescent="0.3">
      <c r="A608" s="386" t="s">
        <v>4101</v>
      </c>
      <c r="B608" s="387" t="s">
        <v>3546</v>
      </c>
      <c r="C608" s="387" t="s">
        <v>3740</v>
      </c>
      <c r="D608" s="387" t="s">
        <v>3741</v>
      </c>
      <c r="E608" s="390"/>
      <c r="F608" s="390"/>
      <c r="G608" s="387"/>
      <c r="H608" s="387"/>
      <c r="I608" s="390">
        <v>0.3</v>
      </c>
      <c r="J608" s="390">
        <v>16.53</v>
      </c>
      <c r="K608" s="387"/>
      <c r="L608" s="387">
        <v>55.100000000000009</v>
      </c>
      <c r="M608" s="390"/>
      <c r="N608" s="390"/>
      <c r="O608" s="403"/>
      <c r="P608" s="391"/>
    </row>
    <row r="609" spans="1:16" ht="14.4" customHeight="1" x14ac:dyDescent="0.3">
      <c r="A609" s="386" t="s">
        <v>4101</v>
      </c>
      <c r="B609" s="387" t="s">
        <v>3546</v>
      </c>
      <c r="C609" s="387" t="s">
        <v>3571</v>
      </c>
      <c r="D609" s="387" t="s">
        <v>3572</v>
      </c>
      <c r="E609" s="390">
        <v>0.1</v>
      </c>
      <c r="F609" s="390">
        <v>6.42</v>
      </c>
      <c r="G609" s="387">
        <v>1</v>
      </c>
      <c r="H609" s="387">
        <v>64.199999999999989</v>
      </c>
      <c r="I609" s="390"/>
      <c r="J609" s="390"/>
      <c r="K609" s="387"/>
      <c r="L609" s="387"/>
      <c r="M609" s="390"/>
      <c r="N609" s="390"/>
      <c r="O609" s="403"/>
      <c r="P609" s="391"/>
    </row>
    <row r="610" spans="1:16" ht="14.4" customHeight="1" x14ac:dyDescent="0.3">
      <c r="A610" s="386" t="s">
        <v>4101</v>
      </c>
      <c r="B610" s="387" t="s">
        <v>3546</v>
      </c>
      <c r="C610" s="387" t="s">
        <v>3573</v>
      </c>
      <c r="D610" s="387" t="s">
        <v>3574</v>
      </c>
      <c r="E610" s="390">
        <v>1.6</v>
      </c>
      <c r="F610" s="390">
        <v>100.60999999999999</v>
      </c>
      <c r="G610" s="387">
        <v>1</v>
      </c>
      <c r="H610" s="387">
        <v>62.881249999999987</v>
      </c>
      <c r="I610" s="390"/>
      <c r="J610" s="390"/>
      <c r="K610" s="387"/>
      <c r="L610" s="387"/>
      <c r="M610" s="390">
        <v>0.4</v>
      </c>
      <c r="N610" s="390">
        <v>10.74</v>
      </c>
      <c r="O610" s="403">
        <v>0.10674883212404335</v>
      </c>
      <c r="P610" s="391">
        <v>26.849999999999998</v>
      </c>
    </row>
    <row r="611" spans="1:16" ht="14.4" customHeight="1" x14ac:dyDescent="0.3">
      <c r="A611" s="386" t="s">
        <v>4101</v>
      </c>
      <c r="B611" s="387" t="s">
        <v>3546</v>
      </c>
      <c r="C611" s="387" t="s">
        <v>3575</v>
      </c>
      <c r="D611" s="387" t="s">
        <v>3576</v>
      </c>
      <c r="E611" s="390">
        <v>11.7</v>
      </c>
      <c r="F611" s="390">
        <v>1171.5299999999997</v>
      </c>
      <c r="G611" s="387">
        <v>1</v>
      </c>
      <c r="H611" s="387">
        <v>100.13076923076922</v>
      </c>
      <c r="I611" s="390">
        <v>7.7999999999999989</v>
      </c>
      <c r="J611" s="390">
        <v>815.33999999999992</v>
      </c>
      <c r="K611" s="387">
        <v>0.69596169112186634</v>
      </c>
      <c r="L611" s="387">
        <v>104.53076923076924</v>
      </c>
      <c r="M611" s="390">
        <v>6.1999999999999993</v>
      </c>
      <c r="N611" s="390">
        <v>653.72</v>
      </c>
      <c r="O611" s="403">
        <v>0.55800534343977548</v>
      </c>
      <c r="P611" s="391">
        <v>105.43870967741937</v>
      </c>
    </row>
    <row r="612" spans="1:16" ht="14.4" customHeight="1" x14ac:dyDescent="0.3">
      <c r="A612" s="386" t="s">
        <v>4101</v>
      </c>
      <c r="B612" s="387" t="s">
        <v>3546</v>
      </c>
      <c r="C612" s="387" t="s">
        <v>3583</v>
      </c>
      <c r="D612" s="387" t="s">
        <v>3584</v>
      </c>
      <c r="E612" s="390"/>
      <c r="F612" s="390"/>
      <c r="G612" s="387"/>
      <c r="H612" s="387"/>
      <c r="I612" s="390">
        <v>0.1</v>
      </c>
      <c r="J612" s="390">
        <v>39.81</v>
      </c>
      <c r="K612" s="387"/>
      <c r="L612" s="387">
        <v>398.1</v>
      </c>
      <c r="M612" s="390"/>
      <c r="N612" s="390"/>
      <c r="O612" s="403"/>
      <c r="P612" s="391"/>
    </row>
    <row r="613" spans="1:16" ht="14.4" customHeight="1" x14ac:dyDescent="0.3">
      <c r="A613" s="386" t="s">
        <v>4101</v>
      </c>
      <c r="B613" s="387" t="s">
        <v>3546</v>
      </c>
      <c r="C613" s="387" t="s">
        <v>3587</v>
      </c>
      <c r="D613" s="387" t="s">
        <v>3588</v>
      </c>
      <c r="E613" s="390">
        <v>2.5</v>
      </c>
      <c r="F613" s="390">
        <v>234.94000000000003</v>
      </c>
      <c r="G613" s="387">
        <v>1</v>
      </c>
      <c r="H613" s="387">
        <v>93.976000000000013</v>
      </c>
      <c r="I613" s="390">
        <v>4</v>
      </c>
      <c r="J613" s="390">
        <v>392.39</v>
      </c>
      <c r="K613" s="387">
        <v>1.6701711075168126</v>
      </c>
      <c r="L613" s="387">
        <v>98.097499999999997</v>
      </c>
      <c r="M613" s="390">
        <v>2.79</v>
      </c>
      <c r="N613" s="390">
        <v>276.08999999999997</v>
      </c>
      <c r="O613" s="403">
        <v>1.1751511024091255</v>
      </c>
      <c r="P613" s="391">
        <v>98.956989247311824</v>
      </c>
    </row>
    <row r="614" spans="1:16" ht="14.4" customHeight="1" x14ac:dyDescent="0.3">
      <c r="A614" s="386" t="s">
        <v>4101</v>
      </c>
      <c r="B614" s="387" t="s">
        <v>3546</v>
      </c>
      <c r="C614" s="387" t="s">
        <v>3591</v>
      </c>
      <c r="D614" s="387" t="s">
        <v>3592</v>
      </c>
      <c r="E614" s="390"/>
      <c r="F614" s="390"/>
      <c r="G614" s="387"/>
      <c r="H614" s="387"/>
      <c r="I614" s="390"/>
      <c r="J614" s="390"/>
      <c r="K614" s="387"/>
      <c r="L614" s="387"/>
      <c r="M614" s="390">
        <v>0.24</v>
      </c>
      <c r="N614" s="390">
        <v>31.5</v>
      </c>
      <c r="O614" s="403"/>
      <c r="P614" s="391">
        <v>131.25</v>
      </c>
    </row>
    <row r="615" spans="1:16" ht="14.4" customHeight="1" x14ac:dyDescent="0.3">
      <c r="A615" s="386" t="s">
        <v>4101</v>
      </c>
      <c r="B615" s="387" t="s">
        <v>3546</v>
      </c>
      <c r="C615" s="387" t="s">
        <v>3597</v>
      </c>
      <c r="D615" s="387" t="s">
        <v>3598</v>
      </c>
      <c r="E615" s="390">
        <v>2</v>
      </c>
      <c r="F615" s="390">
        <v>94.64</v>
      </c>
      <c r="G615" s="387">
        <v>1</v>
      </c>
      <c r="H615" s="387">
        <v>47.32</v>
      </c>
      <c r="I615" s="390"/>
      <c r="J615" s="390"/>
      <c r="K615" s="387"/>
      <c r="L615" s="387"/>
      <c r="M615" s="390">
        <v>1</v>
      </c>
      <c r="N615" s="390">
        <v>50.95</v>
      </c>
      <c r="O615" s="403">
        <v>0.53835587489433645</v>
      </c>
      <c r="P615" s="391">
        <v>50.95</v>
      </c>
    </row>
    <row r="616" spans="1:16" ht="14.4" customHeight="1" x14ac:dyDescent="0.3">
      <c r="A616" s="386" t="s">
        <v>4101</v>
      </c>
      <c r="B616" s="387" t="s">
        <v>3546</v>
      </c>
      <c r="C616" s="387" t="s">
        <v>3604</v>
      </c>
      <c r="D616" s="387" t="s">
        <v>3605</v>
      </c>
      <c r="E616" s="390">
        <v>2.4</v>
      </c>
      <c r="F616" s="390">
        <v>89.04</v>
      </c>
      <c r="G616" s="387">
        <v>1</v>
      </c>
      <c r="H616" s="387">
        <v>37.1</v>
      </c>
      <c r="I616" s="390">
        <v>3.2</v>
      </c>
      <c r="J616" s="390">
        <v>118.68</v>
      </c>
      <c r="K616" s="387">
        <v>1.3328840970350404</v>
      </c>
      <c r="L616" s="387">
        <v>37.087499999999999</v>
      </c>
      <c r="M616" s="390">
        <v>3.1999999999999997</v>
      </c>
      <c r="N616" s="390">
        <v>103.68</v>
      </c>
      <c r="O616" s="403">
        <v>1.1644204851752022</v>
      </c>
      <c r="P616" s="391">
        <v>32.400000000000006</v>
      </c>
    </row>
    <row r="617" spans="1:16" ht="14.4" customHeight="1" x14ac:dyDescent="0.3">
      <c r="A617" s="386" t="s">
        <v>4101</v>
      </c>
      <c r="B617" s="387" t="s">
        <v>3546</v>
      </c>
      <c r="C617" s="387" t="s">
        <v>3609</v>
      </c>
      <c r="D617" s="387" t="s">
        <v>3610</v>
      </c>
      <c r="E617" s="390">
        <v>1</v>
      </c>
      <c r="F617" s="390">
        <v>15.11</v>
      </c>
      <c r="G617" s="387">
        <v>1</v>
      </c>
      <c r="H617" s="387">
        <v>15.11</v>
      </c>
      <c r="I617" s="390"/>
      <c r="J617" s="390"/>
      <c r="K617" s="387"/>
      <c r="L617" s="387"/>
      <c r="M617" s="390"/>
      <c r="N617" s="390"/>
      <c r="O617" s="403"/>
      <c r="P617" s="391"/>
    </row>
    <row r="618" spans="1:16" ht="14.4" customHeight="1" x14ac:dyDescent="0.3">
      <c r="A618" s="386" t="s">
        <v>4101</v>
      </c>
      <c r="B618" s="387" t="s">
        <v>3546</v>
      </c>
      <c r="C618" s="387" t="s">
        <v>3613</v>
      </c>
      <c r="D618" s="387" t="s">
        <v>3614</v>
      </c>
      <c r="E618" s="390"/>
      <c r="F618" s="390"/>
      <c r="G618" s="387"/>
      <c r="H618" s="387"/>
      <c r="I618" s="390"/>
      <c r="J618" s="390"/>
      <c r="K618" s="387"/>
      <c r="L618" s="387"/>
      <c r="M618" s="390">
        <v>1.7</v>
      </c>
      <c r="N618" s="390">
        <v>132.84</v>
      </c>
      <c r="O618" s="403"/>
      <c r="P618" s="391">
        <v>78.141176470588235</v>
      </c>
    </row>
    <row r="619" spans="1:16" ht="14.4" customHeight="1" x14ac:dyDescent="0.3">
      <c r="A619" s="386" t="s">
        <v>4101</v>
      </c>
      <c r="B619" s="387" t="s">
        <v>3546</v>
      </c>
      <c r="C619" s="387" t="s">
        <v>4102</v>
      </c>
      <c r="D619" s="387" t="s">
        <v>4103</v>
      </c>
      <c r="E619" s="390"/>
      <c r="F619" s="390"/>
      <c r="G619" s="387"/>
      <c r="H619" s="387"/>
      <c r="I619" s="390"/>
      <c r="J619" s="390"/>
      <c r="K619" s="387"/>
      <c r="L619" s="387"/>
      <c r="M619" s="390">
        <v>1</v>
      </c>
      <c r="N619" s="390">
        <v>75.010000000000005</v>
      </c>
      <c r="O619" s="403"/>
      <c r="P619" s="391">
        <v>75.010000000000005</v>
      </c>
    </row>
    <row r="620" spans="1:16" ht="14.4" customHeight="1" x14ac:dyDescent="0.3">
      <c r="A620" s="386" t="s">
        <v>4101</v>
      </c>
      <c r="B620" s="387" t="s">
        <v>3546</v>
      </c>
      <c r="C620" s="387" t="s">
        <v>4104</v>
      </c>
      <c r="D620" s="387" t="s">
        <v>4105</v>
      </c>
      <c r="E620" s="390">
        <v>0.1</v>
      </c>
      <c r="F620" s="390">
        <v>522.26</v>
      </c>
      <c r="G620" s="387">
        <v>1</v>
      </c>
      <c r="H620" s="387">
        <v>5222.5999999999995</v>
      </c>
      <c r="I620" s="390"/>
      <c r="J620" s="390"/>
      <c r="K620" s="387"/>
      <c r="L620" s="387"/>
      <c r="M620" s="390"/>
      <c r="N620" s="390"/>
      <c r="O620" s="403"/>
      <c r="P620" s="391"/>
    </row>
    <row r="621" spans="1:16" ht="14.4" customHeight="1" x14ac:dyDescent="0.3">
      <c r="A621" s="386" t="s">
        <v>4101</v>
      </c>
      <c r="B621" s="387" t="s">
        <v>3546</v>
      </c>
      <c r="C621" s="387" t="s">
        <v>3622</v>
      </c>
      <c r="D621" s="387" t="s">
        <v>3610</v>
      </c>
      <c r="E621" s="390">
        <v>7</v>
      </c>
      <c r="F621" s="390">
        <v>89.31</v>
      </c>
      <c r="G621" s="387">
        <v>1</v>
      </c>
      <c r="H621" s="387">
        <v>12.758571428571429</v>
      </c>
      <c r="I621" s="390">
        <v>3</v>
      </c>
      <c r="J621" s="390">
        <v>21.47</v>
      </c>
      <c r="K621" s="387">
        <v>0.24039861157765086</v>
      </c>
      <c r="L621" s="387">
        <v>7.1566666666666663</v>
      </c>
      <c r="M621" s="390">
        <v>14</v>
      </c>
      <c r="N621" s="390">
        <v>52.92</v>
      </c>
      <c r="O621" s="403">
        <v>0.59254282835068861</v>
      </c>
      <c r="P621" s="391">
        <v>3.7800000000000002</v>
      </c>
    </row>
    <row r="622" spans="1:16" ht="14.4" customHeight="1" x14ac:dyDescent="0.3">
      <c r="A622" s="386" t="s">
        <v>4101</v>
      </c>
      <c r="B622" s="387" t="s">
        <v>3546</v>
      </c>
      <c r="C622" s="387" t="s">
        <v>3623</v>
      </c>
      <c r="D622" s="387" t="s">
        <v>3610</v>
      </c>
      <c r="E622" s="390">
        <v>4</v>
      </c>
      <c r="F622" s="390">
        <v>57.56</v>
      </c>
      <c r="G622" s="387">
        <v>1</v>
      </c>
      <c r="H622" s="387">
        <v>14.39</v>
      </c>
      <c r="I622" s="390">
        <v>5</v>
      </c>
      <c r="J622" s="390">
        <v>89.029999999999987</v>
      </c>
      <c r="K622" s="387">
        <v>1.5467338429464903</v>
      </c>
      <c r="L622" s="387">
        <v>17.805999999999997</v>
      </c>
      <c r="M622" s="390"/>
      <c r="N622" s="390"/>
      <c r="O622" s="403"/>
      <c r="P622" s="391"/>
    </row>
    <row r="623" spans="1:16" ht="14.4" customHeight="1" x14ac:dyDescent="0.3">
      <c r="A623" s="386" t="s">
        <v>4101</v>
      </c>
      <c r="B623" s="387" t="s">
        <v>3546</v>
      </c>
      <c r="C623" s="387" t="s">
        <v>3634</v>
      </c>
      <c r="D623" s="387" t="s">
        <v>3635</v>
      </c>
      <c r="E623" s="390">
        <v>0.2</v>
      </c>
      <c r="F623" s="390">
        <v>13.85</v>
      </c>
      <c r="G623" s="387">
        <v>1</v>
      </c>
      <c r="H623" s="387">
        <v>69.25</v>
      </c>
      <c r="I623" s="390"/>
      <c r="J623" s="390"/>
      <c r="K623" s="387"/>
      <c r="L623" s="387"/>
      <c r="M623" s="390">
        <v>1.2</v>
      </c>
      <c r="N623" s="390">
        <v>86.3</v>
      </c>
      <c r="O623" s="403">
        <v>6.231046931407942</v>
      </c>
      <c r="P623" s="391">
        <v>71.916666666666671</v>
      </c>
    </row>
    <row r="624" spans="1:16" ht="14.4" customHeight="1" x14ac:dyDescent="0.3">
      <c r="A624" s="386" t="s">
        <v>4101</v>
      </c>
      <c r="B624" s="387" t="s">
        <v>3546</v>
      </c>
      <c r="C624" s="387" t="s">
        <v>3638</v>
      </c>
      <c r="D624" s="387" t="s">
        <v>3639</v>
      </c>
      <c r="E624" s="390">
        <v>0.4</v>
      </c>
      <c r="F624" s="390">
        <v>21.01</v>
      </c>
      <c r="G624" s="387">
        <v>1</v>
      </c>
      <c r="H624" s="387">
        <v>52.524999999999999</v>
      </c>
      <c r="I624" s="390">
        <v>2.8</v>
      </c>
      <c r="J624" s="390">
        <v>171.67000000000002</v>
      </c>
      <c r="K624" s="387">
        <v>8.1708710138029517</v>
      </c>
      <c r="L624" s="387">
        <v>61.310714285714297</v>
      </c>
      <c r="M624" s="390">
        <v>1.4000000000000001</v>
      </c>
      <c r="N624" s="390">
        <v>87.78</v>
      </c>
      <c r="O624" s="403">
        <v>4.1780104712041881</v>
      </c>
      <c r="P624" s="391">
        <v>62.699999999999996</v>
      </c>
    </row>
    <row r="625" spans="1:16" ht="14.4" customHeight="1" x14ac:dyDescent="0.3">
      <c r="A625" s="386" t="s">
        <v>4101</v>
      </c>
      <c r="B625" s="387" t="s">
        <v>3546</v>
      </c>
      <c r="C625" s="387" t="s">
        <v>4106</v>
      </c>
      <c r="D625" s="387" t="s">
        <v>4107</v>
      </c>
      <c r="E625" s="390"/>
      <c r="F625" s="390"/>
      <c r="G625" s="387"/>
      <c r="H625" s="387"/>
      <c r="I625" s="390"/>
      <c r="J625" s="390"/>
      <c r="K625" s="387"/>
      <c r="L625" s="387"/>
      <c r="M625" s="390">
        <v>0.1</v>
      </c>
      <c r="N625" s="390">
        <v>9.69</v>
      </c>
      <c r="O625" s="403"/>
      <c r="P625" s="391">
        <v>96.899999999999991</v>
      </c>
    </row>
    <row r="626" spans="1:16" ht="14.4" customHeight="1" x14ac:dyDescent="0.3">
      <c r="A626" s="386" t="s">
        <v>4101</v>
      </c>
      <c r="B626" s="387" t="s">
        <v>3888</v>
      </c>
      <c r="C626" s="387" t="s">
        <v>4108</v>
      </c>
      <c r="D626" s="387" t="s">
        <v>4109</v>
      </c>
      <c r="E626" s="390">
        <v>1</v>
      </c>
      <c r="F626" s="390">
        <v>202.4</v>
      </c>
      <c r="G626" s="387">
        <v>1</v>
      </c>
      <c r="H626" s="387">
        <v>202.4</v>
      </c>
      <c r="I626" s="390"/>
      <c r="J626" s="390"/>
      <c r="K626" s="387"/>
      <c r="L626" s="387"/>
      <c r="M626" s="390"/>
      <c r="N626" s="390"/>
      <c r="O626" s="403"/>
      <c r="P626" s="391"/>
    </row>
    <row r="627" spans="1:16" ht="14.4" customHeight="1" x14ac:dyDescent="0.3">
      <c r="A627" s="386" t="s">
        <v>4101</v>
      </c>
      <c r="B627" s="387" t="s">
        <v>3888</v>
      </c>
      <c r="C627" s="387" t="s">
        <v>4110</v>
      </c>
      <c r="D627" s="387" t="s">
        <v>4111</v>
      </c>
      <c r="E627" s="390">
        <v>1</v>
      </c>
      <c r="F627" s="390">
        <v>740</v>
      </c>
      <c r="G627" s="387">
        <v>1</v>
      </c>
      <c r="H627" s="387">
        <v>740</v>
      </c>
      <c r="I627" s="390"/>
      <c r="J627" s="390"/>
      <c r="K627" s="387"/>
      <c r="L627" s="387"/>
      <c r="M627" s="390"/>
      <c r="N627" s="390"/>
      <c r="O627" s="403"/>
      <c r="P627" s="391"/>
    </row>
    <row r="628" spans="1:16" ht="14.4" customHeight="1" x14ac:dyDescent="0.3">
      <c r="A628" s="386" t="s">
        <v>4101</v>
      </c>
      <c r="B628" s="387" t="s">
        <v>3672</v>
      </c>
      <c r="C628" s="387" t="s">
        <v>3673</v>
      </c>
      <c r="D628" s="387" t="s">
        <v>3674</v>
      </c>
      <c r="E628" s="390">
        <v>25</v>
      </c>
      <c r="F628" s="390">
        <v>0</v>
      </c>
      <c r="G628" s="387"/>
      <c r="H628" s="387">
        <v>0</v>
      </c>
      <c r="I628" s="390">
        <v>20</v>
      </c>
      <c r="J628" s="390">
        <v>0</v>
      </c>
      <c r="K628" s="387"/>
      <c r="L628" s="387">
        <v>0</v>
      </c>
      <c r="M628" s="390">
        <v>24</v>
      </c>
      <c r="N628" s="390">
        <v>0</v>
      </c>
      <c r="O628" s="403"/>
      <c r="P628" s="391">
        <v>0</v>
      </c>
    </row>
    <row r="629" spans="1:16" ht="14.4" customHeight="1" x14ac:dyDescent="0.3">
      <c r="A629" s="386" t="s">
        <v>4101</v>
      </c>
      <c r="B629" s="387" t="s">
        <v>3672</v>
      </c>
      <c r="C629" s="387" t="s">
        <v>3778</v>
      </c>
      <c r="D629" s="387" t="s">
        <v>3779</v>
      </c>
      <c r="E629" s="390">
        <v>1253</v>
      </c>
      <c r="F629" s="390">
        <v>0</v>
      </c>
      <c r="G629" s="387"/>
      <c r="H629" s="387">
        <v>0</v>
      </c>
      <c r="I629" s="390">
        <v>1375</v>
      </c>
      <c r="J629" s="390">
        <v>0</v>
      </c>
      <c r="K629" s="387"/>
      <c r="L629" s="387">
        <v>0</v>
      </c>
      <c r="M629" s="390">
        <v>1360</v>
      </c>
      <c r="N629" s="390">
        <v>0</v>
      </c>
      <c r="O629" s="403"/>
      <c r="P629" s="391">
        <v>0</v>
      </c>
    </row>
    <row r="630" spans="1:16" ht="14.4" customHeight="1" x14ac:dyDescent="0.3">
      <c r="A630" s="386" t="s">
        <v>4101</v>
      </c>
      <c r="B630" s="387" t="s">
        <v>3672</v>
      </c>
      <c r="C630" s="387" t="s">
        <v>3675</v>
      </c>
      <c r="D630" s="387" t="s">
        <v>3676</v>
      </c>
      <c r="E630" s="390">
        <v>135</v>
      </c>
      <c r="F630" s="390">
        <v>4590</v>
      </c>
      <c r="G630" s="387">
        <v>1</v>
      </c>
      <c r="H630" s="387">
        <v>34</v>
      </c>
      <c r="I630" s="390">
        <v>132</v>
      </c>
      <c r="J630" s="390">
        <v>4488</v>
      </c>
      <c r="K630" s="387">
        <v>0.97777777777777775</v>
      </c>
      <c r="L630" s="387">
        <v>34</v>
      </c>
      <c r="M630" s="390">
        <v>142</v>
      </c>
      <c r="N630" s="390">
        <v>4828</v>
      </c>
      <c r="O630" s="403">
        <v>1.0518518518518518</v>
      </c>
      <c r="P630" s="391">
        <v>34</v>
      </c>
    </row>
    <row r="631" spans="1:16" ht="14.4" customHeight="1" x14ac:dyDescent="0.3">
      <c r="A631" s="386" t="s">
        <v>4101</v>
      </c>
      <c r="B631" s="387" t="s">
        <v>3672</v>
      </c>
      <c r="C631" s="387" t="s">
        <v>3679</v>
      </c>
      <c r="D631" s="387" t="s">
        <v>3680</v>
      </c>
      <c r="E631" s="390">
        <v>6</v>
      </c>
      <c r="F631" s="390">
        <v>450</v>
      </c>
      <c r="G631" s="387">
        <v>1</v>
      </c>
      <c r="H631" s="387">
        <v>75</v>
      </c>
      <c r="I631" s="390">
        <v>10</v>
      </c>
      <c r="J631" s="390">
        <v>750</v>
      </c>
      <c r="K631" s="387">
        <v>1.6666666666666667</v>
      </c>
      <c r="L631" s="387">
        <v>75</v>
      </c>
      <c r="M631" s="390">
        <v>25</v>
      </c>
      <c r="N631" s="390">
        <v>2025</v>
      </c>
      <c r="O631" s="403">
        <v>4.5</v>
      </c>
      <c r="P631" s="391">
        <v>81</v>
      </c>
    </row>
    <row r="632" spans="1:16" ht="14.4" customHeight="1" x14ac:dyDescent="0.3">
      <c r="A632" s="386" t="s">
        <v>4101</v>
      </c>
      <c r="B632" s="387" t="s">
        <v>3672</v>
      </c>
      <c r="C632" s="387" t="s">
        <v>3681</v>
      </c>
      <c r="D632" s="387" t="s">
        <v>3682</v>
      </c>
      <c r="E632" s="390">
        <v>832</v>
      </c>
      <c r="F632" s="390">
        <v>0</v>
      </c>
      <c r="G632" s="387"/>
      <c r="H632" s="387">
        <v>0</v>
      </c>
      <c r="I632" s="390">
        <v>879</v>
      </c>
      <c r="J632" s="390">
        <v>0</v>
      </c>
      <c r="K632" s="387"/>
      <c r="L632" s="387">
        <v>0</v>
      </c>
      <c r="M632" s="390">
        <v>938</v>
      </c>
      <c r="N632" s="390">
        <v>0</v>
      </c>
      <c r="O632" s="403"/>
      <c r="P632" s="391">
        <v>0</v>
      </c>
    </row>
    <row r="633" spans="1:16" ht="14.4" customHeight="1" x14ac:dyDescent="0.3">
      <c r="A633" s="386" t="s">
        <v>4101</v>
      </c>
      <c r="B633" s="387" t="s">
        <v>3672</v>
      </c>
      <c r="C633" s="387" t="s">
        <v>3683</v>
      </c>
      <c r="D633" s="387" t="s">
        <v>3684</v>
      </c>
      <c r="E633" s="390"/>
      <c r="F633" s="390"/>
      <c r="G633" s="387"/>
      <c r="H633" s="387"/>
      <c r="I633" s="390"/>
      <c r="J633" s="390"/>
      <c r="K633" s="387"/>
      <c r="L633" s="387"/>
      <c r="M633" s="390">
        <v>30</v>
      </c>
      <c r="N633" s="390">
        <v>1050</v>
      </c>
      <c r="O633" s="403"/>
      <c r="P633" s="391">
        <v>35</v>
      </c>
    </row>
    <row r="634" spans="1:16" ht="14.4" customHeight="1" x14ac:dyDescent="0.3">
      <c r="A634" s="386" t="s">
        <v>4101</v>
      </c>
      <c r="B634" s="387" t="s">
        <v>3672</v>
      </c>
      <c r="C634" s="387" t="s">
        <v>3782</v>
      </c>
      <c r="D634" s="387" t="s">
        <v>3783</v>
      </c>
      <c r="E634" s="390">
        <v>691</v>
      </c>
      <c r="F634" s="390">
        <v>138200</v>
      </c>
      <c r="G634" s="387">
        <v>1</v>
      </c>
      <c r="H634" s="387">
        <v>200</v>
      </c>
      <c r="I634" s="390">
        <v>831</v>
      </c>
      <c r="J634" s="390">
        <v>166200</v>
      </c>
      <c r="K634" s="387">
        <v>1.2026049204052098</v>
      </c>
      <c r="L634" s="387">
        <v>200</v>
      </c>
      <c r="M634" s="390">
        <v>915</v>
      </c>
      <c r="N634" s="390">
        <v>183000</v>
      </c>
      <c r="O634" s="403">
        <v>1.3241678726483357</v>
      </c>
      <c r="P634" s="391">
        <v>200</v>
      </c>
    </row>
    <row r="635" spans="1:16" ht="14.4" customHeight="1" x14ac:dyDescent="0.3">
      <c r="A635" s="386" t="s">
        <v>4101</v>
      </c>
      <c r="B635" s="387" t="s">
        <v>3672</v>
      </c>
      <c r="C635" s="387" t="s">
        <v>3685</v>
      </c>
      <c r="D635" s="387" t="s">
        <v>3686</v>
      </c>
      <c r="E635" s="390">
        <v>34</v>
      </c>
      <c r="F635" s="390">
        <v>4726</v>
      </c>
      <c r="G635" s="387">
        <v>1</v>
      </c>
      <c r="H635" s="387">
        <v>139</v>
      </c>
      <c r="I635" s="390">
        <v>48</v>
      </c>
      <c r="J635" s="390">
        <v>6768</v>
      </c>
      <c r="K635" s="387">
        <v>1.4320778671180703</v>
      </c>
      <c r="L635" s="387">
        <v>141</v>
      </c>
      <c r="M635" s="390">
        <v>71</v>
      </c>
      <c r="N635" s="390">
        <v>10011</v>
      </c>
      <c r="O635" s="403">
        <v>2.1182818451121457</v>
      </c>
      <c r="P635" s="391">
        <v>141</v>
      </c>
    </row>
    <row r="636" spans="1:16" ht="14.4" customHeight="1" x14ac:dyDescent="0.3">
      <c r="A636" s="386" t="s">
        <v>4101</v>
      </c>
      <c r="B636" s="387" t="s">
        <v>3672</v>
      </c>
      <c r="C636" s="387" t="s">
        <v>3898</v>
      </c>
      <c r="D636" s="387" t="s">
        <v>3899</v>
      </c>
      <c r="E636" s="390">
        <v>2</v>
      </c>
      <c r="F636" s="390">
        <v>350</v>
      </c>
      <c r="G636" s="387">
        <v>1</v>
      </c>
      <c r="H636" s="387">
        <v>175</v>
      </c>
      <c r="I636" s="390">
        <v>3</v>
      </c>
      <c r="J636" s="390">
        <v>528</v>
      </c>
      <c r="K636" s="387">
        <v>1.5085714285714287</v>
      </c>
      <c r="L636" s="387">
        <v>176</v>
      </c>
      <c r="M636" s="390">
        <v>7</v>
      </c>
      <c r="N636" s="390">
        <v>1239</v>
      </c>
      <c r="O636" s="403">
        <v>3.54</v>
      </c>
      <c r="P636" s="391">
        <v>177</v>
      </c>
    </row>
    <row r="637" spans="1:16" ht="14.4" customHeight="1" x14ac:dyDescent="0.3">
      <c r="A637" s="386" t="s">
        <v>4101</v>
      </c>
      <c r="B637" s="387" t="s">
        <v>3672</v>
      </c>
      <c r="C637" s="387" t="s">
        <v>3689</v>
      </c>
      <c r="D637" s="387" t="s">
        <v>3690</v>
      </c>
      <c r="E637" s="390">
        <v>1</v>
      </c>
      <c r="F637" s="390">
        <v>102</v>
      </c>
      <c r="G637" s="387">
        <v>1</v>
      </c>
      <c r="H637" s="387">
        <v>102</v>
      </c>
      <c r="I637" s="390">
        <v>1</v>
      </c>
      <c r="J637" s="390">
        <v>102</v>
      </c>
      <c r="K637" s="387">
        <v>1</v>
      </c>
      <c r="L637" s="387">
        <v>102</v>
      </c>
      <c r="M637" s="390"/>
      <c r="N637" s="390"/>
      <c r="O637" s="403"/>
      <c r="P637" s="391"/>
    </row>
    <row r="638" spans="1:16" ht="14.4" customHeight="1" x14ac:dyDescent="0.3">
      <c r="A638" s="386" t="s">
        <v>4101</v>
      </c>
      <c r="B638" s="387" t="s">
        <v>3672</v>
      </c>
      <c r="C638" s="387" t="s">
        <v>3691</v>
      </c>
      <c r="D638" s="387" t="s">
        <v>3692</v>
      </c>
      <c r="E638" s="390">
        <v>239</v>
      </c>
      <c r="F638" s="390">
        <v>4541</v>
      </c>
      <c r="G638" s="387">
        <v>1</v>
      </c>
      <c r="H638" s="387">
        <v>19</v>
      </c>
      <c r="I638" s="390">
        <v>209</v>
      </c>
      <c r="J638" s="390">
        <v>3971</v>
      </c>
      <c r="K638" s="387">
        <v>0.87447698744769875</v>
      </c>
      <c r="L638" s="387">
        <v>19</v>
      </c>
      <c r="M638" s="390">
        <v>255</v>
      </c>
      <c r="N638" s="390">
        <v>7650</v>
      </c>
      <c r="O638" s="403">
        <v>1.6846509579387801</v>
      </c>
      <c r="P638" s="391">
        <v>30</v>
      </c>
    </row>
    <row r="639" spans="1:16" ht="14.4" customHeight="1" x14ac:dyDescent="0.3">
      <c r="A639" s="386" t="s">
        <v>4101</v>
      </c>
      <c r="B639" s="387" t="s">
        <v>3672</v>
      </c>
      <c r="C639" s="387" t="s">
        <v>4112</v>
      </c>
      <c r="D639" s="387" t="s">
        <v>4113</v>
      </c>
      <c r="E639" s="390"/>
      <c r="F639" s="390"/>
      <c r="G639" s="387"/>
      <c r="H639" s="387"/>
      <c r="I639" s="390">
        <v>1</v>
      </c>
      <c r="J639" s="390">
        <v>276</v>
      </c>
      <c r="K639" s="387"/>
      <c r="L639" s="387">
        <v>276</v>
      </c>
      <c r="M639" s="390">
        <v>1</v>
      </c>
      <c r="N639" s="390">
        <v>277</v>
      </c>
      <c r="O639" s="403"/>
      <c r="P639" s="391">
        <v>277</v>
      </c>
    </row>
    <row r="640" spans="1:16" ht="14.4" customHeight="1" x14ac:dyDescent="0.3">
      <c r="A640" s="386" t="s">
        <v>4101</v>
      </c>
      <c r="B640" s="387" t="s">
        <v>3672</v>
      </c>
      <c r="C640" s="387" t="s">
        <v>4114</v>
      </c>
      <c r="D640" s="387" t="s">
        <v>4115</v>
      </c>
      <c r="E640" s="390">
        <v>21</v>
      </c>
      <c r="F640" s="390">
        <v>4515</v>
      </c>
      <c r="G640" s="387">
        <v>1</v>
      </c>
      <c r="H640" s="387">
        <v>215</v>
      </c>
      <c r="I640" s="390">
        <v>14</v>
      </c>
      <c r="J640" s="390">
        <v>3010</v>
      </c>
      <c r="K640" s="387">
        <v>0.66666666666666663</v>
      </c>
      <c r="L640" s="387">
        <v>215</v>
      </c>
      <c r="M640" s="390">
        <v>6</v>
      </c>
      <c r="N640" s="390">
        <v>1164</v>
      </c>
      <c r="O640" s="403">
        <v>0.25780730897009968</v>
      </c>
      <c r="P640" s="391">
        <v>194</v>
      </c>
    </row>
    <row r="641" spans="1:16" ht="14.4" customHeight="1" x14ac:dyDescent="0.3">
      <c r="A641" s="386" t="s">
        <v>4101</v>
      </c>
      <c r="B641" s="387" t="s">
        <v>3672</v>
      </c>
      <c r="C641" s="387" t="s">
        <v>3701</v>
      </c>
      <c r="D641" s="387" t="s">
        <v>3702</v>
      </c>
      <c r="E641" s="390">
        <v>311</v>
      </c>
      <c r="F641" s="390">
        <v>100453</v>
      </c>
      <c r="G641" s="387">
        <v>1</v>
      </c>
      <c r="H641" s="387">
        <v>323</v>
      </c>
      <c r="I641" s="390">
        <v>265</v>
      </c>
      <c r="J641" s="390">
        <v>85860</v>
      </c>
      <c r="K641" s="387">
        <v>0.85472808178949355</v>
      </c>
      <c r="L641" s="387">
        <v>324</v>
      </c>
      <c r="M641" s="390">
        <v>258</v>
      </c>
      <c r="N641" s="390">
        <v>83850</v>
      </c>
      <c r="O641" s="403">
        <v>0.83471872417946702</v>
      </c>
      <c r="P641" s="391">
        <v>325</v>
      </c>
    </row>
    <row r="642" spans="1:16" ht="14.4" customHeight="1" x14ac:dyDescent="0.3">
      <c r="A642" s="386" t="s">
        <v>4101</v>
      </c>
      <c r="B642" s="387" t="s">
        <v>3672</v>
      </c>
      <c r="C642" s="387" t="s">
        <v>4116</v>
      </c>
      <c r="D642" s="387" t="s">
        <v>4117</v>
      </c>
      <c r="E642" s="390"/>
      <c r="F642" s="390"/>
      <c r="G642" s="387"/>
      <c r="H642" s="387"/>
      <c r="I642" s="390">
        <v>2</v>
      </c>
      <c r="J642" s="390">
        <v>480</v>
      </c>
      <c r="K642" s="387"/>
      <c r="L642" s="387">
        <v>240</v>
      </c>
      <c r="M642" s="390">
        <v>1</v>
      </c>
      <c r="N642" s="390">
        <v>242</v>
      </c>
      <c r="O642" s="403"/>
      <c r="P642" s="391">
        <v>242</v>
      </c>
    </row>
    <row r="643" spans="1:16" ht="14.4" customHeight="1" x14ac:dyDescent="0.3">
      <c r="A643" s="386" t="s">
        <v>4101</v>
      </c>
      <c r="B643" s="387" t="s">
        <v>3672</v>
      </c>
      <c r="C643" s="387" t="s">
        <v>4118</v>
      </c>
      <c r="D643" s="387" t="s">
        <v>4119</v>
      </c>
      <c r="E643" s="390">
        <v>70</v>
      </c>
      <c r="F643" s="390">
        <v>11690</v>
      </c>
      <c r="G643" s="387">
        <v>1</v>
      </c>
      <c r="H643" s="387">
        <v>167</v>
      </c>
      <c r="I643" s="390">
        <v>68</v>
      </c>
      <c r="J643" s="390">
        <v>11356</v>
      </c>
      <c r="K643" s="387">
        <v>0.97142857142857142</v>
      </c>
      <c r="L643" s="387">
        <v>167</v>
      </c>
      <c r="M643" s="390">
        <v>67</v>
      </c>
      <c r="N643" s="390">
        <v>9782</v>
      </c>
      <c r="O643" s="403">
        <v>0.83678357570573136</v>
      </c>
      <c r="P643" s="391">
        <v>146</v>
      </c>
    </row>
    <row r="644" spans="1:16" ht="14.4" customHeight="1" x14ac:dyDescent="0.3">
      <c r="A644" s="386" t="s">
        <v>4101</v>
      </c>
      <c r="B644" s="387" t="s">
        <v>3672</v>
      </c>
      <c r="C644" s="387" t="s">
        <v>3703</v>
      </c>
      <c r="D644" s="387" t="s">
        <v>3704</v>
      </c>
      <c r="E644" s="390">
        <v>15</v>
      </c>
      <c r="F644" s="390">
        <v>840</v>
      </c>
      <c r="G644" s="387">
        <v>1</v>
      </c>
      <c r="H644" s="387">
        <v>56</v>
      </c>
      <c r="I644" s="390">
        <v>8</v>
      </c>
      <c r="J644" s="390">
        <v>448</v>
      </c>
      <c r="K644" s="387">
        <v>0.53333333333333333</v>
      </c>
      <c r="L644" s="387">
        <v>56</v>
      </c>
      <c r="M644" s="390">
        <v>11</v>
      </c>
      <c r="N644" s="390">
        <v>616</v>
      </c>
      <c r="O644" s="403">
        <v>0.73333333333333328</v>
      </c>
      <c r="P644" s="391">
        <v>56</v>
      </c>
    </row>
    <row r="645" spans="1:16" ht="14.4" customHeight="1" x14ac:dyDescent="0.3">
      <c r="A645" s="386" t="s">
        <v>4101</v>
      </c>
      <c r="B645" s="387" t="s">
        <v>3672</v>
      </c>
      <c r="C645" s="387" t="s">
        <v>4120</v>
      </c>
      <c r="D645" s="387" t="s">
        <v>4121</v>
      </c>
      <c r="E645" s="390">
        <v>2</v>
      </c>
      <c r="F645" s="390">
        <v>286</v>
      </c>
      <c r="G645" s="387">
        <v>1</v>
      </c>
      <c r="H645" s="387">
        <v>143</v>
      </c>
      <c r="I645" s="390">
        <v>3</v>
      </c>
      <c r="J645" s="390">
        <v>432</v>
      </c>
      <c r="K645" s="387">
        <v>1.5104895104895104</v>
      </c>
      <c r="L645" s="387">
        <v>144</v>
      </c>
      <c r="M645" s="390">
        <v>3</v>
      </c>
      <c r="N645" s="390">
        <v>435</v>
      </c>
      <c r="O645" s="403">
        <v>1.520979020979021</v>
      </c>
      <c r="P645" s="391">
        <v>145</v>
      </c>
    </row>
    <row r="646" spans="1:16" ht="14.4" customHeight="1" x14ac:dyDescent="0.3">
      <c r="A646" s="386" t="s">
        <v>4101</v>
      </c>
      <c r="B646" s="387" t="s">
        <v>3672</v>
      </c>
      <c r="C646" s="387" t="s">
        <v>3705</v>
      </c>
      <c r="D646" s="387" t="s">
        <v>3706</v>
      </c>
      <c r="E646" s="390"/>
      <c r="F646" s="390"/>
      <c r="G646" s="387"/>
      <c r="H646" s="387"/>
      <c r="I646" s="390"/>
      <c r="J646" s="390"/>
      <c r="K646" s="387"/>
      <c r="L646" s="387"/>
      <c r="M646" s="390">
        <v>4</v>
      </c>
      <c r="N646" s="390">
        <v>320</v>
      </c>
      <c r="O646" s="403"/>
      <c r="P646" s="391">
        <v>80</v>
      </c>
    </row>
    <row r="647" spans="1:16" ht="14.4" customHeight="1" x14ac:dyDescent="0.3">
      <c r="A647" s="386" t="s">
        <v>4101</v>
      </c>
      <c r="B647" s="387" t="s">
        <v>3672</v>
      </c>
      <c r="C647" s="387" t="s">
        <v>3707</v>
      </c>
      <c r="D647" s="387" t="s">
        <v>3708</v>
      </c>
      <c r="E647" s="390"/>
      <c r="F647" s="390"/>
      <c r="G647" s="387"/>
      <c r="H647" s="387"/>
      <c r="I647" s="390">
        <v>1</v>
      </c>
      <c r="J647" s="390">
        <v>115</v>
      </c>
      <c r="K647" s="387"/>
      <c r="L647" s="387">
        <v>115</v>
      </c>
      <c r="M647" s="390">
        <v>2</v>
      </c>
      <c r="N647" s="390">
        <v>228</v>
      </c>
      <c r="O647" s="403"/>
      <c r="P647" s="391">
        <v>114</v>
      </c>
    </row>
    <row r="648" spans="1:16" ht="14.4" customHeight="1" x14ac:dyDescent="0.3">
      <c r="A648" s="386" t="s">
        <v>4101</v>
      </c>
      <c r="B648" s="387" t="s">
        <v>3672</v>
      </c>
      <c r="C648" s="387" t="s">
        <v>3709</v>
      </c>
      <c r="D648" s="387" t="s">
        <v>3710</v>
      </c>
      <c r="E648" s="390"/>
      <c r="F648" s="390"/>
      <c r="G648" s="387"/>
      <c r="H648" s="387"/>
      <c r="I648" s="390">
        <v>2</v>
      </c>
      <c r="J648" s="390">
        <v>144</v>
      </c>
      <c r="K648" s="387"/>
      <c r="L648" s="387">
        <v>72</v>
      </c>
      <c r="M648" s="390"/>
      <c r="N648" s="390"/>
      <c r="O648" s="403"/>
      <c r="P648" s="391"/>
    </row>
    <row r="649" spans="1:16" ht="14.4" customHeight="1" x14ac:dyDescent="0.3">
      <c r="A649" s="386" t="s">
        <v>4101</v>
      </c>
      <c r="B649" s="387" t="s">
        <v>3672</v>
      </c>
      <c r="C649" s="387" t="s">
        <v>4122</v>
      </c>
      <c r="D649" s="387" t="s">
        <v>4123</v>
      </c>
      <c r="E649" s="390">
        <v>2374</v>
      </c>
      <c r="F649" s="390">
        <v>735940</v>
      </c>
      <c r="G649" s="387">
        <v>1</v>
      </c>
      <c r="H649" s="387">
        <v>310</v>
      </c>
      <c r="I649" s="390">
        <v>2631</v>
      </c>
      <c r="J649" s="390">
        <v>820872</v>
      </c>
      <c r="K649" s="387">
        <v>1.1154061472402641</v>
      </c>
      <c r="L649" s="387">
        <v>312</v>
      </c>
      <c r="M649" s="390">
        <v>2752</v>
      </c>
      <c r="N649" s="390">
        <v>800832</v>
      </c>
      <c r="O649" s="403">
        <v>1.0881756664945512</v>
      </c>
      <c r="P649" s="391">
        <v>291</v>
      </c>
    </row>
    <row r="650" spans="1:16" ht="14.4" customHeight="1" x14ac:dyDescent="0.3">
      <c r="A650" s="386" t="s">
        <v>4101</v>
      </c>
      <c r="B650" s="387" t="s">
        <v>3672</v>
      </c>
      <c r="C650" s="387" t="s">
        <v>3715</v>
      </c>
      <c r="D650" s="387" t="s">
        <v>3716</v>
      </c>
      <c r="E650" s="390">
        <v>2</v>
      </c>
      <c r="F650" s="390">
        <v>1508</v>
      </c>
      <c r="G650" s="387">
        <v>1</v>
      </c>
      <c r="H650" s="387">
        <v>754</v>
      </c>
      <c r="I650" s="390">
        <v>1</v>
      </c>
      <c r="J650" s="390">
        <v>755</v>
      </c>
      <c r="K650" s="387">
        <v>0.50066312997347484</v>
      </c>
      <c r="L650" s="387">
        <v>755</v>
      </c>
      <c r="M650" s="390">
        <v>1</v>
      </c>
      <c r="N650" s="390">
        <v>756</v>
      </c>
      <c r="O650" s="403">
        <v>0.50132625994694957</v>
      </c>
      <c r="P650" s="391">
        <v>756</v>
      </c>
    </row>
    <row r="651" spans="1:16" ht="14.4" customHeight="1" x14ac:dyDescent="0.3">
      <c r="A651" s="386" t="s">
        <v>4101</v>
      </c>
      <c r="B651" s="387" t="s">
        <v>3672</v>
      </c>
      <c r="C651" s="387" t="s">
        <v>4124</v>
      </c>
      <c r="D651" s="387" t="s">
        <v>4125</v>
      </c>
      <c r="E651" s="390"/>
      <c r="F651" s="390"/>
      <c r="G651" s="387"/>
      <c r="H651" s="387"/>
      <c r="I651" s="390">
        <v>3</v>
      </c>
      <c r="J651" s="390">
        <v>903</v>
      </c>
      <c r="K651" s="387"/>
      <c r="L651" s="387">
        <v>301</v>
      </c>
      <c r="M651" s="390">
        <v>3</v>
      </c>
      <c r="N651" s="390">
        <v>909</v>
      </c>
      <c r="O651" s="403"/>
      <c r="P651" s="391">
        <v>303</v>
      </c>
    </row>
    <row r="652" spans="1:16" ht="14.4" customHeight="1" x14ac:dyDescent="0.3">
      <c r="A652" s="386" t="s">
        <v>4101</v>
      </c>
      <c r="B652" s="387" t="s">
        <v>3672</v>
      </c>
      <c r="C652" s="387" t="s">
        <v>4126</v>
      </c>
      <c r="D652" s="387" t="s">
        <v>4127</v>
      </c>
      <c r="E652" s="390">
        <v>16</v>
      </c>
      <c r="F652" s="390">
        <v>5216</v>
      </c>
      <c r="G652" s="387">
        <v>1</v>
      </c>
      <c r="H652" s="387">
        <v>326</v>
      </c>
      <c r="I652" s="390">
        <v>13</v>
      </c>
      <c r="J652" s="390">
        <v>4264</v>
      </c>
      <c r="K652" s="387">
        <v>0.81748466257668717</v>
      </c>
      <c r="L652" s="387">
        <v>328</v>
      </c>
      <c r="M652" s="390">
        <v>9</v>
      </c>
      <c r="N652" s="390">
        <v>2979</v>
      </c>
      <c r="O652" s="403">
        <v>0.57112730061349692</v>
      </c>
      <c r="P652" s="391">
        <v>331</v>
      </c>
    </row>
    <row r="653" spans="1:16" ht="14.4" customHeight="1" x14ac:dyDescent="0.3">
      <c r="A653" s="386" t="s">
        <v>4101</v>
      </c>
      <c r="B653" s="387" t="s">
        <v>3672</v>
      </c>
      <c r="C653" s="387" t="s">
        <v>4128</v>
      </c>
      <c r="D653" s="387" t="s">
        <v>4129</v>
      </c>
      <c r="E653" s="390">
        <v>2</v>
      </c>
      <c r="F653" s="390">
        <v>580</v>
      </c>
      <c r="G653" s="387">
        <v>1</v>
      </c>
      <c r="H653" s="387">
        <v>290</v>
      </c>
      <c r="I653" s="390"/>
      <c r="J653" s="390"/>
      <c r="K653" s="387"/>
      <c r="L653" s="387"/>
      <c r="M653" s="390"/>
      <c r="N653" s="390"/>
      <c r="O653" s="403"/>
      <c r="P653" s="391"/>
    </row>
    <row r="654" spans="1:16" ht="14.4" customHeight="1" x14ac:dyDescent="0.3">
      <c r="A654" s="386" t="s">
        <v>4101</v>
      </c>
      <c r="B654" s="387" t="s">
        <v>3672</v>
      </c>
      <c r="C654" s="387" t="s">
        <v>4130</v>
      </c>
      <c r="D654" s="387" t="s">
        <v>4131</v>
      </c>
      <c r="E654" s="390">
        <v>6</v>
      </c>
      <c r="F654" s="390">
        <v>1464</v>
      </c>
      <c r="G654" s="387">
        <v>1</v>
      </c>
      <c r="H654" s="387">
        <v>244</v>
      </c>
      <c r="I654" s="390">
        <v>7</v>
      </c>
      <c r="J654" s="390">
        <v>1715</v>
      </c>
      <c r="K654" s="387">
        <v>1.1714480874316939</v>
      </c>
      <c r="L654" s="387">
        <v>245</v>
      </c>
      <c r="M654" s="390">
        <v>4</v>
      </c>
      <c r="N654" s="390">
        <v>984</v>
      </c>
      <c r="O654" s="403">
        <v>0.67213114754098358</v>
      </c>
      <c r="P654" s="391">
        <v>246</v>
      </c>
    </row>
    <row r="655" spans="1:16" ht="14.4" customHeight="1" x14ac:dyDescent="0.3">
      <c r="A655" s="386" t="s">
        <v>4101</v>
      </c>
      <c r="B655" s="387" t="s">
        <v>3672</v>
      </c>
      <c r="C655" s="387" t="s">
        <v>4132</v>
      </c>
      <c r="D655" s="387" t="s">
        <v>4133</v>
      </c>
      <c r="E655" s="390">
        <v>2753</v>
      </c>
      <c r="F655" s="390">
        <v>641449</v>
      </c>
      <c r="G655" s="387">
        <v>1</v>
      </c>
      <c r="H655" s="387">
        <v>233</v>
      </c>
      <c r="I655" s="390">
        <v>2950</v>
      </c>
      <c r="J655" s="390">
        <v>690300</v>
      </c>
      <c r="K655" s="387">
        <v>1.0761572626974241</v>
      </c>
      <c r="L655" s="387">
        <v>234</v>
      </c>
      <c r="M655" s="390">
        <v>3010</v>
      </c>
      <c r="N655" s="390">
        <v>698320</v>
      </c>
      <c r="O655" s="403">
        <v>1.0886602052540419</v>
      </c>
      <c r="P655" s="391">
        <v>232</v>
      </c>
    </row>
    <row r="656" spans="1:16" ht="14.4" customHeight="1" x14ac:dyDescent="0.3">
      <c r="A656" s="386" t="s">
        <v>4101</v>
      </c>
      <c r="B656" s="387" t="s">
        <v>3672</v>
      </c>
      <c r="C656" s="387" t="s">
        <v>4134</v>
      </c>
      <c r="D656" s="387" t="s">
        <v>4135</v>
      </c>
      <c r="E656" s="390">
        <v>1</v>
      </c>
      <c r="F656" s="390">
        <v>575</v>
      </c>
      <c r="G656" s="387">
        <v>1</v>
      </c>
      <c r="H656" s="387">
        <v>575</v>
      </c>
      <c r="I656" s="390"/>
      <c r="J656" s="390"/>
      <c r="K656" s="387"/>
      <c r="L656" s="387"/>
      <c r="M656" s="390">
        <v>3</v>
      </c>
      <c r="N656" s="390">
        <v>1734</v>
      </c>
      <c r="O656" s="403">
        <v>3.0156521739130433</v>
      </c>
      <c r="P656" s="391">
        <v>578</v>
      </c>
    </row>
    <row r="657" spans="1:16" ht="14.4" customHeight="1" x14ac:dyDescent="0.3">
      <c r="A657" s="386" t="s">
        <v>4101</v>
      </c>
      <c r="B657" s="387" t="s">
        <v>3672</v>
      </c>
      <c r="C657" s="387" t="s">
        <v>4136</v>
      </c>
      <c r="D657" s="387" t="s">
        <v>4137</v>
      </c>
      <c r="E657" s="390">
        <v>4</v>
      </c>
      <c r="F657" s="390">
        <v>1252</v>
      </c>
      <c r="G657" s="387">
        <v>1</v>
      </c>
      <c r="H657" s="387">
        <v>313</v>
      </c>
      <c r="I657" s="390">
        <v>4</v>
      </c>
      <c r="J657" s="390">
        <v>1256</v>
      </c>
      <c r="K657" s="387">
        <v>1.0031948881789137</v>
      </c>
      <c r="L657" s="387">
        <v>314</v>
      </c>
      <c r="M657" s="390">
        <v>3</v>
      </c>
      <c r="N657" s="390">
        <v>945</v>
      </c>
      <c r="O657" s="403">
        <v>0.75479233226837061</v>
      </c>
      <c r="P657" s="391">
        <v>315</v>
      </c>
    </row>
    <row r="658" spans="1:16" ht="14.4" customHeight="1" x14ac:dyDescent="0.3">
      <c r="A658" s="386" t="s">
        <v>4101</v>
      </c>
      <c r="B658" s="387" t="s">
        <v>3672</v>
      </c>
      <c r="C658" s="387" t="s">
        <v>4138</v>
      </c>
      <c r="D658" s="387" t="s">
        <v>4139</v>
      </c>
      <c r="E658" s="390">
        <v>2</v>
      </c>
      <c r="F658" s="390">
        <v>2312</v>
      </c>
      <c r="G658" s="387">
        <v>1</v>
      </c>
      <c r="H658" s="387">
        <v>1156</v>
      </c>
      <c r="I658" s="390">
        <v>1</v>
      </c>
      <c r="J658" s="390">
        <v>1158</v>
      </c>
      <c r="K658" s="387">
        <v>0.50086505190311414</v>
      </c>
      <c r="L658" s="387">
        <v>1158</v>
      </c>
      <c r="M658" s="390"/>
      <c r="N658" s="390"/>
      <c r="O658" s="403"/>
      <c r="P658" s="391"/>
    </row>
    <row r="659" spans="1:16" ht="14.4" customHeight="1" x14ac:dyDescent="0.3">
      <c r="A659" s="386" t="s">
        <v>4101</v>
      </c>
      <c r="B659" s="387" t="s">
        <v>3672</v>
      </c>
      <c r="C659" s="387" t="s">
        <v>3721</v>
      </c>
      <c r="D659" s="387" t="s">
        <v>3722</v>
      </c>
      <c r="E659" s="390">
        <v>20</v>
      </c>
      <c r="F659" s="390">
        <v>1920</v>
      </c>
      <c r="G659" s="387">
        <v>1</v>
      </c>
      <c r="H659" s="387">
        <v>96</v>
      </c>
      <c r="I659" s="390">
        <v>51</v>
      </c>
      <c r="J659" s="390">
        <v>4896</v>
      </c>
      <c r="K659" s="387">
        <v>2.5499999999999998</v>
      </c>
      <c r="L659" s="387">
        <v>96</v>
      </c>
      <c r="M659" s="390">
        <v>54</v>
      </c>
      <c r="N659" s="390">
        <v>5184</v>
      </c>
      <c r="O659" s="403">
        <v>2.7</v>
      </c>
      <c r="P659" s="391">
        <v>96</v>
      </c>
    </row>
    <row r="660" spans="1:16" ht="14.4" customHeight="1" x14ac:dyDescent="0.3">
      <c r="A660" s="386" t="s">
        <v>4101</v>
      </c>
      <c r="B660" s="387" t="s">
        <v>3672</v>
      </c>
      <c r="C660" s="387" t="s">
        <v>3946</v>
      </c>
      <c r="D660" s="387" t="s">
        <v>3915</v>
      </c>
      <c r="E660" s="390">
        <v>1</v>
      </c>
      <c r="F660" s="390">
        <v>131</v>
      </c>
      <c r="G660" s="387">
        <v>1</v>
      </c>
      <c r="H660" s="387">
        <v>131</v>
      </c>
      <c r="I660" s="390">
        <v>3</v>
      </c>
      <c r="J660" s="390">
        <v>393</v>
      </c>
      <c r="K660" s="387">
        <v>3</v>
      </c>
      <c r="L660" s="387">
        <v>131</v>
      </c>
      <c r="M660" s="390">
        <v>2</v>
      </c>
      <c r="N660" s="390">
        <v>206</v>
      </c>
      <c r="O660" s="403">
        <v>1.5725190839694656</v>
      </c>
      <c r="P660" s="391">
        <v>103</v>
      </c>
    </row>
    <row r="661" spans="1:16" ht="14.4" customHeight="1" x14ac:dyDescent="0.3">
      <c r="A661" s="386" t="s">
        <v>4101</v>
      </c>
      <c r="B661" s="387" t="s">
        <v>3672</v>
      </c>
      <c r="C661" s="387" t="s">
        <v>4140</v>
      </c>
      <c r="D661" s="387" t="s">
        <v>4141</v>
      </c>
      <c r="E661" s="390">
        <v>3</v>
      </c>
      <c r="F661" s="390">
        <v>489</v>
      </c>
      <c r="G661" s="387">
        <v>1</v>
      </c>
      <c r="H661" s="387">
        <v>163</v>
      </c>
      <c r="I661" s="390">
        <v>5</v>
      </c>
      <c r="J661" s="390">
        <v>815</v>
      </c>
      <c r="K661" s="387">
        <v>1.6666666666666667</v>
      </c>
      <c r="L661" s="387">
        <v>163</v>
      </c>
      <c r="M661" s="390">
        <v>1</v>
      </c>
      <c r="N661" s="390">
        <v>163</v>
      </c>
      <c r="O661" s="403">
        <v>0.33333333333333331</v>
      </c>
      <c r="P661" s="391">
        <v>163</v>
      </c>
    </row>
    <row r="662" spans="1:16" ht="14.4" customHeight="1" x14ac:dyDescent="0.3">
      <c r="A662" s="386" t="s">
        <v>4101</v>
      </c>
      <c r="B662" s="387" t="s">
        <v>3672</v>
      </c>
      <c r="C662" s="387" t="s">
        <v>4142</v>
      </c>
      <c r="D662" s="387" t="s">
        <v>4143</v>
      </c>
      <c r="E662" s="390"/>
      <c r="F662" s="390"/>
      <c r="G662" s="387"/>
      <c r="H662" s="387"/>
      <c r="I662" s="390">
        <v>1</v>
      </c>
      <c r="J662" s="390">
        <v>377</v>
      </c>
      <c r="K662" s="387"/>
      <c r="L662" s="387">
        <v>377</v>
      </c>
      <c r="M662" s="390"/>
      <c r="N662" s="390"/>
      <c r="O662" s="403"/>
      <c r="P662" s="391"/>
    </row>
    <row r="663" spans="1:16" ht="14.4" customHeight="1" x14ac:dyDescent="0.3">
      <c r="A663" s="386" t="s">
        <v>4101</v>
      </c>
      <c r="B663" s="387" t="s">
        <v>3672</v>
      </c>
      <c r="C663" s="387" t="s">
        <v>3733</v>
      </c>
      <c r="D663" s="387" t="s">
        <v>3734</v>
      </c>
      <c r="E663" s="390"/>
      <c r="F663" s="390"/>
      <c r="G663" s="387"/>
      <c r="H663" s="387"/>
      <c r="I663" s="390"/>
      <c r="J663" s="390"/>
      <c r="K663" s="387"/>
      <c r="L663" s="387"/>
      <c r="M663" s="390">
        <v>7</v>
      </c>
      <c r="N663" s="390">
        <v>245</v>
      </c>
      <c r="O663" s="403"/>
      <c r="P663" s="391">
        <v>35</v>
      </c>
    </row>
    <row r="664" spans="1:16" ht="14.4" customHeight="1" thickBot="1" x14ac:dyDescent="0.35">
      <c r="A664" s="392" t="s">
        <v>4101</v>
      </c>
      <c r="B664" s="393" t="s">
        <v>3672</v>
      </c>
      <c r="C664" s="393" t="s">
        <v>3806</v>
      </c>
      <c r="D664" s="393" t="s">
        <v>3807</v>
      </c>
      <c r="E664" s="396"/>
      <c r="F664" s="396"/>
      <c r="G664" s="393"/>
      <c r="H664" s="393"/>
      <c r="I664" s="396"/>
      <c r="J664" s="396"/>
      <c r="K664" s="393"/>
      <c r="L664" s="393"/>
      <c r="M664" s="396">
        <v>198</v>
      </c>
      <c r="N664" s="396">
        <v>8056</v>
      </c>
      <c r="O664" s="404"/>
      <c r="P664" s="397">
        <v>40.686868686868685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0.10937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80" t="s">
        <v>196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84"/>
      <c r="C2" s="122"/>
      <c r="D2" s="184"/>
      <c r="E2" s="122"/>
      <c r="F2" s="184"/>
      <c r="G2" s="173"/>
      <c r="H2" s="184"/>
      <c r="I2" s="122"/>
      <c r="J2" s="184"/>
      <c r="K2" s="122"/>
      <c r="L2" s="184"/>
      <c r="M2" s="173"/>
      <c r="N2" s="184"/>
      <c r="O2" s="122"/>
      <c r="P2" s="184"/>
      <c r="Q2" s="122"/>
      <c r="R2" s="184"/>
      <c r="S2" s="173"/>
    </row>
    <row r="3" spans="1:19" ht="14.4" customHeight="1" thickBot="1" x14ac:dyDescent="0.35">
      <c r="A3" s="258" t="s">
        <v>198</v>
      </c>
      <c r="B3" s="259">
        <f>SUBTOTAL(9,B6:B1048576)</f>
        <v>4846820</v>
      </c>
      <c r="C3" s="260">
        <f t="shared" ref="C3:R3" si="0">SUBTOTAL(9,C6:C1048576)</f>
        <v>27</v>
      </c>
      <c r="D3" s="260">
        <f t="shared" si="0"/>
        <v>4985981</v>
      </c>
      <c r="E3" s="260">
        <f t="shared" si="0"/>
        <v>29.806213224978229</v>
      </c>
      <c r="F3" s="260">
        <f t="shared" si="0"/>
        <v>5239489</v>
      </c>
      <c r="G3" s="261">
        <f>IF(B3&lt;&gt;0,F3/B3,"")</f>
        <v>1.0810158000503423</v>
      </c>
      <c r="H3" s="259">
        <f t="shared" si="0"/>
        <v>342573.12999999995</v>
      </c>
      <c r="I3" s="260">
        <f t="shared" si="0"/>
        <v>20</v>
      </c>
      <c r="J3" s="260">
        <f t="shared" si="0"/>
        <v>84013.4</v>
      </c>
      <c r="K3" s="260">
        <f t="shared" si="0"/>
        <v>19.862352717550539</v>
      </c>
      <c r="L3" s="260">
        <f t="shared" si="0"/>
        <v>195510.35000000003</v>
      </c>
      <c r="M3" s="262">
        <f>IF(H3&lt;&gt;0,L3/H3,"")</f>
        <v>0.57071128141311045</v>
      </c>
      <c r="N3" s="263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172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14"/>
      <c r="B5" s="515">
        <v>2011</v>
      </c>
      <c r="C5" s="516"/>
      <c r="D5" s="516">
        <v>2012</v>
      </c>
      <c r="E5" s="516"/>
      <c r="F5" s="516">
        <v>2013</v>
      </c>
      <c r="G5" s="517" t="s">
        <v>5</v>
      </c>
      <c r="H5" s="515">
        <v>2011</v>
      </c>
      <c r="I5" s="516"/>
      <c r="J5" s="516">
        <v>2012</v>
      </c>
      <c r="K5" s="516"/>
      <c r="L5" s="516">
        <v>2013</v>
      </c>
      <c r="M5" s="517" t="s">
        <v>5</v>
      </c>
      <c r="N5" s="515">
        <v>2011</v>
      </c>
      <c r="O5" s="516"/>
      <c r="P5" s="516">
        <v>2012</v>
      </c>
      <c r="Q5" s="516"/>
      <c r="R5" s="516">
        <v>2013</v>
      </c>
      <c r="S5" s="517" t="s">
        <v>5</v>
      </c>
    </row>
    <row r="6" spans="1:19" ht="14.4" customHeight="1" x14ac:dyDescent="0.3">
      <c r="A6" s="412" t="s">
        <v>4144</v>
      </c>
      <c r="B6" s="518">
        <v>247168</v>
      </c>
      <c r="C6" s="381">
        <v>1</v>
      </c>
      <c r="D6" s="518">
        <v>321281</v>
      </c>
      <c r="E6" s="381">
        <v>1.2998486859140341</v>
      </c>
      <c r="F6" s="518">
        <v>333461</v>
      </c>
      <c r="G6" s="402">
        <v>1.3491269096323149</v>
      </c>
      <c r="H6" s="518">
        <v>951.87</v>
      </c>
      <c r="I6" s="381">
        <v>1</v>
      </c>
      <c r="J6" s="518">
        <v>70</v>
      </c>
      <c r="K6" s="381">
        <v>7.3539453917026487E-2</v>
      </c>
      <c r="L6" s="518">
        <v>1851.14</v>
      </c>
      <c r="M6" s="402">
        <v>1.9447403531994916</v>
      </c>
      <c r="N6" s="518"/>
      <c r="O6" s="381"/>
      <c r="P6" s="518"/>
      <c r="Q6" s="381"/>
      <c r="R6" s="518"/>
      <c r="S6" s="432"/>
    </row>
    <row r="7" spans="1:19" ht="14.4" customHeight="1" x14ac:dyDescent="0.3">
      <c r="A7" s="413" t="s">
        <v>4145</v>
      </c>
      <c r="B7" s="519">
        <v>492432</v>
      </c>
      <c r="C7" s="387">
        <v>1</v>
      </c>
      <c r="D7" s="519">
        <v>468292</v>
      </c>
      <c r="E7" s="387">
        <v>0.95097800305422886</v>
      </c>
      <c r="F7" s="519">
        <v>460722</v>
      </c>
      <c r="G7" s="403">
        <v>0.93560532215615555</v>
      </c>
      <c r="H7" s="519">
        <v>11649.72</v>
      </c>
      <c r="I7" s="387">
        <v>1</v>
      </c>
      <c r="J7" s="519">
        <v>10856.44</v>
      </c>
      <c r="K7" s="387">
        <v>0.93190565953516491</v>
      </c>
      <c r="L7" s="519">
        <v>31204.6</v>
      </c>
      <c r="M7" s="403">
        <v>2.6785708154359074</v>
      </c>
      <c r="N7" s="519"/>
      <c r="O7" s="387"/>
      <c r="P7" s="519"/>
      <c r="Q7" s="387"/>
      <c r="R7" s="519"/>
      <c r="S7" s="433"/>
    </row>
    <row r="8" spans="1:19" ht="14.4" customHeight="1" x14ac:dyDescent="0.3">
      <c r="A8" s="413" t="s">
        <v>4146</v>
      </c>
      <c r="B8" s="519">
        <v>369089</v>
      </c>
      <c r="C8" s="387">
        <v>1</v>
      </c>
      <c r="D8" s="519">
        <v>402428</v>
      </c>
      <c r="E8" s="387">
        <v>1.0903278071142732</v>
      </c>
      <c r="F8" s="519">
        <v>433217</v>
      </c>
      <c r="G8" s="403">
        <v>1.1737467114977689</v>
      </c>
      <c r="H8" s="519">
        <v>12364.630000000001</v>
      </c>
      <c r="I8" s="387">
        <v>1</v>
      </c>
      <c r="J8" s="519">
        <v>8196.34</v>
      </c>
      <c r="K8" s="387">
        <v>0.66288599011858818</v>
      </c>
      <c r="L8" s="519">
        <v>34844.590000000004</v>
      </c>
      <c r="M8" s="403">
        <v>2.818085943534097</v>
      </c>
      <c r="N8" s="519"/>
      <c r="O8" s="387"/>
      <c r="P8" s="519"/>
      <c r="Q8" s="387"/>
      <c r="R8" s="519"/>
      <c r="S8" s="433"/>
    </row>
    <row r="9" spans="1:19" ht="14.4" customHeight="1" x14ac:dyDescent="0.3">
      <c r="A9" s="413" t="s">
        <v>4147</v>
      </c>
      <c r="B9" s="519">
        <v>156995</v>
      </c>
      <c r="C9" s="387">
        <v>1</v>
      </c>
      <c r="D9" s="519">
        <v>182061</v>
      </c>
      <c r="E9" s="387">
        <v>1.1596611357049587</v>
      </c>
      <c r="F9" s="519">
        <v>153756</v>
      </c>
      <c r="G9" s="403">
        <v>0.97936876970604159</v>
      </c>
      <c r="H9" s="519">
        <v>183.8</v>
      </c>
      <c r="I9" s="387">
        <v>1</v>
      </c>
      <c r="J9" s="519">
        <v>0</v>
      </c>
      <c r="K9" s="387">
        <v>0</v>
      </c>
      <c r="L9" s="519">
        <v>3611</v>
      </c>
      <c r="M9" s="403">
        <v>19.646354733405875</v>
      </c>
      <c r="N9" s="519"/>
      <c r="O9" s="387"/>
      <c r="P9" s="519"/>
      <c r="Q9" s="387"/>
      <c r="R9" s="519"/>
      <c r="S9" s="433"/>
    </row>
    <row r="10" spans="1:19" ht="14.4" customHeight="1" x14ac:dyDescent="0.3">
      <c r="A10" s="413" t="s">
        <v>4148</v>
      </c>
      <c r="B10" s="519">
        <v>26117</v>
      </c>
      <c r="C10" s="387">
        <v>1</v>
      </c>
      <c r="D10" s="519">
        <v>35445</v>
      </c>
      <c r="E10" s="387">
        <v>1.3571620017613049</v>
      </c>
      <c r="F10" s="519">
        <v>30864</v>
      </c>
      <c r="G10" s="403">
        <v>1.1817590075429796</v>
      </c>
      <c r="H10" s="519"/>
      <c r="I10" s="387"/>
      <c r="J10" s="519"/>
      <c r="K10" s="387"/>
      <c r="L10" s="519"/>
      <c r="M10" s="403"/>
      <c r="N10" s="519"/>
      <c r="O10" s="387"/>
      <c r="P10" s="519"/>
      <c r="Q10" s="387"/>
      <c r="R10" s="519"/>
      <c r="S10" s="433"/>
    </row>
    <row r="11" spans="1:19" ht="14.4" customHeight="1" x14ac:dyDescent="0.3">
      <c r="A11" s="413" t="s">
        <v>4149</v>
      </c>
      <c r="B11" s="519">
        <v>622958</v>
      </c>
      <c r="C11" s="387">
        <v>1</v>
      </c>
      <c r="D11" s="519">
        <v>589302</v>
      </c>
      <c r="E11" s="387">
        <v>0.94597388587994691</v>
      </c>
      <c r="F11" s="519">
        <v>562372</v>
      </c>
      <c r="G11" s="403">
        <v>0.90274464731169679</v>
      </c>
      <c r="H11" s="519">
        <v>66812.810000000012</v>
      </c>
      <c r="I11" s="387">
        <v>1</v>
      </c>
      <c r="J11" s="519">
        <v>13004.53</v>
      </c>
      <c r="K11" s="387">
        <v>0.19464126714622537</v>
      </c>
      <c r="L11" s="519">
        <v>10506.150000000001</v>
      </c>
      <c r="M11" s="403">
        <v>0.15724753980561512</v>
      </c>
      <c r="N11" s="519"/>
      <c r="O11" s="387"/>
      <c r="P11" s="519"/>
      <c r="Q11" s="387"/>
      <c r="R11" s="519"/>
      <c r="S11" s="433"/>
    </row>
    <row r="12" spans="1:19" ht="14.4" customHeight="1" x14ac:dyDescent="0.3">
      <c r="A12" s="413" t="s">
        <v>4150</v>
      </c>
      <c r="B12" s="519">
        <v>654687</v>
      </c>
      <c r="C12" s="387">
        <v>1</v>
      </c>
      <c r="D12" s="519">
        <v>714749</v>
      </c>
      <c r="E12" s="387">
        <v>1.0917415497787493</v>
      </c>
      <c r="F12" s="519">
        <v>696415</v>
      </c>
      <c r="G12" s="403">
        <v>1.0637373279139497</v>
      </c>
      <c r="H12" s="519">
        <v>150723.74</v>
      </c>
      <c r="I12" s="387">
        <v>1</v>
      </c>
      <c r="J12" s="519">
        <v>26986.02</v>
      </c>
      <c r="K12" s="387">
        <v>0.17904292979991077</v>
      </c>
      <c r="L12" s="519">
        <v>84335.91</v>
      </c>
      <c r="M12" s="403">
        <v>0.5595396584506197</v>
      </c>
      <c r="N12" s="519"/>
      <c r="O12" s="387"/>
      <c r="P12" s="519"/>
      <c r="Q12" s="387"/>
      <c r="R12" s="519"/>
      <c r="S12" s="433"/>
    </row>
    <row r="13" spans="1:19" ht="14.4" customHeight="1" x14ac:dyDescent="0.3">
      <c r="A13" s="413" t="s">
        <v>4151</v>
      </c>
      <c r="B13" s="519">
        <v>33667</v>
      </c>
      <c r="C13" s="387">
        <v>1</v>
      </c>
      <c r="D13" s="519">
        <v>23588</v>
      </c>
      <c r="E13" s="387">
        <v>0.70062672646805479</v>
      </c>
      <c r="F13" s="519">
        <v>27496</v>
      </c>
      <c r="G13" s="403">
        <v>0.81670478510113764</v>
      </c>
      <c r="H13" s="519">
        <v>16.509999999999998</v>
      </c>
      <c r="I13" s="387">
        <v>1</v>
      </c>
      <c r="J13" s="519"/>
      <c r="K13" s="387"/>
      <c r="L13" s="519"/>
      <c r="M13" s="403"/>
      <c r="N13" s="519"/>
      <c r="O13" s="387"/>
      <c r="P13" s="519"/>
      <c r="Q13" s="387"/>
      <c r="R13" s="519"/>
      <c r="S13" s="433"/>
    </row>
    <row r="14" spans="1:19" ht="14.4" customHeight="1" x14ac:dyDescent="0.3">
      <c r="A14" s="413" t="s">
        <v>4152</v>
      </c>
      <c r="B14" s="519">
        <v>454</v>
      </c>
      <c r="C14" s="387">
        <v>1</v>
      </c>
      <c r="D14" s="519">
        <v>125</v>
      </c>
      <c r="E14" s="387">
        <v>0.2753303964757709</v>
      </c>
      <c r="F14" s="519">
        <v>327</v>
      </c>
      <c r="G14" s="403">
        <v>0.72026431718061679</v>
      </c>
      <c r="H14" s="519"/>
      <c r="I14" s="387"/>
      <c r="J14" s="519"/>
      <c r="K14" s="387"/>
      <c r="L14" s="519"/>
      <c r="M14" s="403"/>
      <c r="N14" s="519"/>
      <c r="O14" s="387"/>
      <c r="P14" s="519"/>
      <c r="Q14" s="387"/>
      <c r="R14" s="519"/>
      <c r="S14" s="433"/>
    </row>
    <row r="15" spans="1:19" ht="14.4" customHeight="1" x14ac:dyDescent="0.3">
      <c r="A15" s="413" t="s">
        <v>4153</v>
      </c>
      <c r="B15" s="519">
        <v>335515</v>
      </c>
      <c r="C15" s="387">
        <v>1</v>
      </c>
      <c r="D15" s="519">
        <v>347903</v>
      </c>
      <c r="E15" s="387">
        <v>1.0369223432633414</v>
      </c>
      <c r="F15" s="519">
        <v>353222</v>
      </c>
      <c r="G15" s="403">
        <v>1.0527755838040027</v>
      </c>
      <c r="H15" s="519">
        <v>226.45</v>
      </c>
      <c r="I15" s="387">
        <v>1</v>
      </c>
      <c r="J15" s="519">
        <v>2678.94</v>
      </c>
      <c r="K15" s="387">
        <v>11.830161183484213</v>
      </c>
      <c r="L15" s="519">
        <v>2164</v>
      </c>
      <c r="M15" s="403">
        <v>9.5561934201810566</v>
      </c>
      <c r="N15" s="519"/>
      <c r="O15" s="387"/>
      <c r="P15" s="519"/>
      <c r="Q15" s="387"/>
      <c r="R15" s="519"/>
      <c r="S15" s="433"/>
    </row>
    <row r="16" spans="1:19" ht="14.4" customHeight="1" x14ac:dyDescent="0.3">
      <c r="A16" s="413" t="s">
        <v>4154</v>
      </c>
      <c r="B16" s="519">
        <v>39963</v>
      </c>
      <c r="C16" s="387">
        <v>1</v>
      </c>
      <c r="D16" s="519">
        <v>39676</v>
      </c>
      <c r="E16" s="387">
        <v>0.99281835698020671</v>
      </c>
      <c r="F16" s="519">
        <v>62066</v>
      </c>
      <c r="G16" s="403">
        <v>1.5530866051097265</v>
      </c>
      <c r="H16" s="519">
        <v>13.02</v>
      </c>
      <c r="I16" s="387">
        <v>1</v>
      </c>
      <c r="J16" s="519"/>
      <c r="K16" s="387"/>
      <c r="L16" s="519"/>
      <c r="M16" s="403"/>
      <c r="N16" s="519"/>
      <c r="O16" s="387"/>
      <c r="P16" s="519"/>
      <c r="Q16" s="387"/>
      <c r="R16" s="519"/>
      <c r="S16" s="433"/>
    </row>
    <row r="17" spans="1:19" ht="14.4" customHeight="1" x14ac:dyDescent="0.3">
      <c r="A17" s="413" t="s">
        <v>4155</v>
      </c>
      <c r="B17" s="519">
        <v>84899</v>
      </c>
      <c r="C17" s="387">
        <v>1</v>
      </c>
      <c r="D17" s="519">
        <v>91651</v>
      </c>
      <c r="E17" s="387">
        <v>1.0795297942260804</v>
      </c>
      <c r="F17" s="519">
        <v>65079</v>
      </c>
      <c r="G17" s="403">
        <v>0.76654613128540972</v>
      </c>
      <c r="H17" s="519">
        <v>638.66</v>
      </c>
      <c r="I17" s="387">
        <v>1</v>
      </c>
      <c r="J17" s="519"/>
      <c r="K17" s="387"/>
      <c r="L17" s="519"/>
      <c r="M17" s="403"/>
      <c r="N17" s="519"/>
      <c r="O17" s="387"/>
      <c r="P17" s="519"/>
      <c r="Q17" s="387"/>
      <c r="R17" s="519"/>
      <c r="S17" s="433"/>
    </row>
    <row r="18" spans="1:19" ht="14.4" customHeight="1" x14ac:dyDescent="0.3">
      <c r="A18" s="413" t="s">
        <v>4156</v>
      </c>
      <c r="B18" s="519">
        <v>30002</v>
      </c>
      <c r="C18" s="387">
        <v>1</v>
      </c>
      <c r="D18" s="519">
        <v>20293</v>
      </c>
      <c r="E18" s="387">
        <v>0.67638824078394777</v>
      </c>
      <c r="F18" s="519">
        <v>19369</v>
      </c>
      <c r="G18" s="403">
        <v>0.64559029398040135</v>
      </c>
      <c r="H18" s="519">
        <v>41.24</v>
      </c>
      <c r="I18" s="387">
        <v>1</v>
      </c>
      <c r="J18" s="519"/>
      <c r="K18" s="387"/>
      <c r="L18" s="519"/>
      <c r="M18" s="403"/>
      <c r="N18" s="519"/>
      <c r="O18" s="387"/>
      <c r="P18" s="519"/>
      <c r="Q18" s="387"/>
      <c r="R18" s="519"/>
      <c r="S18" s="433"/>
    </row>
    <row r="19" spans="1:19" ht="14.4" customHeight="1" x14ac:dyDescent="0.3">
      <c r="A19" s="413" t="s">
        <v>4157</v>
      </c>
      <c r="B19" s="519">
        <v>4980</v>
      </c>
      <c r="C19" s="387">
        <v>1</v>
      </c>
      <c r="D19" s="519">
        <v>10344</v>
      </c>
      <c r="E19" s="387">
        <v>2.0771084337349399</v>
      </c>
      <c r="F19" s="519">
        <v>9183</v>
      </c>
      <c r="G19" s="403">
        <v>1.8439759036144578</v>
      </c>
      <c r="H19" s="519"/>
      <c r="I19" s="387"/>
      <c r="J19" s="519"/>
      <c r="K19" s="387"/>
      <c r="L19" s="519"/>
      <c r="M19" s="403"/>
      <c r="N19" s="519"/>
      <c r="O19" s="387"/>
      <c r="P19" s="519"/>
      <c r="Q19" s="387"/>
      <c r="R19" s="519"/>
      <c r="S19" s="433"/>
    </row>
    <row r="20" spans="1:19" ht="14.4" customHeight="1" x14ac:dyDescent="0.3">
      <c r="A20" s="413" t="s">
        <v>4158</v>
      </c>
      <c r="B20" s="519">
        <v>170245</v>
      </c>
      <c r="C20" s="387">
        <v>1</v>
      </c>
      <c r="D20" s="519">
        <v>175453</v>
      </c>
      <c r="E20" s="387">
        <v>1.0305912067902141</v>
      </c>
      <c r="F20" s="519">
        <v>182309</v>
      </c>
      <c r="G20" s="403">
        <v>1.070862580398837</v>
      </c>
      <c r="H20" s="519">
        <v>737.0100000000001</v>
      </c>
      <c r="I20" s="387">
        <v>1</v>
      </c>
      <c r="J20" s="519">
        <v>83.42</v>
      </c>
      <c r="K20" s="387">
        <v>0.11318706666123932</v>
      </c>
      <c r="L20" s="519"/>
      <c r="M20" s="403"/>
      <c r="N20" s="519"/>
      <c r="O20" s="387"/>
      <c r="P20" s="519"/>
      <c r="Q20" s="387"/>
      <c r="R20" s="519"/>
      <c r="S20" s="433"/>
    </row>
    <row r="21" spans="1:19" ht="14.4" customHeight="1" x14ac:dyDescent="0.3">
      <c r="A21" s="413" t="s">
        <v>4159</v>
      </c>
      <c r="B21" s="519">
        <v>776119</v>
      </c>
      <c r="C21" s="387">
        <v>1</v>
      </c>
      <c r="D21" s="519">
        <v>688197</v>
      </c>
      <c r="E21" s="387">
        <v>0.88671582579475572</v>
      </c>
      <c r="F21" s="519">
        <v>823990</v>
      </c>
      <c r="G21" s="403">
        <v>1.0616799743338328</v>
      </c>
      <c r="H21" s="519">
        <v>9368.7599999999984</v>
      </c>
      <c r="I21" s="387">
        <v>1</v>
      </c>
      <c r="J21" s="519">
        <v>558.64</v>
      </c>
      <c r="K21" s="387">
        <v>5.9627955033536996E-2</v>
      </c>
      <c r="L21" s="519"/>
      <c r="M21" s="403"/>
      <c r="N21" s="519"/>
      <c r="O21" s="387"/>
      <c r="P21" s="519"/>
      <c r="Q21" s="387"/>
      <c r="R21" s="519"/>
      <c r="S21" s="433"/>
    </row>
    <row r="22" spans="1:19" ht="14.4" customHeight="1" x14ac:dyDescent="0.3">
      <c r="A22" s="413" t="s">
        <v>4160</v>
      </c>
      <c r="B22" s="519">
        <v>54482</v>
      </c>
      <c r="C22" s="387">
        <v>1</v>
      </c>
      <c r="D22" s="519">
        <v>69661</v>
      </c>
      <c r="E22" s="387">
        <v>1.2786057780551374</v>
      </c>
      <c r="F22" s="519">
        <v>56544</v>
      </c>
      <c r="G22" s="403">
        <v>1.0378473624316289</v>
      </c>
      <c r="H22" s="519">
        <v>141.52000000000001</v>
      </c>
      <c r="I22" s="387">
        <v>1</v>
      </c>
      <c r="J22" s="519">
        <v>519.28</v>
      </c>
      <c r="K22" s="387">
        <v>3.6693046919163366</v>
      </c>
      <c r="L22" s="519"/>
      <c r="M22" s="403"/>
      <c r="N22" s="519"/>
      <c r="O22" s="387"/>
      <c r="P22" s="519"/>
      <c r="Q22" s="387"/>
      <c r="R22" s="519"/>
      <c r="S22" s="433"/>
    </row>
    <row r="23" spans="1:19" ht="14.4" customHeight="1" x14ac:dyDescent="0.3">
      <c r="A23" s="413" t="s">
        <v>4161</v>
      </c>
      <c r="B23" s="519"/>
      <c r="C23" s="387"/>
      <c r="D23" s="519">
        <v>500</v>
      </c>
      <c r="E23" s="387"/>
      <c r="F23" s="519"/>
      <c r="G23" s="403"/>
      <c r="H23" s="519"/>
      <c r="I23" s="387"/>
      <c r="J23" s="519"/>
      <c r="K23" s="387"/>
      <c r="L23" s="519"/>
      <c r="M23" s="403"/>
      <c r="N23" s="519"/>
      <c r="O23" s="387"/>
      <c r="P23" s="519"/>
      <c r="Q23" s="387"/>
      <c r="R23" s="519"/>
      <c r="S23" s="433"/>
    </row>
    <row r="24" spans="1:19" ht="14.4" customHeight="1" x14ac:dyDescent="0.3">
      <c r="A24" s="413" t="s">
        <v>4162</v>
      </c>
      <c r="B24" s="519">
        <v>8947</v>
      </c>
      <c r="C24" s="387">
        <v>1</v>
      </c>
      <c r="D24" s="519">
        <v>10610</v>
      </c>
      <c r="E24" s="387">
        <v>1.1858723594500951</v>
      </c>
      <c r="F24" s="519">
        <v>10263</v>
      </c>
      <c r="G24" s="403">
        <v>1.1470884095227452</v>
      </c>
      <c r="H24" s="519">
        <v>10.02</v>
      </c>
      <c r="I24" s="387">
        <v>1</v>
      </c>
      <c r="J24" s="519"/>
      <c r="K24" s="387"/>
      <c r="L24" s="519">
        <v>3731.16</v>
      </c>
      <c r="M24" s="403">
        <v>372.37125748502996</v>
      </c>
      <c r="N24" s="519"/>
      <c r="O24" s="387"/>
      <c r="P24" s="519"/>
      <c r="Q24" s="387"/>
      <c r="R24" s="519"/>
      <c r="S24" s="433"/>
    </row>
    <row r="25" spans="1:19" ht="14.4" customHeight="1" x14ac:dyDescent="0.3">
      <c r="A25" s="413" t="s">
        <v>4163</v>
      </c>
      <c r="B25" s="519">
        <v>58151</v>
      </c>
      <c r="C25" s="387">
        <v>1</v>
      </c>
      <c r="D25" s="519">
        <v>63447</v>
      </c>
      <c r="E25" s="387">
        <v>1.0910732403570016</v>
      </c>
      <c r="F25" s="519">
        <v>52328</v>
      </c>
      <c r="G25" s="403">
        <v>0.89986414679025295</v>
      </c>
      <c r="H25" s="519"/>
      <c r="I25" s="387"/>
      <c r="J25" s="519"/>
      <c r="K25" s="387"/>
      <c r="L25" s="519"/>
      <c r="M25" s="403"/>
      <c r="N25" s="519"/>
      <c r="O25" s="387"/>
      <c r="P25" s="519"/>
      <c r="Q25" s="387"/>
      <c r="R25" s="519"/>
      <c r="S25" s="433"/>
    </row>
    <row r="26" spans="1:19" ht="14.4" customHeight="1" x14ac:dyDescent="0.3">
      <c r="A26" s="413" t="s">
        <v>4164</v>
      </c>
      <c r="B26" s="519"/>
      <c r="C26" s="387"/>
      <c r="D26" s="519">
        <v>283</v>
      </c>
      <c r="E26" s="387"/>
      <c r="F26" s="519"/>
      <c r="G26" s="403"/>
      <c r="H26" s="519"/>
      <c r="I26" s="387"/>
      <c r="J26" s="519"/>
      <c r="K26" s="387"/>
      <c r="L26" s="519"/>
      <c r="M26" s="403"/>
      <c r="N26" s="519"/>
      <c r="O26" s="387"/>
      <c r="P26" s="519"/>
      <c r="Q26" s="387"/>
      <c r="R26" s="519"/>
      <c r="S26" s="433"/>
    </row>
    <row r="27" spans="1:19" ht="14.4" customHeight="1" x14ac:dyDescent="0.3">
      <c r="A27" s="413" t="s">
        <v>4165</v>
      </c>
      <c r="B27" s="519">
        <v>33909</v>
      </c>
      <c r="C27" s="387">
        <v>1</v>
      </c>
      <c r="D27" s="519">
        <v>28331</v>
      </c>
      <c r="E27" s="387">
        <v>0.83550089946621842</v>
      </c>
      <c r="F27" s="519">
        <v>29777</v>
      </c>
      <c r="G27" s="403">
        <v>0.87814444542746761</v>
      </c>
      <c r="H27" s="519">
        <v>334.62</v>
      </c>
      <c r="I27" s="387">
        <v>1</v>
      </c>
      <c r="J27" s="519">
        <v>213.13</v>
      </c>
      <c r="K27" s="387">
        <v>0.63693144462375229</v>
      </c>
      <c r="L27" s="519">
        <v>0</v>
      </c>
      <c r="M27" s="403">
        <v>0</v>
      </c>
      <c r="N27" s="519"/>
      <c r="O27" s="387"/>
      <c r="P27" s="519"/>
      <c r="Q27" s="387"/>
      <c r="R27" s="519"/>
      <c r="S27" s="433"/>
    </row>
    <row r="28" spans="1:19" ht="14.4" customHeight="1" x14ac:dyDescent="0.3">
      <c r="A28" s="413" t="s">
        <v>4166</v>
      </c>
      <c r="B28" s="519">
        <v>3702</v>
      </c>
      <c r="C28" s="387">
        <v>1</v>
      </c>
      <c r="D28" s="519">
        <v>1775</v>
      </c>
      <c r="E28" s="387">
        <v>0.47947055645596975</v>
      </c>
      <c r="F28" s="519">
        <v>1698</v>
      </c>
      <c r="G28" s="403">
        <v>0.45867098865478118</v>
      </c>
      <c r="H28" s="519"/>
      <c r="I28" s="387"/>
      <c r="J28" s="519">
        <v>70</v>
      </c>
      <c r="K28" s="387"/>
      <c r="L28" s="519"/>
      <c r="M28" s="403"/>
      <c r="N28" s="519"/>
      <c r="O28" s="387"/>
      <c r="P28" s="519"/>
      <c r="Q28" s="387"/>
      <c r="R28" s="519"/>
      <c r="S28" s="433"/>
    </row>
    <row r="29" spans="1:19" ht="14.4" customHeight="1" x14ac:dyDescent="0.3">
      <c r="A29" s="413" t="s">
        <v>4167</v>
      </c>
      <c r="B29" s="519">
        <v>12462</v>
      </c>
      <c r="C29" s="387">
        <v>1</v>
      </c>
      <c r="D29" s="519">
        <v>13974</v>
      </c>
      <c r="E29" s="387">
        <v>1.1213288396726047</v>
      </c>
      <c r="F29" s="519"/>
      <c r="G29" s="403"/>
      <c r="H29" s="519">
        <v>389.3</v>
      </c>
      <c r="I29" s="387">
        <v>1</v>
      </c>
      <c r="J29" s="519">
        <v>149</v>
      </c>
      <c r="K29" s="387">
        <v>0.38273824813768303</v>
      </c>
      <c r="L29" s="519"/>
      <c r="M29" s="403"/>
      <c r="N29" s="519"/>
      <c r="O29" s="387"/>
      <c r="P29" s="519"/>
      <c r="Q29" s="387"/>
      <c r="R29" s="519"/>
      <c r="S29" s="433"/>
    </row>
    <row r="30" spans="1:19" ht="14.4" customHeight="1" x14ac:dyDescent="0.3">
      <c r="A30" s="413" t="s">
        <v>4168</v>
      </c>
      <c r="B30" s="519">
        <v>5721</v>
      </c>
      <c r="C30" s="387">
        <v>1</v>
      </c>
      <c r="D30" s="519">
        <v>8380</v>
      </c>
      <c r="E30" s="387">
        <v>1.4647788848103478</v>
      </c>
      <c r="F30" s="519">
        <v>9007</v>
      </c>
      <c r="G30" s="403">
        <v>1.5743751092466352</v>
      </c>
      <c r="H30" s="519"/>
      <c r="I30" s="387"/>
      <c r="J30" s="519"/>
      <c r="K30" s="387"/>
      <c r="L30" s="519">
        <v>149</v>
      </c>
      <c r="M30" s="403"/>
      <c r="N30" s="519"/>
      <c r="O30" s="387"/>
      <c r="P30" s="519"/>
      <c r="Q30" s="387"/>
      <c r="R30" s="519"/>
      <c r="S30" s="433"/>
    </row>
    <row r="31" spans="1:19" ht="14.4" customHeight="1" x14ac:dyDescent="0.3">
      <c r="A31" s="413" t="s">
        <v>4169</v>
      </c>
      <c r="B31" s="519">
        <v>483702</v>
      </c>
      <c r="C31" s="387">
        <v>1</v>
      </c>
      <c r="D31" s="519">
        <v>443327</v>
      </c>
      <c r="E31" s="387">
        <v>0.91652918532484873</v>
      </c>
      <c r="F31" s="519">
        <v>569408</v>
      </c>
      <c r="G31" s="403">
        <v>1.1771876072457836</v>
      </c>
      <c r="H31" s="519">
        <v>81996.879999999976</v>
      </c>
      <c r="I31" s="387">
        <v>1</v>
      </c>
      <c r="J31" s="519">
        <v>15550.52</v>
      </c>
      <c r="K31" s="387">
        <v>0.18964770366872502</v>
      </c>
      <c r="L31" s="519">
        <v>9740.4700000000012</v>
      </c>
      <c r="M31" s="403">
        <v>0.11879073935496087</v>
      </c>
      <c r="N31" s="519"/>
      <c r="O31" s="387"/>
      <c r="P31" s="519"/>
      <c r="Q31" s="387"/>
      <c r="R31" s="519"/>
      <c r="S31" s="433"/>
    </row>
    <row r="32" spans="1:19" ht="14.4" customHeight="1" x14ac:dyDescent="0.3">
      <c r="A32" s="413" t="s">
        <v>4170</v>
      </c>
      <c r="B32" s="519">
        <v>36198</v>
      </c>
      <c r="C32" s="387">
        <v>1</v>
      </c>
      <c r="D32" s="519">
        <v>33067</v>
      </c>
      <c r="E32" s="387">
        <v>0.9135035084811316</v>
      </c>
      <c r="F32" s="519">
        <v>36123</v>
      </c>
      <c r="G32" s="403">
        <v>0.99792806232388531</v>
      </c>
      <c r="H32" s="519">
        <v>0</v>
      </c>
      <c r="I32" s="387"/>
      <c r="J32" s="519"/>
      <c r="K32" s="387"/>
      <c r="L32" s="519"/>
      <c r="M32" s="403"/>
      <c r="N32" s="519"/>
      <c r="O32" s="387"/>
      <c r="P32" s="519"/>
      <c r="Q32" s="387"/>
      <c r="R32" s="519"/>
      <c r="S32" s="433"/>
    </row>
    <row r="33" spans="1:19" ht="14.4" customHeight="1" x14ac:dyDescent="0.3">
      <c r="A33" s="413" t="s">
        <v>4171</v>
      </c>
      <c r="B33" s="519">
        <v>11463</v>
      </c>
      <c r="C33" s="387">
        <v>1</v>
      </c>
      <c r="D33" s="519">
        <v>22138</v>
      </c>
      <c r="E33" s="387">
        <v>1.9312570880223328</v>
      </c>
      <c r="F33" s="519">
        <v>23261</v>
      </c>
      <c r="G33" s="403">
        <v>2.0292244613103025</v>
      </c>
      <c r="H33" s="519">
        <v>72.23</v>
      </c>
      <c r="I33" s="387">
        <v>1</v>
      </c>
      <c r="J33" s="519"/>
      <c r="K33" s="387"/>
      <c r="L33" s="519">
        <v>151.54</v>
      </c>
      <c r="M33" s="403">
        <v>2.0980202132078083</v>
      </c>
      <c r="N33" s="519"/>
      <c r="O33" s="387"/>
      <c r="P33" s="519"/>
      <c r="Q33" s="387"/>
      <c r="R33" s="519"/>
      <c r="S33" s="433"/>
    </row>
    <row r="34" spans="1:19" ht="14.4" customHeight="1" x14ac:dyDescent="0.3">
      <c r="A34" s="413" t="s">
        <v>4172</v>
      </c>
      <c r="B34" s="519">
        <v>92793</v>
      </c>
      <c r="C34" s="387">
        <v>1</v>
      </c>
      <c r="D34" s="519">
        <v>179700</v>
      </c>
      <c r="E34" s="387">
        <v>1.9365684911577381</v>
      </c>
      <c r="F34" s="519">
        <v>237232</v>
      </c>
      <c r="G34" s="403">
        <v>2.5565721552272263</v>
      </c>
      <c r="H34" s="519">
        <v>5900.3399999999992</v>
      </c>
      <c r="I34" s="387">
        <v>1</v>
      </c>
      <c r="J34" s="519">
        <v>5538.88</v>
      </c>
      <c r="K34" s="387">
        <v>0.93873912350813693</v>
      </c>
      <c r="L34" s="519">
        <v>13220.789999999999</v>
      </c>
      <c r="M34" s="403">
        <v>2.24068274031666</v>
      </c>
      <c r="N34" s="519"/>
      <c r="O34" s="387"/>
      <c r="P34" s="519"/>
      <c r="Q34" s="387"/>
      <c r="R34" s="519"/>
      <c r="S34" s="433"/>
    </row>
    <row r="35" spans="1:19" ht="14.4" customHeight="1" thickBot="1" x14ac:dyDescent="0.35">
      <c r="A35" s="521" t="s">
        <v>4173</v>
      </c>
      <c r="B35" s="520"/>
      <c r="C35" s="393"/>
      <c r="D35" s="520"/>
      <c r="E35" s="393"/>
      <c r="F35" s="520"/>
      <c r="G35" s="404"/>
      <c r="H35" s="520"/>
      <c r="I35" s="393"/>
      <c r="J35" s="520">
        <v>-461.74</v>
      </c>
      <c r="K35" s="393"/>
      <c r="L35" s="520"/>
      <c r="M35" s="404"/>
      <c r="N35" s="520"/>
      <c r="O35" s="393"/>
      <c r="P35" s="520"/>
      <c r="Q35" s="393"/>
      <c r="R35" s="520"/>
      <c r="S35" s="43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68" t="s">
        <v>197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ht="14.4" customHeight="1" thickBot="1" x14ac:dyDescent="0.4">
      <c r="A2" s="348" t="s">
        <v>235</v>
      </c>
      <c r="B2" s="119"/>
      <c r="C2" s="119"/>
      <c r="D2" s="119"/>
      <c r="E2" s="119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00"/>
      <c r="Q2" s="196"/>
    </row>
    <row r="3" spans="1:17" ht="14.4" customHeight="1" thickBot="1" x14ac:dyDescent="0.35">
      <c r="E3" s="156" t="s">
        <v>198</v>
      </c>
      <c r="F3" s="197">
        <f t="shared" ref="F3:O3" si="0">SUBTOTAL(9,F6:F1048576)</f>
        <v>23441.410000000022</v>
      </c>
      <c r="G3" s="198">
        <f t="shared" si="0"/>
        <v>5189393.129999998</v>
      </c>
      <c r="H3" s="198"/>
      <c r="I3" s="198"/>
      <c r="J3" s="198">
        <f t="shared" si="0"/>
        <v>23560.899999999998</v>
      </c>
      <c r="K3" s="198">
        <f t="shared" si="0"/>
        <v>5069994.3999999994</v>
      </c>
      <c r="L3" s="198"/>
      <c r="M3" s="198"/>
      <c r="N3" s="198">
        <f t="shared" si="0"/>
        <v>26973.3</v>
      </c>
      <c r="O3" s="198">
        <f t="shared" si="0"/>
        <v>5434999.3500000006</v>
      </c>
      <c r="P3" s="121">
        <f>IF(G3=0,0,O3/G3)</f>
        <v>1.0473285052504786</v>
      </c>
      <c r="Q3" s="199">
        <f>IF(N3=0,0,O3/N3)</f>
        <v>201.49552891192403</v>
      </c>
    </row>
    <row r="4" spans="1:17" ht="14.4" customHeight="1" x14ac:dyDescent="0.3">
      <c r="A4" s="339" t="s">
        <v>132</v>
      </c>
      <c r="B4" s="338" t="s">
        <v>158</v>
      </c>
      <c r="C4" s="339" t="s">
        <v>159</v>
      </c>
      <c r="D4" s="340" t="s">
        <v>160</v>
      </c>
      <c r="E4" s="341" t="s">
        <v>133</v>
      </c>
      <c r="F4" s="345">
        <v>2011</v>
      </c>
      <c r="G4" s="346"/>
      <c r="H4" s="201"/>
      <c r="I4" s="201"/>
      <c r="J4" s="345">
        <v>2012</v>
      </c>
      <c r="K4" s="346"/>
      <c r="L4" s="201"/>
      <c r="M4" s="201"/>
      <c r="N4" s="345">
        <v>2013</v>
      </c>
      <c r="O4" s="346"/>
      <c r="P4" s="347" t="s">
        <v>5</v>
      </c>
      <c r="Q4" s="337" t="s">
        <v>161</v>
      </c>
    </row>
    <row r="5" spans="1:17" ht="14.4" customHeight="1" thickBot="1" x14ac:dyDescent="0.35">
      <c r="A5" s="523"/>
      <c r="B5" s="522"/>
      <c r="C5" s="523"/>
      <c r="D5" s="524"/>
      <c r="E5" s="525"/>
      <c r="F5" s="531" t="s">
        <v>135</v>
      </c>
      <c r="G5" s="532" t="s">
        <v>17</v>
      </c>
      <c r="H5" s="533"/>
      <c r="I5" s="533"/>
      <c r="J5" s="531" t="s">
        <v>135</v>
      </c>
      <c r="K5" s="532" t="s">
        <v>17</v>
      </c>
      <c r="L5" s="533"/>
      <c r="M5" s="533"/>
      <c r="N5" s="531" t="s">
        <v>135</v>
      </c>
      <c r="O5" s="532" t="s">
        <v>17</v>
      </c>
      <c r="P5" s="534"/>
      <c r="Q5" s="530"/>
    </row>
    <row r="6" spans="1:17" ht="14.4" customHeight="1" x14ac:dyDescent="0.3">
      <c r="A6" s="380" t="s">
        <v>4174</v>
      </c>
      <c r="B6" s="381" t="s">
        <v>3735</v>
      </c>
      <c r="C6" s="381" t="s">
        <v>3546</v>
      </c>
      <c r="D6" s="381" t="s">
        <v>3555</v>
      </c>
      <c r="E6" s="381" t="s">
        <v>3556</v>
      </c>
      <c r="F6" s="384">
        <v>0.2</v>
      </c>
      <c r="G6" s="384">
        <v>16.97</v>
      </c>
      <c r="H6" s="384">
        <v>1</v>
      </c>
      <c r="I6" s="384">
        <v>84.85</v>
      </c>
      <c r="J6" s="384"/>
      <c r="K6" s="384"/>
      <c r="L6" s="384"/>
      <c r="M6" s="384"/>
      <c r="N6" s="384"/>
      <c r="O6" s="384"/>
      <c r="P6" s="402"/>
      <c r="Q6" s="385"/>
    </row>
    <row r="7" spans="1:17" ht="14.4" customHeight="1" x14ac:dyDescent="0.3">
      <c r="A7" s="386" t="s">
        <v>4174</v>
      </c>
      <c r="B7" s="387" t="s">
        <v>3735</v>
      </c>
      <c r="C7" s="387" t="s">
        <v>3546</v>
      </c>
      <c r="D7" s="387" t="s">
        <v>3559</v>
      </c>
      <c r="E7" s="387" t="s">
        <v>3560</v>
      </c>
      <c r="F7" s="390">
        <v>0.4</v>
      </c>
      <c r="G7" s="390">
        <v>29.58</v>
      </c>
      <c r="H7" s="390">
        <v>1</v>
      </c>
      <c r="I7" s="390">
        <v>73.949999999999989</v>
      </c>
      <c r="J7" s="390"/>
      <c r="K7" s="390"/>
      <c r="L7" s="390"/>
      <c r="M7" s="390"/>
      <c r="N7" s="390"/>
      <c r="O7" s="390"/>
      <c r="P7" s="403"/>
      <c r="Q7" s="391"/>
    </row>
    <row r="8" spans="1:17" ht="14.4" customHeight="1" x14ac:dyDescent="0.3">
      <c r="A8" s="386" t="s">
        <v>4174</v>
      </c>
      <c r="B8" s="387" t="s">
        <v>3735</v>
      </c>
      <c r="C8" s="387" t="s">
        <v>3546</v>
      </c>
      <c r="D8" s="387" t="s">
        <v>3585</v>
      </c>
      <c r="E8" s="387" t="s">
        <v>3586</v>
      </c>
      <c r="F8" s="390">
        <v>0.8</v>
      </c>
      <c r="G8" s="390">
        <v>16.079999999999998</v>
      </c>
      <c r="H8" s="390">
        <v>1</v>
      </c>
      <c r="I8" s="390">
        <v>20.099999999999998</v>
      </c>
      <c r="J8" s="390"/>
      <c r="K8" s="390"/>
      <c r="L8" s="390"/>
      <c r="M8" s="390"/>
      <c r="N8" s="390"/>
      <c r="O8" s="390"/>
      <c r="P8" s="403"/>
      <c r="Q8" s="391"/>
    </row>
    <row r="9" spans="1:17" ht="14.4" customHeight="1" x14ac:dyDescent="0.3">
      <c r="A9" s="386" t="s">
        <v>4174</v>
      </c>
      <c r="B9" s="387" t="s">
        <v>3735</v>
      </c>
      <c r="C9" s="387" t="s">
        <v>3546</v>
      </c>
      <c r="D9" s="387" t="s">
        <v>3595</v>
      </c>
      <c r="E9" s="387" t="s">
        <v>3596</v>
      </c>
      <c r="F9" s="390">
        <v>1</v>
      </c>
      <c r="G9" s="390">
        <v>131.24</v>
      </c>
      <c r="H9" s="390">
        <v>1</v>
      </c>
      <c r="I9" s="390">
        <v>131.24</v>
      </c>
      <c r="J9" s="390"/>
      <c r="K9" s="390"/>
      <c r="L9" s="390"/>
      <c r="M9" s="390"/>
      <c r="N9" s="390"/>
      <c r="O9" s="390"/>
      <c r="P9" s="403"/>
      <c r="Q9" s="391"/>
    </row>
    <row r="10" spans="1:17" ht="14.4" customHeight="1" x14ac:dyDescent="0.3">
      <c r="A10" s="386" t="s">
        <v>4174</v>
      </c>
      <c r="B10" s="387" t="s">
        <v>3735</v>
      </c>
      <c r="C10" s="387" t="s">
        <v>3546</v>
      </c>
      <c r="D10" s="387" t="s">
        <v>3611</v>
      </c>
      <c r="E10" s="387" t="s">
        <v>3612</v>
      </c>
      <c r="F10" s="390">
        <v>0.17</v>
      </c>
      <c r="G10" s="390">
        <v>34.1</v>
      </c>
      <c r="H10" s="390">
        <v>1</v>
      </c>
      <c r="I10" s="390">
        <v>200.58823529411765</v>
      </c>
      <c r="J10" s="390"/>
      <c r="K10" s="390"/>
      <c r="L10" s="390"/>
      <c r="M10" s="390"/>
      <c r="N10" s="390"/>
      <c r="O10" s="390"/>
      <c r="P10" s="403"/>
      <c r="Q10" s="391"/>
    </row>
    <row r="11" spans="1:17" ht="14.4" customHeight="1" x14ac:dyDescent="0.3">
      <c r="A11" s="386" t="s">
        <v>4174</v>
      </c>
      <c r="B11" s="387" t="s">
        <v>3735</v>
      </c>
      <c r="C11" s="387" t="s">
        <v>3546</v>
      </c>
      <c r="D11" s="387" t="s">
        <v>3622</v>
      </c>
      <c r="E11" s="387" t="s">
        <v>3610</v>
      </c>
      <c r="F11" s="390">
        <v>3</v>
      </c>
      <c r="G11" s="390">
        <v>37.47</v>
      </c>
      <c r="H11" s="390">
        <v>1</v>
      </c>
      <c r="I11" s="390">
        <v>12.49</v>
      </c>
      <c r="J11" s="390"/>
      <c r="K11" s="390"/>
      <c r="L11" s="390"/>
      <c r="M11" s="390"/>
      <c r="N11" s="390"/>
      <c r="O11" s="390"/>
      <c r="P11" s="403"/>
      <c r="Q11" s="391"/>
    </row>
    <row r="12" spans="1:17" ht="14.4" customHeight="1" x14ac:dyDescent="0.3">
      <c r="A12" s="386" t="s">
        <v>4174</v>
      </c>
      <c r="B12" s="387" t="s">
        <v>3735</v>
      </c>
      <c r="C12" s="387" t="s">
        <v>3546</v>
      </c>
      <c r="D12" s="387" t="s">
        <v>3638</v>
      </c>
      <c r="E12" s="387" t="s">
        <v>3639</v>
      </c>
      <c r="F12" s="390">
        <v>0.4</v>
      </c>
      <c r="G12" s="390">
        <v>20.260000000000002</v>
      </c>
      <c r="H12" s="390">
        <v>1</v>
      </c>
      <c r="I12" s="390">
        <v>50.65</v>
      </c>
      <c r="J12" s="390"/>
      <c r="K12" s="390"/>
      <c r="L12" s="390"/>
      <c r="M12" s="390"/>
      <c r="N12" s="390"/>
      <c r="O12" s="390"/>
      <c r="P12" s="403"/>
      <c r="Q12" s="391"/>
    </row>
    <row r="13" spans="1:17" ht="14.4" customHeight="1" x14ac:dyDescent="0.3">
      <c r="A13" s="386" t="s">
        <v>4174</v>
      </c>
      <c r="B13" s="387" t="s">
        <v>3735</v>
      </c>
      <c r="C13" s="387" t="s">
        <v>3546</v>
      </c>
      <c r="D13" s="387" t="s">
        <v>3646</v>
      </c>
      <c r="E13" s="387" t="s">
        <v>3647</v>
      </c>
      <c r="F13" s="390">
        <v>1</v>
      </c>
      <c r="G13" s="390">
        <v>116.63</v>
      </c>
      <c r="H13" s="390">
        <v>1</v>
      </c>
      <c r="I13" s="390">
        <v>116.63</v>
      </c>
      <c r="J13" s="390"/>
      <c r="K13" s="390"/>
      <c r="L13" s="390"/>
      <c r="M13" s="390"/>
      <c r="N13" s="390"/>
      <c r="O13" s="390"/>
      <c r="P13" s="403"/>
      <c r="Q13" s="391"/>
    </row>
    <row r="14" spans="1:17" ht="14.4" customHeight="1" x14ac:dyDescent="0.3">
      <c r="A14" s="386" t="s">
        <v>4174</v>
      </c>
      <c r="B14" s="387" t="s">
        <v>3735</v>
      </c>
      <c r="C14" s="387" t="s">
        <v>3672</v>
      </c>
      <c r="D14" s="387" t="s">
        <v>3776</v>
      </c>
      <c r="E14" s="387" t="s">
        <v>3777</v>
      </c>
      <c r="F14" s="390">
        <v>247</v>
      </c>
      <c r="G14" s="390">
        <v>106457</v>
      </c>
      <c r="H14" s="390">
        <v>1</v>
      </c>
      <c r="I14" s="390">
        <v>431</v>
      </c>
      <c r="J14" s="390">
        <v>294</v>
      </c>
      <c r="K14" s="390">
        <v>127302</v>
      </c>
      <c r="L14" s="390">
        <v>1.1958067576580216</v>
      </c>
      <c r="M14" s="390">
        <v>433</v>
      </c>
      <c r="N14" s="390">
        <v>353</v>
      </c>
      <c r="O14" s="390">
        <v>115431</v>
      </c>
      <c r="P14" s="403">
        <v>1.0842969461848446</v>
      </c>
      <c r="Q14" s="391">
        <v>327</v>
      </c>
    </row>
    <row r="15" spans="1:17" ht="14.4" customHeight="1" x14ac:dyDescent="0.3">
      <c r="A15" s="386" t="s">
        <v>4174</v>
      </c>
      <c r="B15" s="387" t="s">
        <v>3735</v>
      </c>
      <c r="C15" s="387" t="s">
        <v>3672</v>
      </c>
      <c r="D15" s="387" t="s">
        <v>3778</v>
      </c>
      <c r="E15" s="387" t="s">
        <v>3779</v>
      </c>
      <c r="F15" s="390">
        <v>1</v>
      </c>
      <c r="G15" s="390">
        <v>0</v>
      </c>
      <c r="H15" s="390"/>
      <c r="I15" s="390">
        <v>0</v>
      </c>
      <c r="J15" s="390">
        <v>1</v>
      </c>
      <c r="K15" s="390">
        <v>0</v>
      </c>
      <c r="L15" s="390"/>
      <c r="M15" s="390">
        <v>0</v>
      </c>
      <c r="N15" s="390">
        <v>2</v>
      </c>
      <c r="O15" s="390">
        <v>0</v>
      </c>
      <c r="P15" s="403"/>
      <c r="Q15" s="391">
        <v>0</v>
      </c>
    </row>
    <row r="16" spans="1:17" ht="14.4" customHeight="1" x14ac:dyDescent="0.3">
      <c r="A16" s="386" t="s">
        <v>4174</v>
      </c>
      <c r="B16" s="387" t="s">
        <v>3735</v>
      </c>
      <c r="C16" s="387" t="s">
        <v>3672</v>
      </c>
      <c r="D16" s="387" t="s">
        <v>3675</v>
      </c>
      <c r="E16" s="387" t="s">
        <v>3676</v>
      </c>
      <c r="F16" s="390">
        <v>2</v>
      </c>
      <c r="G16" s="390">
        <v>68</v>
      </c>
      <c r="H16" s="390">
        <v>1</v>
      </c>
      <c r="I16" s="390">
        <v>34</v>
      </c>
      <c r="J16" s="390">
        <v>4</v>
      </c>
      <c r="K16" s="390">
        <v>136</v>
      </c>
      <c r="L16" s="390">
        <v>2</v>
      </c>
      <c r="M16" s="390">
        <v>34</v>
      </c>
      <c r="N16" s="390">
        <v>2</v>
      </c>
      <c r="O16" s="390">
        <v>68</v>
      </c>
      <c r="P16" s="403">
        <v>1</v>
      </c>
      <c r="Q16" s="391">
        <v>34</v>
      </c>
    </row>
    <row r="17" spans="1:17" ht="14.4" customHeight="1" x14ac:dyDescent="0.3">
      <c r="A17" s="386" t="s">
        <v>4174</v>
      </c>
      <c r="B17" s="387" t="s">
        <v>3790</v>
      </c>
      <c r="C17" s="387" t="s">
        <v>3672</v>
      </c>
      <c r="D17" s="387" t="s">
        <v>3778</v>
      </c>
      <c r="E17" s="387" t="s">
        <v>3779</v>
      </c>
      <c r="F17" s="390"/>
      <c r="G17" s="390"/>
      <c r="H17" s="390"/>
      <c r="I17" s="390"/>
      <c r="J17" s="390">
        <v>1</v>
      </c>
      <c r="K17" s="390">
        <v>0</v>
      </c>
      <c r="L17" s="390"/>
      <c r="M17" s="390">
        <v>0</v>
      </c>
      <c r="N17" s="390"/>
      <c r="O17" s="390"/>
      <c r="P17" s="403"/>
      <c r="Q17" s="391"/>
    </row>
    <row r="18" spans="1:17" ht="14.4" customHeight="1" x14ac:dyDescent="0.3">
      <c r="A18" s="386" t="s">
        <v>4174</v>
      </c>
      <c r="B18" s="387" t="s">
        <v>3790</v>
      </c>
      <c r="C18" s="387" t="s">
        <v>3672</v>
      </c>
      <c r="D18" s="387" t="s">
        <v>3804</v>
      </c>
      <c r="E18" s="387" t="s">
        <v>3805</v>
      </c>
      <c r="F18" s="390">
        <v>37</v>
      </c>
      <c r="G18" s="390">
        <v>12025</v>
      </c>
      <c r="H18" s="390">
        <v>1</v>
      </c>
      <c r="I18" s="390">
        <v>325</v>
      </c>
      <c r="J18" s="390">
        <v>53</v>
      </c>
      <c r="K18" s="390">
        <v>17331</v>
      </c>
      <c r="L18" s="390">
        <v>1.4412474012474012</v>
      </c>
      <c r="M18" s="390">
        <v>327</v>
      </c>
      <c r="N18" s="390">
        <v>71</v>
      </c>
      <c r="O18" s="390">
        <v>23217</v>
      </c>
      <c r="P18" s="403">
        <v>1.9307276507276507</v>
      </c>
      <c r="Q18" s="391">
        <v>327</v>
      </c>
    </row>
    <row r="19" spans="1:17" ht="14.4" customHeight="1" x14ac:dyDescent="0.3">
      <c r="A19" s="386" t="s">
        <v>4174</v>
      </c>
      <c r="B19" s="387" t="s">
        <v>3790</v>
      </c>
      <c r="C19" s="387" t="s">
        <v>3672</v>
      </c>
      <c r="D19" s="387" t="s">
        <v>3806</v>
      </c>
      <c r="E19" s="387" t="s">
        <v>3807</v>
      </c>
      <c r="F19" s="390"/>
      <c r="G19" s="390"/>
      <c r="H19" s="390"/>
      <c r="I19" s="390"/>
      <c r="J19" s="390"/>
      <c r="K19" s="390"/>
      <c r="L19" s="390"/>
      <c r="M19" s="390"/>
      <c r="N19" s="390">
        <v>1</v>
      </c>
      <c r="O19" s="390">
        <v>0</v>
      </c>
      <c r="P19" s="403"/>
      <c r="Q19" s="391">
        <v>0</v>
      </c>
    </row>
    <row r="20" spans="1:17" ht="14.4" customHeight="1" x14ac:dyDescent="0.3">
      <c r="A20" s="386" t="s">
        <v>4174</v>
      </c>
      <c r="B20" s="387" t="s">
        <v>3808</v>
      </c>
      <c r="C20" s="387" t="s">
        <v>3546</v>
      </c>
      <c r="D20" s="387" t="s">
        <v>3555</v>
      </c>
      <c r="E20" s="387" t="s">
        <v>3556</v>
      </c>
      <c r="F20" s="390">
        <v>0.4</v>
      </c>
      <c r="G20" s="390">
        <v>33.92</v>
      </c>
      <c r="H20" s="390">
        <v>1</v>
      </c>
      <c r="I20" s="390">
        <v>84.8</v>
      </c>
      <c r="J20" s="390"/>
      <c r="K20" s="390"/>
      <c r="L20" s="390"/>
      <c r="M20" s="390"/>
      <c r="N20" s="390"/>
      <c r="O20" s="390"/>
      <c r="P20" s="403"/>
      <c r="Q20" s="391"/>
    </row>
    <row r="21" spans="1:17" ht="14.4" customHeight="1" x14ac:dyDescent="0.3">
      <c r="A21" s="386" t="s">
        <v>4174</v>
      </c>
      <c r="B21" s="387" t="s">
        <v>3808</v>
      </c>
      <c r="C21" s="387" t="s">
        <v>3546</v>
      </c>
      <c r="D21" s="387" t="s">
        <v>3559</v>
      </c>
      <c r="E21" s="387" t="s">
        <v>3560</v>
      </c>
      <c r="F21" s="390">
        <v>0.2</v>
      </c>
      <c r="G21" s="390">
        <v>14.79</v>
      </c>
      <c r="H21" s="390">
        <v>1</v>
      </c>
      <c r="I21" s="390">
        <v>73.949999999999989</v>
      </c>
      <c r="J21" s="390"/>
      <c r="K21" s="390"/>
      <c r="L21" s="390"/>
      <c r="M21" s="390"/>
      <c r="N21" s="390"/>
      <c r="O21" s="390"/>
      <c r="P21" s="403"/>
      <c r="Q21" s="391"/>
    </row>
    <row r="22" spans="1:17" ht="14.4" customHeight="1" x14ac:dyDescent="0.3">
      <c r="A22" s="386" t="s">
        <v>4174</v>
      </c>
      <c r="B22" s="387" t="s">
        <v>3808</v>
      </c>
      <c r="C22" s="387" t="s">
        <v>3546</v>
      </c>
      <c r="D22" s="387" t="s">
        <v>3585</v>
      </c>
      <c r="E22" s="387" t="s">
        <v>3586</v>
      </c>
      <c r="F22" s="390">
        <v>1</v>
      </c>
      <c r="G22" s="390">
        <v>20.100000000000001</v>
      </c>
      <c r="H22" s="390">
        <v>1</v>
      </c>
      <c r="I22" s="390">
        <v>20.100000000000001</v>
      </c>
      <c r="J22" s="390"/>
      <c r="K22" s="390"/>
      <c r="L22" s="390"/>
      <c r="M22" s="390"/>
      <c r="N22" s="390"/>
      <c r="O22" s="390"/>
      <c r="P22" s="403"/>
      <c r="Q22" s="391"/>
    </row>
    <row r="23" spans="1:17" ht="14.4" customHeight="1" x14ac:dyDescent="0.3">
      <c r="A23" s="386" t="s">
        <v>4174</v>
      </c>
      <c r="B23" s="387" t="s">
        <v>3808</v>
      </c>
      <c r="C23" s="387" t="s">
        <v>3546</v>
      </c>
      <c r="D23" s="387" t="s">
        <v>3595</v>
      </c>
      <c r="E23" s="387" t="s">
        <v>3596</v>
      </c>
      <c r="F23" s="390">
        <v>1</v>
      </c>
      <c r="G23" s="390">
        <v>131.24</v>
      </c>
      <c r="H23" s="390">
        <v>1</v>
      </c>
      <c r="I23" s="390">
        <v>131.24</v>
      </c>
      <c r="J23" s="390"/>
      <c r="K23" s="390"/>
      <c r="L23" s="390"/>
      <c r="M23" s="390"/>
      <c r="N23" s="390"/>
      <c r="O23" s="390"/>
      <c r="P23" s="403"/>
      <c r="Q23" s="391"/>
    </row>
    <row r="24" spans="1:17" ht="14.4" customHeight="1" x14ac:dyDescent="0.3">
      <c r="A24" s="386" t="s">
        <v>4174</v>
      </c>
      <c r="B24" s="387" t="s">
        <v>3808</v>
      </c>
      <c r="C24" s="387" t="s">
        <v>3546</v>
      </c>
      <c r="D24" s="387" t="s">
        <v>3597</v>
      </c>
      <c r="E24" s="387" t="s">
        <v>3598</v>
      </c>
      <c r="F24" s="390">
        <v>2</v>
      </c>
      <c r="G24" s="390">
        <v>96.76</v>
      </c>
      <c r="H24" s="390">
        <v>1</v>
      </c>
      <c r="I24" s="390">
        <v>48.38</v>
      </c>
      <c r="J24" s="390"/>
      <c r="K24" s="390"/>
      <c r="L24" s="390"/>
      <c r="M24" s="390"/>
      <c r="N24" s="390"/>
      <c r="O24" s="390"/>
      <c r="P24" s="403"/>
      <c r="Q24" s="391"/>
    </row>
    <row r="25" spans="1:17" ht="14.4" customHeight="1" x14ac:dyDescent="0.3">
      <c r="A25" s="386" t="s">
        <v>4174</v>
      </c>
      <c r="B25" s="387" t="s">
        <v>3808</v>
      </c>
      <c r="C25" s="387" t="s">
        <v>3546</v>
      </c>
      <c r="D25" s="387" t="s">
        <v>3622</v>
      </c>
      <c r="E25" s="387" t="s">
        <v>3610</v>
      </c>
      <c r="F25" s="390">
        <v>1</v>
      </c>
      <c r="G25" s="390">
        <v>12.49</v>
      </c>
      <c r="H25" s="390">
        <v>1</v>
      </c>
      <c r="I25" s="390">
        <v>12.49</v>
      </c>
      <c r="J25" s="390"/>
      <c r="K25" s="390"/>
      <c r="L25" s="390"/>
      <c r="M25" s="390"/>
      <c r="N25" s="390"/>
      <c r="O25" s="390"/>
      <c r="P25" s="403"/>
      <c r="Q25" s="391"/>
    </row>
    <row r="26" spans="1:17" ht="14.4" customHeight="1" x14ac:dyDescent="0.3">
      <c r="A26" s="386" t="s">
        <v>4174</v>
      </c>
      <c r="B26" s="387" t="s">
        <v>3808</v>
      </c>
      <c r="C26" s="387" t="s">
        <v>3546</v>
      </c>
      <c r="D26" s="387" t="s">
        <v>3623</v>
      </c>
      <c r="E26" s="387" t="s">
        <v>3610</v>
      </c>
      <c r="F26" s="390">
        <v>1</v>
      </c>
      <c r="G26" s="390">
        <v>14.14</v>
      </c>
      <c r="H26" s="390">
        <v>1</v>
      </c>
      <c r="I26" s="390">
        <v>14.14</v>
      </c>
      <c r="J26" s="390"/>
      <c r="K26" s="390"/>
      <c r="L26" s="390"/>
      <c r="M26" s="390"/>
      <c r="N26" s="390"/>
      <c r="O26" s="390"/>
      <c r="P26" s="403"/>
      <c r="Q26" s="391"/>
    </row>
    <row r="27" spans="1:17" ht="14.4" customHeight="1" x14ac:dyDescent="0.3">
      <c r="A27" s="386" t="s">
        <v>4174</v>
      </c>
      <c r="B27" s="387" t="s">
        <v>3808</v>
      </c>
      <c r="C27" s="387" t="s">
        <v>3546</v>
      </c>
      <c r="D27" s="387" t="s">
        <v>3636</v>
      </c>
      <c r="E27" s="387" t="s">
        <v>3637</v>
      </c>
      <c r="F27" s="390">
        <v>0.2</v>
      </c>
      <c r="G27" s="390">
        <v>97.71</v>
      </c>
      <c r="H27" s="390">
        <v>1</v>
      </c>
      <c r="I27" s="390">
        <v>488.54999999999995</v>
      </c>
      <c r="J27" s="390"/>
      <c r="K27" s="390"/>
      <c r="L27" s="390"/>
      <c r="M27" s="390"/>
      <c r="N27" s="390"/>
      <c r="O27" s="390"/>
      <c r="P27" s="403"/>
      <c r="Q27" s="391"/>
    </row>
    <row r="28" spans="1:17" ht="14.4" customHeight="1" x14ac:dyDescent="0.3">
      <c r="A28" s="386" t="s">
        <v>4174</v>
      </c>
      <c r="B28" s="387" t="s">
        <v>3808</v>
      </c>
      <c r="C28" s="387" t="s">
        <v>3546</v>
      </c>
      <c r="D28" s="387" t="s">
        <v>3658</v>
      </c>
      <c r="E28" s="387" t="s">
        <v>3659</v>
      </c>
      <c r="F28" s="390">
        <v>0.2</v>
      </c>
      <c r="G28" s="390">
        <v>50.269999999999996</v>
      </c>
      <c r="H28" s="390">
        <v>1</v>
      </c>
      <c r="I28" s="390">
        <v>251.34999999999997</v>
      </c>
      <c r="J28" s="390"/>
      <c r="K28" s="390"/>
      <c r="L28" s="390"/>
      <c r="M28" s="390"/>
      <c r="N28" s="390"/>
      <c r="O28" s="390"/>
      <c r="P28" s="403"/>
      <c r="Q28" s="391"/>
    </row>
    <row r="29" spans="1:17" ht="14.4" customHeight="1" x14ac:dyDescent="0.3">
      <c r="A29" s="386" t="s">
        <v>4174</v>
      </c>
      <c r="B29" s="387" t="s">
        <v>3808</v>
      </c>
      <c r="C29" s="387" t="s">
        <v>3881</v>
      </c>
      <c r="D29" s="387" t="s">
        <v>3886</v>
      </c>
      <c r="E29" s="387" t="s">
        <v>3887</v>
      </c>
      <c r="F29" s="390"/>
      <c r="G29" s="390"/>
      <c r="H29" s="390"/>
      <c r="I29" s="390"/>
      <c r="J29" s="390"/>
      <c r="K29" s="390"/>
      <c r="L29" s="390"/>
      <c r="M29" s="390"/>
      <c r="N29" s="390">
        <v>2</v>
      </c>
      <c r="O29" s="390">
        <v>1851.14</v>
      </c>
      <c r="P29" s="403"/>
      <c r="Q29" s="391">
        <v>925.57</v>
      </c>
    </row>
    <row r="30" spans="1:17" ht="14.4" customHeight="1" x14ac:dyDescent="0.3">
      <c r="A30" s="386" t="s">
        <v>4174</v>
      </c>
      <c r="B30" s="387" t="s">
        <v>3808</v>
      </c>
      <c r="C30" s="387" t="s">
        <v>3672</v>
      </c>
      <c r="D30" s="387" t="s">
        <v>3778</v>
      </c>
      <c r="E30" s="387" t="s">
        <v>3779</v>
      </c>
      <c r="F30" s="390">
        <v>1</v>
      </c>
      <c r="G30" s="390">
        <v>0</v>
      </c>
      <c r="H30" s="390"/>
      <c r="I30" s="390">
        <v>0</v>
      </c>
      <c r="J30" s="390"/>
      <c r="K30" s="390"/>
      <c r="L30" s="390"/>
      <c r="M30" s="390"/>
      <c r="N30" s="390">
        <v>1</v>
      </c>
      <c r="O30" s="390">
        <v>0</v>
      </c>
      <c r="P30" s="403"/>
      <c r="Q30" s="391">
        <v>0</v>
      </c>
    </row>
    <row r="31" spans="1:17" ht="14.4" customHeight="1" x14ac:dyDescent="0.3">
      <c r="A31" s="386" t="s">
        <v>4174</v>
      </c>
      <c r="B31" s="387" t="s">
        <v>3808</v>
      </c>
      <c r="C31" s="387" t="s">
        <v>3672</v>
      </c>
      <c r="D31" s="387" t="s">
        <v>3675</v>
      </c>
      <c r="E31" s="387" t="s">
        <v>3676</v>
      </c>
      <c r="F31" s="390">
        <v>5</v>
      </c>
      <c r="G31" s="390">
        <v>170</v>
      </c>
      <c r="H31" s="390">
        <v>1</v>
      </c>
      <c r="I31" s="390">
        <v>34</v>
      </c>
      <c r="J31" s="390">
        <v>9</v>
      </c>
      <c r="K31" s="390">
        <v>306</v>
      </c>
      <c r="L31" s="390">
        <v>1.8</v>
      </c>
      <c r="M31" s="390">
        <v>34</v>
      </c>
      <c r="N31" s="390">
        <v>7</v>
      </c>
      <c r="O31" s="390">
        <v>238</v>
      </c>
      <c r="P31" s="403">
        <v>1.4</v>
      </c>
      <c r="Q31" s="391">
        <v>34</v>
      </c>
    </row>
    <row r="32" spans="1:17" ht="14.4" customHeight="1" x14ac:dyDescent="0.3">
      <c r="A32" s="386" t="s">
        <v>4174</v>
      </c>
      <c r="B32" s="387" t="s">
        <v>3808</v>
      </c>
      <c r="C32" s="387" t="s">
        <v>3672</v>
      </c>
      <c r="D32" s="387" t="s">
        <v>3679</v>
      </c>
      <c r="E32" s="387" t="s">
        <v>3680</v>
      </c>
      <c r="F32" s="390">
        <v>1</v>
      </c>
      <c r="G32" s="390">
        <v>75</v>
      </c>
      <c r="H32" s="390">
        <v>1</v>
      </c>
      <c r="I32" s="390">
        <v>75</v>
      </c>
      <c r="J32" s="390"/>
      <c r="K32" s="390"/>
      <c r="L32" s="390"/>
      <c r="M32" s="390"/>
      <c r="N32" s="390"/>
      <c r="O32" s="390"/>
      <c r="P32" s="403"/>
      <c r="Q32" s="391"/>
    </row>
    <row r="33" spans="1:17" ht="14.4" customHeight="1" x14ac:dyDescent="0.3">
      <c r="A33" s="386" t="s">
        <v>4174</v>
      </c>
      <c r="B33" s="387" t="s">
        <v>3808</v>
      </c>
      <c r="C33" s="387" t="s">
        <v>3672</v>
      </c>
      <c r="D33" s="387" t="s">
        <v>3894</v>
      </c>
      <c r="E33" s="387" t="s">
        <v>3895</v>
      </c>
      <c r="F33" s="390"/>
      <c r="G33" s="390"/>
      <c r="H33" s="390"/>
      <c r="I33" s="390"/>
      <c r="J33" s="390"/>
      <c r="K33" s="390"/>
      <c r="L33" s="390"/>
      <c r="M33" s="390"/>
      <c r="N33" s="390">
        <v>1</v>
      </c>
      <c r="O33" s="390">
        <v>185</v>
      </c>
      <c r="P33" s="403"/>
      <c r="Q33" s="391">
        <v>185</v>
      </c>
    </row>
    <row r="34" spans="1:17" ht="14.4" customHeight="1" x14ac:dyDescent="0.3">
      <c r="A34" s="386" t="s">
        <v>4174</v>
      </c>
      <c r="B34" s="387" t="s">
        <v>3808</v>
      </c>
      <c r="C34" s="387" t="s">
        <v>3672</v>
      </c>
      <c r="D34" s="387" t="s">
        <v>3896</v>
      </c>
      <c r="E34" s="387" t="s">
        <v>3897</v>
      </c>
      <c r="F34" s="390"/>
      <c r="G34" s="390"/>
      <c r="H34" s="390"/>
      <c r="I34" s="390"/>
      <c r="J34" s="390">
        <v>2</v>
      </c>
      <c r="K34" s="390">
        <v>666</v>
      </c>
      <c r="L34" s="390"/>
      <c r="M34" s="390">
        <v>333</v>
      </c>
      <c r="N34" s="390">
        <v>2</v>
      </c>
      <c r="O34" s="390">
        <v>670</v>
      </c>
      <c r="P34" s="403"/>
      <c r="Q34" s="391">
        <v>335</v>
      </c>
    </row>
    <row r="35" spans="1:17" ht="14.4" customHeight="1" x14ac:dyDescent="0.3">
      <c r="A35" s="386" t="s">
        <v>4174</v>
      </c>
      <c r="B35" s="387" t="s">
        <v>3808</v>
      </c>
      <c r="C35" s="387" t="s">
        <v>3672</v>
      </c>
      <c r="D35" s="387" t="s">
        <v>3780</v>
      </c>
      <c r="E35" s="387" t="s">
        <v>3781</v>
      </c>
      <c r="F35" s="390">
        <v>1</v>
      </c>
      <c r="G35" s="390">
        <v>850</v>
      </c>
      <c r="H35" s="390">
        <v>1</v>
      </c>
      <c r="I35" s="390">
        <v>850</v>
      </c>
      <c r="J35" s="390">
        <v>5</v>
      </c>
      <c r="K35" s="390">
        <v>4260</v>
      </c>
      <c r="L35" s="390">
        <v>5.0117647058823529</v>
      </c>
      <c r="M35" s="390">
        <v>852</v>
      </c>
      <c r="N35" s="390">
        <v>4</v>
      </c>
      <c r="O35" s="390">
        <v>2812</v>
      </c>
      <c r="P35" s="403">
        <v>3.3082352941176469</v>
      </c>
      <c r="Q35" s="391">
        <v>703</v>
      </c>
    </row>
    <row r="36" spans="1:17" ht="14.4" customHeight="1" x14ac:dyDescent="0.3">
      <c r="A36" s="386" t="s">
        <v>4174</v>
      </c>
      <c r="B36" s="387" t="s">
        <v>3808</v>
      </c>
      <c r="C36" s="387" t="s">
        <v>3672</v>
      </c>
      <c r="D36" s="387" t="s">
        <v>3900</v>
      </c>
      <c r="E36" s="387" t="s">
        <v>3901</v>
      </c>
      <c r="F36" s="390">
        <v>3</v>
      </c>
      <c r="G36" s="390">
        <v>1809</v>
      </c>
      <c r="H36" s="390">
        <v>1</v>
      </c>
      <c r="I36" s="390">
        <v>603</v>
      </c>
      <c r="J36" s="390">
        <v>4</v>
      </c>
      <c r="K36" s="390">
        <v>2416</v>
      </c>
      <c r="L36" s="390">
        <v>1.3355444997236041</v>
      </c>
      <c r="M36" s="390">
        <v>604</v>
      </c>
      <c r="N36" s="390">
        <v>2</v>
      </c>
      <c r="O36" s="390">
        <v>1212</v>
      </c>
      <c r="P36" s="403">
        <v>0.66998341625207292</v>
      </c>
      <c r="Q36" s="391">
        <v>606</v>
      </c>
    </row>
    <row r="37" spans="1:17" ht="14.4" customHeight="1" x14ac:dyDescent="0.3">
      <c r="A37" s="386" t="s">
        <v>4174</v>
      </c>
      <c r="B37" s="387" t="s">
        <v>3808</v>
      </c>
      <c r="C37" s="387" t="s">
        <v>3672</v>
      </c>
      <c r="D37" s="387" t="s">
        <v>3699</v>
      </c>
      <c r="E37" s="387" t="s">
        <v>3700</v>
      </c>
      <c r="F37" s="390">
        <v>3</v>
      </c>
      <c r="G37" s="390">
        <v>174</v>
      </c>
      <c r="H37" s="390">
        <v>1</v>
      </c>
      <c r="I37" s="390">
        <v>58</v>
      </c>
      <c r="J37" s="390">
        <v>11</v>
      </c>
      <c r="K37" s="390">
        <v>638</v>
      </c>
      <c r="L37" s="390">
        <v>3.6666666666666665</v>
      </c>
      <c r="M37" s="390">
        <v>58</v>
      </c>
      <c r="N37" s="390">
        <v>7</v>
      </c>
      <c r="O37" s="390">
        <v>392</v>
      </c>
      <c r="P37" s="403">
        <v>2.2528735632183907</v>
      </c>
      <c r="Q37" s="391">
        <v>56</v>
      </c>
    </row>
    <row r="38" spans="1:17" ht="14.4" customHeight="1" x14ac:dyDescent="0.3">
      <c r="A38" s="386" t="s">
        <v>4174</v>
      </c>
      <c r="B38" s="387" t="s">
        <v>3808</v>
      </c>
      <c r="C38" s="387" t="s">
        <v>3672</v>
      </c>
      <c r="D38" s="387" t="s">
        <v>3701</v>
      </c>
      <c r="E38" s="387" t="s">
        <v>3702</v>
      </c>
      <c r="F38" s="390">
        <v>31</v>
      </c>
      <c r="G38" s="390">
        <v>10013</v>
      </c>
      <c r="H38" s="390">
        <v>1</v>
      </c>
      <c r="I38" s="390">
        <v>323</v>
      </c>
      <c r="J38" s="390">
        <v>36</v>
      </c>
      <c r="K38" s="390">
        <v>11664</v>
      </c>
      <c r="L38" s="390">
        <v>1.1648856486567463</v>
      </c>
      <c r="M38" s="390">
        <v>324</v>
      </c>
      <c r="N38" s="390">
        <v>38</v>
      </c>
      <c r="O38" s="390">
        <v>12350</v>
      </c>
      <c r="P38" s="403">
        <v>1.2333965844402277</v>
      </c>
      <c r="Q38" s="391">
        <v>325</v>
      </c>
    </row>
    <row r="39" spans="1:17" ht="14.4" customHeight="1" x14ac:dyDescent="0.3">
      <c r="A39" s="386" t="s">
        <v>4174</v>
      </c>
      <c r="B39" s="387" t="s">
        <v>3808</v>
      </c>
      <c r="C39" s="387" t="s">
        <v>3672</v>
      </c>
      <c r="D39" s="387" t="s">
        <v>3906</v>
      </c>
      <c r="E39" s="387" t="s">
        <v>3907</v>
      </c>
      <c r="F39" s="390">
        <v>134</v>
      </c>
      <c r="G39" s="390">
        <v>33232</v>
      </c>
      <c r="H39" s="390">
        <v>1</v>
      </c>
      <c r="I39" s="390">
        <v>248</v>
      </c>
      <c r="J39" s="390">
        <v>137</v>
      </c>
      <c r="K39" s="390">
        <v>34113</v>
      </c>
      <c r="L39" s="390">
        <v>1.0265105922002888</v>
      </c>
      <c r="M39" s="390">
        <v>249</v>
      </c>
      <c r="N39" s="390">
        <v>139</v>
      </c>
      <c r="O39" s="390">
        <v>32248</v>
      </c>
      <c r="P39" s="403">
        <v>0.97038998555609046</v>
      </c>
      <c r="Q39" s="391">
        <v>232</v>
      </c>
    </row>
    <row r="40" spans="1:17" ht="14.4" customHeight="1" x14ac:dyDescent="0.3">
      <c r="A40" s="386" t="s">
        <v>4174</v>
      </c>
      <c r="B40" s="387" t="s">
        <v>3808</v>
      </c>
      <c r="C40" s="387" t="s">
        <v>3672</v>
      </c>
      <c r="D40" s="387" t="s">
        <v>3910</v>
      </c>
      <c r="E40" s="387" t="s">
        <v>3911</v>
      </c>
      <c r="F40" s="390">
        <v>3</v>
      </c>
      <c r="G40" s="390">
        <v>513</v>
      </c>
      <c r="H40" s="390">
        <v>1</v>
      </c>
      <c r="I40" s="390">
        <v>171</v>
      </c>
      <c r="J40" s="390">
        <v>4</v>
      </c>
      <c r="K40" s="390">
        <v>688</v>
      </c>
      <c r="L40" s="390">
        <v>1.341130604288499</v>
      </c>
      <c r="M40" s="390">
        <v>172</v>
      </c>
      <c r="N40" s="390">
        <v>1</v>
      </c>
      <c r="O40" s="390">
        <v>172</v>
      </c>
      <c r="P40" s="403">
        <v>0.33528265107212474</v>
      </c>
      <c r="Q40" s="391">
        <v>172</v>
      </c>
    </row>
    <row r="41" spans="1:17" ht="14.4" customHeight="1" x14ac:dyDescent="0.3">
      <c r="A41" s="386" t="s">
        <v>4174</v>
      </c>
      <c r="B41" s="387" t="s">
        <v>3808</v>
      </c>
      <c r="C41" s="387" t="s">
        <v>3672</v>
      </c>
      <c r="D41" s="387" t="s">
        <v>3918</v>
      </c>
      <c r="E41" s="387" t="s">
        <v>3919</v>
      </c>
      <c r="F41" s="390">
        <v>19</v>
      </c>
      <c r="G41" s="390">
        <v>1520</v>
      </c>
      <c r="H41" s="390">
        <v>1</v>
      </c>
      <c r="I41" s="390">
        <v>80</v>
      </c>
      <c r="J41" s="390">
        <v>66</v>
      </c>
      <c r="K41" s="390">
        <v>5346</v>
      </c>
      <c r="L41" s="390">
        <v>3.517105263157895</v>
      </c>
      <c r="M41" s="390">
        <v>81</v>
      </c>
      <c r="N41" s="390">
        <v>65</v>
      </c>
      <c r="O41" s="390">
        <v>5330</v>
      </c>
      <c r="P41" s="403">
        <v>3.5065789473684212</v>
      </c>
      <c r="Q41" s="391">
        <v>82</v>
      </c>
    </row>
    <row r="42" spans="1:17" ht="14.4" customHeight="1" x14ac:dyDescent="0.3">
      <c r="A42" s="386" t="s">
        <v>4174</v>
      </c>
      <c r="B42" s="387" t="s">
        <v>3808</v>
      </c>
      <c r="C42" s="387" t="s">
        <v>3672</v>
      </c>
      <c r="D42" s="387" t="s">
        <v>3922</v>
      </c>
      <c r="E42" s="387" t="s">
        <v>3923</v>
      </c>
      <c r="F42" s="390"/>
      <c r="G42" s="390"/>
      <c r="H42" s="390"/>
      <c r="I42" s="390"/>
      <c r="J42" s="390">
        <v>2</v>
      </c>
      <c r="K42" s="390">
        <v>590</v>
      </c>
      <c r="L42" s="390"/>
      <c r="M42" s="390">
        <v>295</v>
      </c>
      <c r="N42" s="390"/>
      <c r="O42" s="390"/>
      <c r="P42" s="403"/>
      <c r="Q42" s="391"/>
    </row>
    <row r="43" spans="1:17" ht="14.4" customHeight="1" x14ac:dyDescent="0.3">
      <c r="A43" s="386" t="s">
        <v>4174</v>
      </c>
      <c r="B43" s="387" t="s">
        <v>3808</v>
      </c>
      <c r="C43" s="387" t="s">
        <v>3672</v>
      </c>
      <c r="D43" s="387" t="s">
        <v>3926</v>
      </c>
      <c r="E43" s="387" t="s">
        <v>3927</v>
      </c>
      <c r="F43" s="390">
        <v>19</v>
      </c>
      <c r="G43" s="390">
        <v>12825</v>
      </c>
      <c r="H43" s="390">
        <v>1</v>
      </c>
      <c r="I43" s="390">
        <v>675</v>
      </c>
      <c r="J43" s="390">
        <v>64</v>
      </c>
      <c r="K43" s="390">
        <v>43264</v>
      </c>
      <c r="L43" s="390">
        <v>3.3734113060428852</v>
      </c>
      <c r="M43" s="390">
        <v>676</v>
      </c>
      <c r="N43" s="390">
        <v>64</v>
      </c>
      <c r="O43" s="390">
        <v>43328</v>
      </c>
      <c r="P43" s="403">
        <v>3.3784015594541912</v>
      </c>
      <c r="Q43" s="391">
        <v>677</v>
      </c>
    </row>
    <row r="44" spans="1:17" ht="14.4" customHeight="1" x14ac:dyDescent="0.3">
      <c r="A44" s="386" t="s">
        <v>4174</v>
      </c>
      <c r="B44" s="387" t="s">
        <v>3808</v>
      </c>
      <c r="C44" s="387" t="s">
        <v>3672</v>
      </c>
      <c r="D44" s="387" t="s">
        <v>3928</v>
      </c>
      <c r="E44" s="387" t="s">
        <v>3901</v>
      </c>
      <c r="F44" s="390">
        <v>1</v>
      </c>
      <c r="G44" s="390">
        <v>517</v>
      </c>
      <c r="H44" s="390">
        <v>1</v>
      </c>
      <c r="I44" s="390">
        <v>517</v>
      </c>
      <c r="J44" s="390"/>
      <c r="K44" s="390"/>
      <c r="L44" s="390"/>
      <c r="M44" s="390"/>
      <c r="N44" s="390"/>
      <c r="O44" s="390"/>
      <c r="P44" s="403"/>
      <c r="Q44" s="391"/>
    </row>
    <row r="45" spans="1:17" ht="14.4" customHeight="1" x14ac:dyDescent="0.3">
      <c r="A45" s="386" t="s">
        <v>4174</v>
      </c>
      <c r="B45" s="387" t="s">
        <v>3808</v>
      </c>
      <c r="C45" s="387" t="s">
        <v>3672</v>
      </c>
      <c r="D45" s="387" t="s">
        <v>3929</v>
      </c>
      <c r="E45" s="387" t="s">
        <v>3930</v>
      </c>
      <c r="F45" s="390">
        <v>410</v>
      </c>
      <c r="G45" s="390">
        <v>45100</v>
      </c>
      <c r="H45" s="390">
        <v>1</v>
      </c>
      <c r="I45" s="390">
        <v>110</v>
      </c>
      <c r="J45" s="390">
        <v>408</v>
      </c>
      <c r="K45" s="390">
        <v>45288</v>
      </c>
      <c r="L45" s="390">
        <v>1.0041685144124168</v>
      </c>
      <c r="M45" s="390">
        <v>111</v>
      </c>
      <c r="N45" s="390">
        <v>539</v>
      </c>
      <c r="O45" s="390">
        <v>60368</v>
      </c>
      <c r="P45" s="403">
        <v>1.3385365853658537</v>
      </c>
      <c r="Q45" s="391">
        <v>112</v>
      </c>
    </row>
    <row r="46" spans="1:17" ht="14.4" customHeight="1" x14ac:dyDescent="0.3">
      <c r="A46" s="386" t="s">
        <v>4174</v>
      </c>
      <c r="B46" s="387" t="s">
        <v>3808</v>
      </c>
      <c r="C46" s="387" t="s">
        <v>3672</v>
      </c>
      <c r="D46" s="387" t="s">
        <v>4175</v>
      </c>
      <c r="E46" s="387" t="s">
        <v>4176</v>
      </c>
      <c r="F46" s="390">
        <v>2</v>
      </c>
      <c r="G46" s="390">
        <v>2182</v>
      </c>
      <c r="H46" s="390">
        <v>1</v>
      </c>
      <c r="I46" s="390">
        <v>1091</v>
      </c>
      <c r="J46" s="390">
        <v>2</v>
      </c>
      <c r="K46" s="390">
        <v>2186</v>
      </c>
      <c r="L46" s="390">
        <v>1.0018331805682861</v>
      </c>
      <c r="M46" s="390">
        <v>1093</v>
      </c>
      <c r="N46" s="390">
        <v>4</v>
      </c>
      <c r="O46" s="390">
        <v>4536</v>
      </c>
      <c r="P46" s="403">
        <v>2.0788267644362968</v>
      </c>
      <c r="Q46" s="391">
        <v>1134</v>
      </c>
    </row>
    <row r="47" spans="1:17" ht="14.4" customHeight="1" x14ac:dyDescent="0.3">
      <c r="A47" s="386" t="s">
        <v>4174</v>
      </c>
      <c r="B47" s="387" t="s">
        <v>3808</v>
      </c>
      <c r="C47" s="387" t="s">
        <v>3672</v>
      </c>
      <c r="D47" s="387" t="s">
        <v>3945</v>
      </c>
      <c r="E47" s="387" t="s">
        <v>3940</v>
      </c>
      <c r="F47" s="390">
        <v>1</v>
      </c>
      <c r="G47" s="390">
        <v>663</v>
      </c>
      <c r="H47" s="390">
        <v>1</v>
      </c>
      <c r="I47" s="390">
        <v>663</v>
      </c>
      <c r="J47" s="390"/>
      <c r="K47" s="390"/>
      <c r="L47" s="390"/>
      <c r="M47" s="390"/>
      <c r="N47" s="390"/>
      <c r="O47" s="390"/>
      <c r="P47" s="403"/>
      <c r="Q47" s="391"/>
    </row>
    <row r="48" spans="1:17" ht="14.4" customHeight="1" x14ac:dyDescent="0.3">
      <c r="A48" s="386" t="s">
        <v>4174</v>
      </c>
      <c r="B48" s="387" t="s">
        <v>3808</v>
      </c>
      <c r="C48" s="387" t="s">
        <v>3672</v>
      </c>
      <c r="D48" s="387" t="s">
        <v>3969</v>
      </c>
      <c r="E48" s="387" t="s">
        <v>3970</v>
      </c>
      <c r="F48" s="390">
        <v>69</v>
      </c>
      <c r="G48" s="390">
        <v>12903</v>
      </c>
      <c r="H48" s="390">
        <v>1</v>
      </c>
      <c r="I48" s="390">
        <v>187</v>
      </c>
      <c r="J48" s="390">
        <v>84</v>
      </c>
      <c r="K48" s="390">
        <v>16212</v>
      </c>
      <c r="L48" s="390">
        <v>1.2564519879097884</v>
      </c>
      <c r="M48" s="390">
        <v>193</v>
      </c>
      <c r="N48" s="390">
        <v>97</v>
      </c>
      <c r="O48" s="390">
        <v>18818</v>
      </c>
      <c r="P48" s="403">
        <v>1.4584205223591413</v>
      </c>
      <c r="Q48" s="391">
        <v>194</v>
      </c>
    </row>
    <row r="49" spans="1:17" ht="14.4" customHeight="1" x14ac:dyDescent="0.3">
      <c r="A49" s="386" t="s">
        <v>4174</v>
      </c>
      <c r="B49" s="387" t="s">
        <v>3981</v>
      </c>
      <c r="C49" s="387" t="s">
        <v>3546</v>
      </c>
      <c r="D49" s="387" t="s">
        <v>3557</v>
      </c>
      <c r="E49" s="387" t="s">
        <v>3558</v>
      </c>
      <c r="F49" s="390">
        <v>0.6</v>
      </c>
      <c r="G49" s="390">
        <v>78.12</v>
      </c>
      <c r="H49" s="390">
        <v>1</v>
      </c>
      <c r="I49" s="390">
        <v>130.20000000000002</v>
      </c>
      <c r="J49" s="390"/>
      <c r="K49" s="390"/>
      <c r="L49" s="390"/>
      <c r="M49" s="390"/>
      <c r="N49" s="390"/>
      <c r="O49" s="390"/>
      <c r="P49" s="403"/>
      <c r="Q49" s="391"/>
    </row>
    <row r="50" spans="1:17" ht="14.4" customHeight="1" x14ac:dyDescent="0.3">
      <c r="A50" s="386" t="s">
        <v>4174</v>
      </c>
      <c r="B50" s="387" t="s">
        <v>3981</v>
      </c>
      <c r="C50" s="387" t="s">
        <v>3888</v>
      </c>
      <c r="D50" s="387" t="s">
        <v>4002</v>
      </c>
      <c r="E50" s="387" t="s">
        <v>4003</v>
      </c>
      <c r="F50" s="390"/>
      <c r="G50" s="390"/>
      <c r="H50" s="390"/>
      <c r="I50" s="390"/>
      <c r="J50" s="390">
        <v>1</v>
      </c>
      <c r="K50" s="390">
        <v>70</v>
      </c>
      <c r="L50" s="390"/>
      <c r="M50" s="390">
        <v>70</v>
      </c>
      <c r="N50" s="390"/>
      <c r="O50" s="390"/>
      <c r="P50" s="403"/>
      <c r="Q50" s="391"/>
    </row>
    <row r="51" spans="1:17" ht="14.4" customHeight="1" x14ac:dyDescent="0.3">
      <c r="A51" s="386" t="s">
        <v>4174</v>
      </c>
      <c r="B51" s="387" t="s">
        <v>3981</v>
      </c>
      <c r="C51" s="387" t="s">
        <v>3672</v>
      </c>
      <c r="D51" s="387" t="s">
        <v>3675</v>
      </c>
      <c r="E51" s="387" t="s">
        <v>3676</v>
      </c>
      <c r="F51" s="390">
        <v>1</v>
      </c>
      <c r="G51" s="390">
        <v>34</v>
      </c>
      <c r="H51" s="390">
        <v>1</v>
      </c>
      <c r="I51" s="390">
        <v>34</v>
      </c>
      <c r="J51" s="390">
        <v>2</v>
      </c>
      <c r="K51" s="390">
        <v>68</v>
      </c>
      <c r="L51" s="390">
        <v>2</v>
      </c>
      <c r="M51" s="390">
        <v>34</v>
      </c>
      <c r="N51" s="390">
        <v>1</v>
      </c>
      <c r="O51" s="390">
        <v>34</v>
      </c>
      <c r="P51" s="403">
        <v>1</v>
      </c>
      <c r="Q51" s="391">
        <v>34</v>
      </c>
    </row>
    <row r="52" spans="1:17" ht="14.4" customHeight="1" x14ac:dyDescent="0.3">
      <c r="A52" s="386" t="s">
        <v>4174</v>
      </c>
      <c r="B52" s="387" t="s">
        <v>3981</v>
      </c>
      <c r="C52" s="387" t="s">
        <v>3672</v>
      </c>
      <c r="D52" s="387" t="s">
        <v>3679</v>
      </c>
      <c r="E52" s="387" t="s">
        <v>3680</v>
      </c>
      <c r="F52" s="390">
        <v>2</v>
      </c>
      <c r="G52" s="390">
        <v>150</v>
      </c>
      <c r="H52" s="390">
        <v>1</v>
      </c>
      <c r="I52" s="390">
        <v>75</v>
      </c>
      <c r="J52" s="390">
        <v>5</v>
      </c>
      <c r="K52" s="390">
        <v>375</v>
      </c>
      <c r="L52" s="390">
        <v>2.5</v>
      </c>
      <c r="M52" s="390">
        <v>75</v>
      </c>
      <c r="N52" s="390">
        <v>3</v>
      </c>
      <c r="O52" s="390">
        <v>243</v>
      </c>
      <c r="P52" s="403">
        <v>1.62</v>
      </c>
      <c r="Q52" s="391">
        <v>81</v>
      </c>
    </row>
    <row r="53" spans="1:17" ht="14.4" customHeight="1" x14ac:dyDescent="0.3">
      <c r="A53" s="386" t="s">
        <v>4174</v>
      </c>
      <c r="B53" s="387" t="s">
        <v>3981</v>
      </c>
      <c r="C53" s="387" t="s">
        <v>3672</v>
      </c>
      <c r="D53" s="387" t="s">
        <v>3902</v>
      </c>
      <c r="E53" s="387" t="s">
        <v>3903</v>
      </c>
      <c r="F53" s="390">
        <v>1</v>
      </c>
      <c r="G53" s="390">
        <v>90</v>
      </c>
      <c r="H53" s="390">
        <v>1</v>
      </c>
      <c r="I53" s="390">
        <v>90</v>
      </c>
      <c r="J53" s="390"/>
      <c r="K53" s="390"/>
      <c r="L53" s="390"/>
      <c r="M53" s="390"/>
      <c r="N53" s="390">
        <v>1</v>
      </c>
      <c r="O53" s="390">
        <v>91</v>
      </c>
      <c r="P53" s="403">
        <v>1.0111111111111111</v>
      </c>
      <c r="Q53" s="391">
        <v>91</v>
      </c>
    </row>
    <row r="54" spans="1:17" ht="14.4" customHeight="1" x14ac:dyDescent="0.3">
      <c r="A54" s="386" t="s">
        <v>4174</v>
      </c>
      <c r="B54" s="387" t="s">
        <v>3981</v>
      </c>
      <c r="C54" s="387" t="s">
        <v>3672</v>
      </c>
      <c r="D54" s="387" t="s">
        <v>3906</v>
      </c>
      <c r="E54" s="387" t="s">
        <v>3907</v>
      </c>
      <c r="F54" s="390">
        <v>7</v>
      </c>
      <c r="G54" s="390">
        <v>1736</v>
      </c>
      <c r="H54" s="390">
        <v>1</v>
      </c>
      <c r="I54" s="390">
        <v>248</v>
      </c>
      <c r="J54" s="390">
        <v>13</v>
      </c>
      <c r="K54" s="390">
        <v>3237</v>
      </c>
      <c r="L54" s="390">
        <v>1.86463133640553</v>
      </c>
      <c r="M54" s="390">
        <v>249</v>
      </c>
      <c r="N54" s="390">
        <v>2</v>
      </c>
      <c r="O54" s="390">
        <v>464</v>
      </c>
      <c r="P54" s="403">
        <v>0.26728110599078342</v>
      </c>
      <c r="Q54" s="391">
        <v>232</v>
      </c>
    </row>
    <row r="55" spans="1:17" ht="14.4" customHeight="1" x14ac:dyDescent="0.3">
      <c r="A55" s="386" t="s">
        <v>4174</v>
      </c>
      <c r="B55" s="387" t="s">
        <v>3981</v>
      </c>
      <c r="C55" s="387" t="s">
        <v>3672</v>
      </c>
      <c r="D55" s="387" t="s">
        <v>3916</v>
      </c>
      <c r="E55" s="387" t="s">
        <v>3917</v>
      </c>
      <c r="F55" s="390"/>
      <c r="G55" s="390"/>
      <c r="H55" s="390"/>
      <c r="I55" s="390"/>
      <c r="J55" s="390"/>
      <c r="K55" s="390"/>
      <c r="L55" s="390"/>
      <c r="M55" s="390"/>
      <c r="N55" s="390">
        <v>1</v>
      </c>
      <c r="O55" s="390">
        <v>628</v>
      </c>
      <c r="P55" s="403"/>
      <c r="Q55" s="391">
        <v>628</v>
      </c>
    </row>
    <row r="56" spans="1:17" ht="14.4" customHeight="1" x14ac:dyDescent="0.3">
      <c r="A56" s="386" t="s">
        <v>4174</v>
      </c>
      <c r="B56" s="387" t="s">
        <v>3981</v>
      </c>
      <c r="C56" s="387" t="s">
        <v>3672</v>
      </c>
      <c r="D56" s="387" t="s">
        <v>4034</v>
      </c>
      <c r="E56" s="387" t="s">
        <v>4035</v>
      </c>
      <c r="F56" s="390"/>
      <c r="G56" s="390"/>
      <c r="H56" s="390"/>
      <c r="I56" s="390"/>
      <c r="J56" s="390">
        <v>1</v>
      </c>
      <c r="K56" s="390">
        <v>154</v>
      </c>
      <c r="L56" s="390"/>
      <c r="M56" s="390">
        <v>154</v>
      </c>
      <c r="N56" s="390"/>
      <c r="O56" s="390"/>
      <c r="P56" s="403"/>
      <c r="Q56" s="391"/>
    </row>
    <row r="57" spans="1:17" ht="14.4" customHeight="1" x14ac:dyDescent="0.3">
      <c r="A57" s="386" t="s">
        <v>4174</v>
      </c>
      <c r="B57" s="387" t="s">
        <v>3981</v>
      </c>
      <c r="C57" s="387" t="s">
        <v>3672</v>
      </c>
      <c r="D57" s="387" t="s">
        <v>3939</v>
      </c>
      <c r="E57" s="387" t="s">
        <v>3940</v>
      </c>
      <c r="F57" s="390"/>
      <c r="G57" s="390"/>
      <c r="H57" s="390"/>
      <c r="I57" s="390"/>
      <c r="J57" s="390">
        <v>1</v>
      </c>
      <c r="K57" s="390">
        <v>525</v>
      </c>
      <c r="L57" s="390"/>
      <c r="M57" s="390">
        <v>525</v>
      </c>
      <c r="N57" s="390"/>
      <c r="O57" s="390"/>
      <c r="P57" s="403"/>
      <c r="Q57" s="391"/>
    </row>
    <row r="58" spans="1:17" ht="14.4" customHeight="1" x14ac:dyDescent="0.3">
      <c r="A58" s="386" t="s">
        <v>4174</v>
      </c>
      <c r="B58" s="387" t="s">
        <v>3981</v>
      </c>
      <c r="C58" s="387" t="s">
        <v>3672</v>
      </c>
      <c r="D58" s="387" t="s">
        <v>3943</v>
      </c>
      <c r="E58" s="387" t="s">
        <v>3944</v>
      </c>
      <c r="F58" s="390"/>
      <c r="G58" s="390"/>
      <c r="H58" s="390"/>
      <c r="I58" s="390"/>
      <c r="J58" s="390"/>
      <c r="K58" s="390"/>
      <c r="L58" s="390"/>
      <c r="M58" s="390"/>
      <c r="N58" s="390">
        <v>1</v>
      </c>
      <c r="O58" s="390">
        <v>149</v>
      </c>
      <c r="P58" s="403"/>
      <c r="Q58" s="391">
        <v>149</v>
      </c>
    </row>
    <row r="59" spans="1:17" ht="14.4" customHeight="1" x14ac:dyDescent="0.3">
      <c r="A59" s="386" t="s">
        <v>4174</v>
      </c>
      <c r="B59" s="387" t="s">
        <v>3981</v>
      </c>
      <c r="C59" s="387" t="s">
        <v>3672</v>
      </c>
      <c r="D59" s="387" t="s">
        <v>3945</v>
      </c>
      <c r="E59" s="387" t="s">
        <v>3940</v>
      </c>
      <c r="F59" s="390">
        <v>2</v>
      </c>
      <c r="G59" s="390">
        <v>1326</v>
      </c>
      <c r="H59" s="390">
        <v>1</v>
      </c>
      <c r="I59" s="390">
        <v>663</v>
      </c>
      <c r="J59" s="390">
        <v>2</v>
      </c>
      <c r="K59" s="390">
        <v>1330</v>
      </c>
      <c r="L59" s="390">
        <v>1.0030165912518854</v>
      </c>
      <c r="M59" s="390">
        <v>665</v>
      </c>
      <c r="N59" s="390">
        <v>2</v>
      </c>
      <c r="O59" s="390">
        <v>1336</v>
      </c>
      <c r="P59" s="403">
        <v>1.0075414781297134</v>
      </c>
      <c r="Q59" s="391">
        <v>668</v>
      </c>
    </row>
    <row r="60" spans="1:17" ht="14.4" customHeight="1" x14ac:dyDescent="0.3">
      <c r="A60" s="386" t="s">
        <v>4174</v>
      </c>
      <c r="B60" s="387" t="s">
        <v>3981</v>
      </c>
      <c r="C60" s="387" t="s">
        <v>3672</v>
      </c>
      <c r="D60" s="387" t="s">
        <v>4066</v>
      </c>
      <c r="E60" s="387" t="s">
        <v>4067</v>
      </c>
      <c r="F60" s="390">
        <v>4</v>
      </c>
      <c r="G60" s="390">
        <v>692</v>
      </c>
      <c r="H60" s="390">
        <v>1</v>
      </c>
      <c r="I60" s="390">
        <v>173</v>
      </c>
      <c r="J60" s="390">
        <v>3</v>
      </c>
      <c r="K60" s="390">
        <v>522</v>
      </c>
      <c r="L60" s="390">
        <v>0.75433526011560692</v>
      </c>
      <c r="M60" s="390">
        <v>174</v>
      </c>
      <c r="N60" s="390"/>
      <c r="O60" s="390"/>
      <c r="P60" s="403"/>
      <c r="Q60" s="391"/>
    </row>
    <row r="61" spans="1:17" ht="14.4" customHeight="1" x14ac:dyDescent="0.3">
      <c r="A61" s="386" t="s">
        <v>4174</v>
      </c>
      <c r="B61" s="387" t="s">
        <v>3981</v>
      </c>
      <c r="C61" s="387" t="s">
        <v>3672</v>
      </c>
      <c r="D61" s="387" t="s">
        <v>3806</v>
      </c>
      <c r="E61" s="387" t="s">
        <v>3807</v>
      </c>
      <c r="F61" s="390"/>
      <c r="G61" s="390"/>
      <c r="H61" s="390"/>
      <c r="I61" s="390"/>
      <c r="J61" s="390"/>
      <c r="K61" s="390"/>
      <c r="L61" s="390"/>
      <c r="M61" s="390"/>
      <c r="N61" s="390">
        <v>0</v>
      </c>
      <c r="O61" s="390">
        <v>0</v>
      </c>
      <c r="P61" s="403"/>
      <c r="Q61" s="391"/>
    </row>
    <row r="62" spans="1:17" ht="14.4" customHeight="1" x14ac:dyDescent="0.3">
      <c r="A62" s="386" t="s">
        <v>4174</v>
      </c>
      <c r="B62" s="387" t="s">
        <v>3981</v>
      </c>
      <c r="C62" s="387" t="s">
        <v>3672</v>
      </c>
      <c r="D62" s="387" t="s">
        <v>4097</v>
      </c>
      <c r="E62" s="387" t="s">
        <v>4098</v>
      </c>
      <c r="F62" s="390"/>
      <c r="G62" s="390"/>
      <c r="H62" s="390"/>
      <c r="I62" s="390"/>
      <c r="J62" s="390"/>
      <c r="K62" s="390"/>
      <c r="L62" s="390"/>
      <c r="M62" s="390"/>
      <c r="N62" s="390">
        <v>23</v>
      </c>
      <c r="O62" s="390">
        <v>5336</v>
      </c>
      <c r="P62" s="403"/>
      <c r="Q62" s="391">
        <v>232</v>
      </c>
    </row>
    <row r="63" spans="1:17" ht="14.4" customHeight="1" x14ac:dyDescent="0.3">
      <c r="A63" s="386" t="s">
        <v>4174</v>
      </c>
      <c r="B63" s="387" t="s">
        <v>4101</v>
      </c>
      <c r="C63" s="387" t="s">
        <v>3672</v>
      </c>
      <c r="D63" s="387" t="s">
        <v>3778</v>
      </c>
      <c r="E63" s="387" t="s">
        <v>3779</v>
      </c>
      <c r="F63" s="390"/>
      <c r="G63" s="390"/>
      <c r="H63" s="390"/>
      <c r="I63" s="390"/>
      <c r="J63" s="390"/>
      <c r="K63" s="390"/>
      <c r="L63" s="390"/>
      <c r="M63" s="390"/>
      <c r="N63" s="390">
        <v>1</v>
      </c>
      <c r="O63" s="390">
        <v>0</v>
      </c>
      <c r="P63" s="403"/>
      <c r="Q63" s="391">
        <v>0</v>
      </c>
    </row>
    <row r="64" spans="1:17" ht="14.4" customHeight="1" x14ac:dyDescent="0.3">
      <c r="A64" s="386" t="s">
        <v>4174</v>
      </c>
      <c r="B64" s="387" t="s">
        <v>4101</v>
      </c>
      <c r="C64" s="387" t="s">
        <v>3672</v>
      </c>
      <c r="D64" s="387" t="s">
        <v>3701</v>
      </c>
      <c r="E64" s="387" t="s">
        <v>3702</v>
      </c>
      <c r="F64" s="390">
        <v>2</v>
      </c>
      <c r="G64" s="390">
        <v>646</v>
      </c>
      <c r="H64" s="390">
        <v>1</v>
      </c>
      <c r="I64" s="390">
        <v>323</v>
      </c>
      <c r="J64" s="390">
        <v>1</v>
      </c>
      <c r="K64" s="390">
        <v>324</v>
      </c>
      <c r="L64" s="390">
        <v>0.50154798761609909</v>
      </c>
      <c r="M64" s="390">
        <v>324</v>
      </c>
      <c r="N64" s="390">
        <v>1</v>
      </c>
      <c r="O64" s="390">
        <v>325</v>
      </c>
      <c r="P64" s="403">
        <v>0.50309597523219818</v>
      </c>
      <c r="Q64" s="391">
        <v>325</v>
      </c>
    </row>
    <row r="65" spans="1:17" ht="14.4" customHeight="1" x14ac:dyDescent="0.3">
      <c r="A65" s="386" t="s">
        <v>4174</v>
      </c>
      <c r="B65" s="387" t="s">
        <v>4101</v>
      </c>
      <c r="C65" s="387" t="s">
        <v>3672</v>
      </c>
      <c r="D65" s="387" t="s">
        <v>4132</v>
      </c>
      <c r="E65" s="387" t="s">
        <v>4133</v>
      </c>
      <c r="F65" s="390">
        <v>6</v>
      </c>
      <c r="G65" s="390">
        <v>1398</v>
      </c>
      <c r="H65" s="390">
        <v>1</v>
      </c>
      <c r="I65" s="390">
        <v>233</v>
      </c>
      <c r="J65" s="390">
        <v>10</v>
      </c>
      <c r="K65" s="390">
        <v>2340</v>
      </c>
      <c r="L65" s="390">
        <v>1.6738197424892705</v>
      </c>
      <c r="M65" s="390">
        <v>234</v>
      </c>
      <c r="N65" s="390">
        <v>15</v>
      </c>
      <c r="O65" s="390">
        <v>3480</v>
      </c>
      <c r="P65" s="403">
        <v>2.4892703862660945</v>
      </c>
      <c r="Q65" s="391">
        <v>232</v>
      </c>
    </row>
    <row r="66" spans="1:17" ht="14.4" customHeight="1" x14ac:dyDescent="0.3">
      <c r="A66" s="386" t="s">
        <v>4174</v>
      </c>
      <c r="B66" s="387" t="s">
        <v>4101</v>
      </c>
      <c r="C66" s="387" t="s">
        <v>3672</v>
      </c>
      <c r="D66" s="387" t="s">
        <v>3806</v>
      </c>
      <c r="E66" s="387" t="s">
        <v>3807</v>
      </c>
      <c r="F66" s="390"/>
      <c r="G66" s="390"/>
      <c r="H66" s="390"/>
      <c r="I66" s="390"/>
      <c r="J66" s="390"/>
      <c r="K66" s="390"/>
      <c r="L66" s="390"/>
      <c r="M66" s="390"/>
      <c r="N66" s="390">
        <v>1</v>
      </c>
      <c r="O66" s="390">
        <v>0</v>
      </c>
      <c r="P66" s="403"/>
      <c r="Q66" s="391">
        <v>0</v>
      </c>
    </row>
    <row r="67" spans="1:17" ht="14.4" customHeight="1" x14ac:dyDescent="0.3">
      <c r="A67" s="386" t="s">
        <v>4177</v>
      </c>
      <c r="B67" s="387" t="s">
        <v>3735</v>
      </c>
      <c r="C67" s="387" t="s">
        <v>3546</v>
      </c>
      <c r="D67" s="387" t="s">
        <v>3555</v>
      </c>
      <c r="E67" s="387" t="s">
        <v>3556</v>
      </c>
      <c r="F67" s="390">
        <v>0.2</v>
      </c>
      <c r="G67" s="390">
        <v>16.97</v>
      </c>
      <c r="H67" s="390">
        <v>1</v>
      </c>
      <c r="I67" s="390">
        <v>84.85</v>
      </c>
      <c r="J67" s="390"/>
      <c r="K67" s="390"/>
      <c r="L67" s="390"/>
      <c r="M67" s="390"/>
      <c r="N67" s="390"/>
      <c r="O67" s="390"/>
      <c r="P67" s="403"/>
      <c r="Q67" s="391"/>
    </row>
    <row r="68" spans="1:17" ht="14.4" customHeight="1" x14ac:dyDescent="0.3">
      <c r="A68" s="386" t="s">
        <v>4177</v>
      </c>
      <c r="B68" s="387" t="s">
        <v>3735</v>
      </c>
      <c r="C68" s="387" t="s">
        <v>3546</v>
      </c>
      <c r="D68" s="387" t="s">
        <v>3559</v>
      </c>
      <c r="E68" s="387" t="s">
        <v>3560</v>
      </c>
      <c r="F68" s="390">
        <v>0.2</v>
      </c>
      <c r="G68" s="390">
        <v>14.79</v>
      </c>
      <c r="H68" s="390">
        <v>1</v>
      </c>
      <c r="I68" s="390">
        <v>73.949999999999989</v>
      </c>
      <c r="J68" s="390"/>
      <c r="K68" s="390"/>
      <c r="L68" s="390"/>
      <c r="M68" s="390"/>
      <c r="N68" s="390"/>
      <c r="O68" s="390"/>
      <c r="P68" s="403"/>
      <c r="Q68" s="391"/>
    </row>
    <row r="69" spans="1:17" ht="14.4" customHeight="1" x14ac:dyDescent="0.3">
      <c r="A69" s="386" t="s">
        <v>4177</v>
      </c>
      <c r="B69" s="387" t="s">
        <v>3735</v>
      </c>
      <c r="C69" s="387" t="s">
        <v>3546</v>
      </c>
      <c r="D69" s="387" t="s">
        <v>3565</v>
      </c>
      <c r="E69" s="387" t="s">
        <v>3566</v>
      </c>
      <c r="F69" s="390">
        <v>0.4</v>
      </c>
      <c r="G69" s="390">
        <v>24.74</v>
      </c>
      <c r="H69" s="390">
        <v>1</v>
      </c>
      <c r="I69" s="390">
        <v>61.849999999999994</v>
      </c>
      <c r="J69" s="390"/>
      <c r="K69" s="390"/>
      <c r="L69" s="390"/>
      <c r="M69" s="390"/>
      <c r="N69" s="390"/>
      <c r="O69" s="390"/>
      <c r="P69" s="403"/>
      <c r="Q69" s="391"/>
    </row>
    <row r="70" spans="1:17" ht="14.4" customHeight="1" x14ac:dyDescent="0.3">
      <c r="A70" s="386" t="s">
        <v>4177</v>
      </c>
      <c r="B70" s="387" t="s">
        <v>3735</v>
      </c>
      <c r="C70" s="387" t="s">
        <v>3546</v>
      </c>
      <c r="D70" s="387" t="s">
        <v>3585</v>
      </c>
      <c r="E70" s="387" t="s">
        <v>3586</v>
      </c>
      <c r="F70" s="390">
        <v>0.6</v>
      </c>
      <c r="G70" s="390">
        <v>12.06</v>
      </c>
      <c r="H70" s="390">
        <v>1</v>
      </c>
      <c r="I70" s="390">
        <v>20.100000000000001</v>
      </c>
      <c r="J70" s="390"/>
      <c r="K70" s="390"/>
      <c r="L70" s="390"/>
      <c r="M70" s="390"/>
      <c r="N70" s="390"/>
      <c r="O70" s="390"/>
      <c r="P70" s="403"/>
      <c r="Q70" s="391"/>
    </row>
    <row r="71" spans="1:17" ht="14.4" customHeight="1" x14ac:dyDescent="0.3">
      <c r="A71" s="386" t="s">
        <v>4177</v>
      </c>
      <c r="B71" s="387" t="s">
        <v>3735</v>
      </c>
      <c r="C71" s="387" t="s">
        <v>3546</v>
      </c>
      <c r="D71" s="387" t="s">
        <v>3595</v>
      </c>
      <c r="E71" s="387" t="s">
        <v>3596</v>
      </c>
      <c r="F71" s="390">
        <v>2</v>
      </c>
      <c r="G71" s="390">
        <v>262.48</v>
      </c>
      <c r="H71" s="390">
        <v>1</v>
      </c>
      <c r="I71" s="390">
        <v>131.24</v>
      </c>
      <c r="J71" s="390"/>
      <c r="K71" s="390"/>
      <c r="L71" s="390"/>
      <c r="M71" s="390"/>
      <c r="N71" s="390"/>
      <c r="O71" s="390"/>
      <c r="P71" s="403"/>
      <c r="Q71" s="391"/>
    </row>
    <row r="72" spans="1:17" ht="14.4" customHeight="1" x14ac:dyDescent="0.3">
      <c r="A72" s="386" t="s">
        <v>4177</v>
      </c>
      <c r="B72" s="387" t="s">
        <v>3735</v>
      </c>
      <c r="C72" s="387" t="s">
        <v>3546</v>
      </c>
      <c r="D72" s="387" t="s">
        <v>3749</v>
      </c>
      <c r="E72" s="387" t="s">
        <v>3750</v>
      </c>
      <c r="F72" s="390">
        <v>1</v>
      </c>
      <c r="G72" s="390">
        <v>23.24</v>
      </c>
      <c r="H72" s="390">
        <v>1</v>
      </c>
      <c r="I72" s="390">
        <v>23.24</v>
      </c>
      <c r="J72" s="390"/>
      <c r="K72" s="390"/>
      <c r="L72" s="390"/>
      <c r="M72" s="390"/>
      <c r="N72" s="390"/>
      <c r="O72" s="390"/>
      <c r="P72" s="403"/>
      <c r="Q72" s="391"/>
    </row>
    <row r="73" spans="1:17" ht="14.4" customHeight="1" x14ac:dyDescent="0.3">
      <c r="A73" s="386" t="s">
        <v>4177</v>
      </c>
      <c r="B73" s="387" t="s">
        <v>3735</v>
      </c>
      <c r="C73" s="387" t="s">
        <v>3546</v>
      </c>
      <c r="D73" s="387" t="s">
        <v>3622</v>
      </c>
      <c r="E73" s="387" t="s">
        <v>3610</v>
      </c>
      <c r="F73" s="390">
        <v>6</v>
      </c>
      <c r="G73" s="390">
        <v>74.94</v>
      </c>
      <c r="H73" s="390">
        <v>1</v>
      </c>
      <c r="I73" s="390">
        <v>12.49</v>
      </c>
      <c r="J73" s="390"/>
      <c r="K73" s="390"/>
      <c r="L73" s="390"/>
      <c r="M73" s="390"/>
      <c r="N73" s="390"/>
      <c r="O73" s="390"/>
      <c r="P73" s="403"/>
      <c r="Q73" s="391"/>
    </row>
    <row r="74" spans="1:17" ht="14.4" customHeight="1" x14ac:dyDescent="0.3">
      <c r="A74" s="386" t="s">
        <v>4177</v>
      </c>
      <c r="B74" s="387" t="s">
        <v>3735</v>
      </c>
      <c r="C74" s="387" t="s">
        <v>3546</v>
      </c>
      <c r="D74" s="387" t="s">
        <v>3623</v>
      </c>
      <c r="E74" s="387" t="s">
        <v>3610</v>
      </c>
      <c r="F74" s="390">
        <v>4</v>
      </c>
      <c r="G74" s="390">
        <v>56.56</v>
      </c>
      <c r="H74" s="390">
        <v>1</v>
      </c>
      <c r="I74" s="390">
        <v>14.14</v>
      </c>
      <c r="J74" s="390"/>
      <c r="K74" s="390"/>
      <c r="L74" s="390"/>
      <c r="M74" s="390"/>
      <c r="N74" s="390"/>
      <c r="O74" s="390"/>
      <c r="P74" s="403"/>
      <c r="Q74" s="391"/>
    </row>
    <row r="75" spans="1:17" ht="14.4" customHeight="1" x14ac:dyDescent="0.3">
      <c r="A75" s="386" t="s">
        <v>4177</v>
      </c>
      <c r="B75" s="387" t="s">
        <v>3735</v>
      </c>
      <c r="C75" s="387" t="s">
        <v>3546</v>
      </c>
      <c r="D75" s="387" t="s">
        <v>3842</v>
      </c>
      <c r="E75" s="387" t="s">
        <v>3843</v>
      </c>
      <c r="F75" s="390">
        <v>1</v>
      </c>
      <c r="G75" s="390">
        <v>38</v>
      </c>
      <c r="H75" s="390">
        <v>1</v>
      </c>
      <c r="I75" s="390">
        <v>38</v>
      </c>
      <c r="J75" s="390"/>
      <c r="K75" s="390"/>
      <c r="L75" s="390"/>
      <c r="M75" s="390"/>
      <c r="N75" s="390"/>
      <c r="O75" s="390"/>
      <c r="P75" s="403"/>
      <c r="Q75" s="391"/>
    </row>
    <row r="76" spans="1:17" ht="14.4" customHeight="1" x14ac:dyDescent="0.3">
      <c r="A76" s="386" t="s">
        <v>4177</v>
      </c>
      <c r="B76" s="387" t="s">
        <v>3735</v>
      </c>
      <c r="C76" s="387" t="s">
        <v>3546</v>
      </c>
      <c r="D76" s="387" t="s">
        <v>3636</v>
      </c>
      <c r="E76" s="387" t="s">
        <v>3637</v>
      </c>
      <c r="F76" s="390">
        <v>0.4</v>
      </c>
      <c r="G76" s="390">
        <v>195.43</v>
      </c>
      <c r="H76" s="390">
        <v>1</v>
      </c>
      <c r="I76" s="390">
        <v>488.57499999999999</v>
      </c>
      <c r="J76" s="390"/>
      <c r="K76" s="390"/>
      <c r="L76" s="390"/>
      <c r="M76" s="390"/>
      <c r="N76" s="390"/>
      <c r="O76" s="390"/>
      <c r="P76" s="403"/>
      <c r="Q76" s="391"/>
    </row>
    <row r="77" spans="1:17" ht="14.4" customHeight="1" x14ac:dyDescent="0.3">
      <c r="A77" s="386" t="s">
        <v>4177</v>
      </c>
      <c r="B77" s="387" t="s">
        <v>3735</v>
      </c>
      <c r="C77" s="387" t="s">
        <v>3546</v>
      </c>
      <c r="D77" s="387" t="s">
        <v>3638</v>
      </c>
      <c r="E77" s="387" t="s">
        <v>3639</v>
      </c>
      <c r="F77" s="390">
        <v>1</v>
      </c>
      <c r="G77" s="390">
        <v>50.63</v>
      </c>
      <c r="H77" s="390">
        <v>1</v>
      </c>
      <c r="I77" s="390">
        <v>50.63</v>
      </c>
      <c r="J77" s="390"/>
      <c r="K77" s="390"/>
      <c r="L77" s="390"/>
      <c r="M77" s="390"/>
      <c r="N77" s="390"/>
      <c r="O77" s="390"/>
      <c r="P77" s="403"/>
      <c r="Q77" s="391"/>
    </row>
    <row r="78" spans="1:17" ht="14.4" customHeight="1" x14ac:dyDescent="0.3">
      <c r="A78" s="386" t="s">
        <v>4177</v>
      </c>
      <c r="B78" s="387" t="s">
        <v>3735</v>
      </c>
      <c r="C78" s="387" t="s">
        <v>3546</v>
      </c>
      <c r="D78" s="387" t="s">
        <v>3654</v>
      </c>
      <c r="E78" s="387" t="s">
        <v>3655</v>
      </c>
      <c r="F78" s="390">
        <v>1</v>
      </c>
      <c r="G78" s="390">
        <v>18.2</v>
      </c>
      <c r="H78" s="390">
        <v>1</v>
      </c>
      <c r="I78" s="390">
        <v>18.2</v>
      </c>
      <c r="J78" s="390"/>
      <c r="K78" s="390"/>
      <c r="L78" s="390"/>
      <c r="M78" s="390"/>
      <c r="N78" s="390"/>
      <c r="O78" s="390"/>
      <c r="P78" s="403"/>
      <c r="Q78" s="391"/>
    </row>
    <row r="79" spans="1:17" ht="14.4" customHeight="1" x14ac:dyDescent="0.3">
      <c r="A79" s="386" t="s">
        <v>4177</v>
      </c>
      <c r="B79" s="387" t="s">
        <v>3735</v>
      </c>
      <c r="C79" s="387" t="s">
        <v>3672</v>
      </c>
      <c r="D79" s="387" t="s">
        <v>3776</v>
      </c>
      <c r="E79" s="387" t="s">
        <v>3777</v>
      </c>
      <c r="F79" s="390">
        <v>476</v>
      </c>
      <c r="G79" s="390">
        <v>205156</v>
      </c>
      <c r="H79" s="390">
        <v>1</v>
      </c>
      <c r="I79" s="390">
        <v>431</v>
      </c>
      <c r="J79" s="390">
        <v>388</v>
      </c>
      <c r="K79" s="390">
        <v>168004</v>
      </c>
      <c r="L79" s="390">
        <v>0.81890853789311546</v>
      </c>
      <c r="M79" s="390">
        <v>433</v>
      </c>
      <c r="N79" s="390">
        <v>181</v>
      </c>
      <c r="O79" s="390">
        <v>59187</v>
      </c>
      <c r="P79" s="403">
        <v>0.28849753358419933</v>
      </c>
      <c r="Q79" s="391">
        <v>327</v>
      </c>
    </row>
    <row r="80" spans="1:17" ht="14.4" customHeight="1" x14ac:dyDescent="0.3">
      <c r="A80" s="386" t="s">
        <v>4177</v>
      </c>
      <c r="B80" s="387" t="s">
        <v>3735</v>
      </c>
      <c r="C80" s="387" t="s">
        <v>3672</v>
      </c>
      <c r="D80" s="387" t="s">
        <v>3673</v>
      </c>
      <c r="E80" s="387" t="s">
        <v>3674</v>
      </c>
      <c r="F80" s="390"/>
      <c r="G80" s="390"/>
      <c r="H80" s="390"/>
      <c r="I80" s="390"/>
      <c r="J80" s="390">
        <v>1</v>
      </c>
      <c r="K80" s="390">
        <v>0</v>
      </c>
      <c r="L80" s="390"/>
      <c r="M80" s="390">
        <v>0</v>
      </c>
      <c r="N80" s="390"/>
      <c r="O80" s="390"/>
      <c r="P80" s="403"/>
      <c r="Q80" s="391"/>
    </row>
    <row r="81" spans="1:17" ht="14.4" customHeight="1" x14ac:dyDescent="0.3">
      <c r="A81" s="386" t="s">
        <v>4177</v>
      </c>
      <c r="B81" s="387" t="s">
        <v>3735</v>
      </c>
      <c r="C81" s="387" t="s">
        <v>3672</v>
      </c>
      <c r="D81" s="387" t="s">
        <v>3778</v>
      </c>
      <c r="E81" s="387" t="s">
        <v>3779</v>
      </c>
      <c r="F81" s="390"/>
      <c r="G81" s="390"/>
      <c r="H81" s="390"/>
      <c r="I81" s="390"/>
      <c r="J81" s="390">
        <v>3</v>
      </c>
      <c r="K81" s="390">
        <v>0</v>
      </c>
      <c r="L81" s="390"/>
      <c r="M81" s="390">
        <v>0</v>
      </c>
      <c r="N81" s="390">
        <v>1</v>
      </c>
      <c r="O81" s="390">
        <v>0</v>
      </c>
      <c r="P81" s="403"/>
      <c r="Q81" s="391">
        <v>0</v>
      </c>
    </row>
    <row r="82" spans="1:17" ht="14.4" customHeight="1" x14ac:dyDescent="0.3">
      <c r="A82" s="386" t="s">
        <v>4177</v>
      </c>
      <c r="B82" s="387" t="s">
        <v>3735</v>
      </c>
      <c r="C82" s="387" t="s">
        <v>3672</v>
      </c>
      <c r="D82" s="387" t="s">
        <v>3675</v>
      </c>
      <c r="E82" s="387" t="s">
        <v>3676</v>
      </c>
      <c r="F82" s="390">
        <v>11</v>
      </c>
      <c r="G82" s="390">
        <v>374</v>
      </c>
      <c r="H82" s="390">
        <v>1</v>
      </c>
      <c r="I82" s="390">
        <v>34</v>
      </c>
      <c r="J82" s="390">
        <v>7</v>
      </c>
      <c r="K82" s="390">
        <v>238</v>
      </c>
      <c r="L82" s="390">
        <v>0.63636363636363635</v>
      </c>
      <c r="M82" s="390">
        <v>34</v>
      </c>
      <c r="N82" s="390">
        <v>17</v>
      </c>
      <c r="O82" s="390">
        <v>578</v>
      </c>
      <c r="P82" s="403">
        <v>1.5454545454545454</v>
      </c>
      <c r="Q82" s="391">
        <v>34</v>
      </c>
    </row>
    <row r="83" spans="1:17" ht="14.4" customHeight="1" x14ac:dyDescent="0.3">
      <c r="A83" s="386" t="s">
        <v>4177</v>
      </c>
      <c r="B83" s="387" t="s">
        <v>3790</v>
      </c>
      <c r="C83" s="387" t="s">
        <v>3672</v>
      </c>
      <c r="D83" s="387" t="s">
        <v>3778</v>
      </c>
      <c r="E83" s="387" t="s">
        <v>3779</v>
      </c>
      <c r="F83" s="390"/>
      <c r="G83" s="390"/>
      <c r="H83" s="390"/>
      <c r="I83" s="390"/>
      <c r="J83" s="390">
        <v>1</v>
      </c>
      <c r="K83" s="390">
        <v>0</v>
      </c>
      <c r="L83" s="390"/>
      <c r="M83" s="390">
        <v>0</v>
      </c>
      <c r="N83" s="390"/>
      <c r="O83" s="390"/>
      <c r="P83" s="403"/>
      <c r="Q83" s="391"/>
    </row>
    <row r="84" spans="1:17" ht="14.4" customHeight="1" x14ac:dyDescent="0.3">
      <c r="A84" s="386" t="s">
        <v>4177</v>
      </c>
      <c r="B84" s="387" t="s">
        <v>3790</v>
      </c>
      <c r="C84" s="387" t="s">
        <v>3672</v>
      </c>
      <c r="D84" s="387" t="s">
        <v>3675</v>
      </c>
      <c r="E84" s="387" t="s">
        <v>3676</v>
      </c>
      <c r="F84" s="390">
        <v>1</v>
      </c>
      <c r="G84" s="390">
        <v>34</v>
      </c>
      <c r="H84" s="390">
        <v>1</v>
      </c>
      <c r="I84" s="390">
        <v>34</v>
      </c>
      <c r="J84" s="390">
        <v>1</v>
      </c>
      <c r="K84" s="390">
        <v>34</v>
      </c>
      <c r="L84" s="390">
        <v>1</v>
      </c>
      <c r="M84" s="390">
        <v>34</v>
      </c>
      <c r="N84" s="390"/>
      <c r="O84" s="390"/>
      <c r="P84" s="403"/>
      <c r="Q84" s="391"/>
    </row>
    <row r="85" spans="1:17" ht="14.4" customHeight="1" x14ac:dyDescent="0.3">
      <c r="A85" s="386" t="s">
        <v>4177</v>
      </c>
      <c r="B85" s="387" t="s">
        <v>3790</v>
      </c>
      <c r="C85" s="387" t="s">
        <v>3672</v>
      </c>
      <c r="D85" s="387" t="s">
        <v>3701</v>
      </c>
      <c r="E85" s="387" t="s">
        <v>3702</v>
      </c>
      <c r="F85" s="390"/>
      <c r="G85" s="390"/>
      <c r="H85" s="390"/>
      <c r="I85" s="390"/>
      <c r="J85" s="390"/>
      <c r="K85" s="390"/>
      <c r="L85" s="390"/>
      <c r="M85" s="390"/>
      <c r="N85" s="390">
        <v>1</v>
      </c>
      <c r="O85" s="390">
        <v>325</v>
      </c>
      <c r="P85" s="403"/>
      <c r="Q85" s="391">
        <v>325</v>
      </c>
    </row>
    <row r="86" spans="1:17" ht="14.4" customHeight="1" x14ac:dyDescent="0.3">
      <c r="A86" s="386" t="s">
        <v>4177</v>
      </c>
      <c r="B86" s="387" t="s">
        <v>3790</v>
      </c>
      <c r="C86" s="387" t="s">
        <v>3672</v>
      </c>
      <c r="D86" s="387" t="s">
        <v>3804</v>
      </c>
      <c r="E86" s="387" t="s">
        <v>3805</v>
      </c>
      <c r="F86" s="390">
        <v>75</v>
      </c>
      <c r="G86" s="390">
        <v>24375</v>
      </c>
      <c r="H86" s="390">
        <v>1</v>
      </c>
      <c r="I86" s="390">
        <v>325</v>
      </c>
      <c r="J86" s="390">
        <v>91</v>
      </c>
      <c r="K86" s="390">
        <v>29757</v>
      </c>
      <c r="L86" s="390">
        <v>1.2208000000000001</v>
      </c>
      <c r="M86" s="390">
        <v>327</v>
      </c>
      <c r="N86" s="390">
        <v>82</v>
      </c>
      <c r="O86" s="390">
        <v>26814</v>
      </c>
      <c r="P86" s="403">
        <v>1.1000615384615384</v>
      </c>
      <c r="Q86" s="391">
        <v>327</v>
      </c>
    </row>
    <row r="87" spans="1:17" ht="14.4" customHeight="1" x14ac:dyDescent="0.3">
      <c r="A87" s="386" t="s">
        <v>4177</v>
      </c>
      <c r="B87" s="387" t="s">
        <v>3790</v>
      </c>
      <c r="C87" s="387" t="s">
        <v>3672</v>
      </c>
      <c r="D87" s="387" t="s">
        <v>3806</v>
      </c>
      <c r="E87" s="387" t="s">
        <v>3807</v>
      </c>
      <c r="F87" s="390"/>
      <c r="G87" s="390"/>
      <c r="H87" s="390"/>
      <c r="I87" s="390"/>
      <c r="J87" s="390"/>
      <c r="K87" s="390"/>
      <c r="L87" s="390"/>
      <c r="M87" s="390"/>
      <c r="N87" s="390">
        <v>2</v>
      </c>
      <c r="O87" s="390">
        <v>0</v>
      </c>
      <c r="P87" s="403"/>
      <c r="Q87" s="391">
        <v>0</v>
      </c>
    </row>
    <row r="88" spans="1:17" ht="14.4" customHeight="1" x14ac:dyDescent="0.3">
      <c r="A88" s="386" t="s">
        <v>4177</v>
      </c>
      <c r="B88" s="387" t="s">
        <v>3808</v>
      </c>
      <c r="C88" s="387" t="s">
        <v>3546</v>
      </c>
      <c r="D88" s="387" t="s">
        <v>3555</v>
      </c>
      <c r="E88" s="387" t="s">
        <v>3556</v>
      </c>
      <c r="F88" s="390">
        <v>0.2</v>
      </c>
      <c r="G88" s="390">
        <v>16.97</v>
      </c>
      <c r="H88" s="390">
        <v>1</v>
      </c>
      <c r="I88" s="390">
        <v>84.85</v>
      </c>
      <c r="J88" s="390"/>
      <c r="K88" s="390"/>
      <c r="L88" s="390"/>
      <c r="M88" s="390"/>
      <c r="N88" s="390"/>
      <c r="O88" s="390"/>
      <c r="P88" s="403"/>
      <c r="Q88" s="391"/>
    </row>
    <row r="89" spans="1:17" ht="14.4" customHeight="1" x14ac:dyDescent="0.3">
      <c r="A89" s="386" t="s">
        <v>4177</v>
      </c>
      <c r="B89" s="387" t="s">
        <v>3808</v>
      </c>
      <c r="C89" s="387" t="s">
        <v>3546</v>
      </c>
      <c r="D89" s="387" t="s">
        <v>3811</v>
      </c>
      <c r="E89" s="387" t="s">
        <v>3812</v>
      </c>
      <c r="F89" s="390">
        <v>0.2</v>
      </c>
      <c r="G89" s="390">
        <v>29.54</v>
      </c>
      <c r="H89" s="390">
        <v>1</v>
      </c>
      <c r="I89" s="390">
        <v>147.69999999999999</v>
      </c>
      <c r="J89" s="390"/>
      <c r="K89" s="390"/>
      <c r="L89" s="390"/>
      <c r="M89" s="390"/>
      <c r="N89" s="390"/>
      <c r="O89" s="390"/>
      <c r="P89" s="403"/>
      <c r="Q89" s="391"/>
    </row>
    <row r="90" spans="1:17" ht="14.4" customHeight="1" x14ac:dyDescent="0.3">
      <c r="A90" s="386" t="s">
        <v>4177</v>
      </c>
      <c r="B90" s="387" t="s">
        <v>3808</v>
      </c>
      <c r="C90" s="387" t="s">
        <v>3546</v>
      </c>
      <c r="D90" s="387" t="s">
        <v>3565</v>
      </c>
      <c r="E90" s="387" t="s">
        <v>3566</v>
      </c>
      <c r="F90" s="390">
        <v>0.2</v>
      </c>
      <c r="G90" s="390">
        <v>12.37</v>
      </c>
      <c r="H90" s="390">
        <v>1</v>
      </c>
      <c r="I90" s="390">
        <v>61.849999999999994</v>
      </c>
      <c r="J90" s="390"/>
      <c r="K90" s="390"/>
      <c r="L90" s="390"/>
      <c r="M90" s="390"/>
      <c r="N90" s="390"/>
      <c r="O90" s="390"/>
      <c r="P90" s="403"/>
      <c r="Q90" s="391"/>
    </row>
    <row r="91" spans="1:17" ht="14.4" customHeight="1" x14ac:dyDescent="0.3">
      <c r="A91" s="386" t="s">
        <v>4177</v>
      </c>
      <c r="B91" s="387" t="s">
        <v>3808</v>
      </c>
      <c r="C91" s="387" t="s">
        <v>3546</v>
      </c>
      <c r="D91" s="387" t="s">
        <v>3742</v>
      </c>
      <c r="E91" s="387" t="s">
        <v>3743</v>
      </c>
      <c r="F91" s="390">
        <v>0.30000000000000004</v>
      </c>
      <c r="G91" s="390">
        <v>322.32</v>
      </c>
      <c r="H91" s="390">
        <v>1</v>
      </c>
      <c r="I91" s="390">
        <v>1074.3999999999999</v>
      </c>
      <c r="J91" s="390"/>
      <c r="K91" s="390"/>
      <c r="L91" s="390"/>
      <c r="M91" s="390"/>
      <c r="N91" s="390"/>
      <c r="O91" s="390"/>
      <c r="P91" s="403"/>
      <c r="Q91" s="391"/>
    </row>
    <row r="92" spans="1:17" ht="14.4" customHeight="1" x14ac:dyDescent="0.3">
      <c r="A92" s="386" t="s">
        <v>4177</v>
      </c>
      <c r="B92" s="387" t="s">
        <v>3808</v>
      </c>
      <c r="C92" s="387" t="s">
        <v>3546</v>
      </c>
      <c r="D92" s="387" t="s">
        <v>3585</v>
      </c>
      <c r="E92" s="387" t="s">
        <v>3586</v>
      </c>
      <c r="F92" s="390">
        <v>0.60000000000000009</v>
      </c>
      <c r="G92" s="390">
        <v>12.059999999999999</v>
      </c>
      <c r="H92" s="390">
        <v>1</v>
      </c>
      <c r="I92" s="390">
        <v>20.099999999999994</v>
      </c>
      <c r="J92" s="390"/>
      <c r="K92" s="390"/>
      <c r="L92" s="390"/>
      <c r="M92" s="390"/>
      <c r="N92" s="390"/>
      <c r="O92" s="390"/>
      <c r="P92" s="403"/>
      <c r="Q92" s="391"/>
    </row>
    <row r="93" spans="1:17" ht="14.4" customHeight="1" x14ac:dyDescent="0.3">
      <c r="A93" s="386" t="s">
        <v>4177</v>
      </c>
      <c r="B93" s="387" t="s">
        <v>3808</v>
      </c>
      <c r="C93" s="387" t="s">
        <v>3546</v>
      </c>
      <c r="D93" s="387" t="s">
        <v>3824</v>
      </c>
      <c r="E93" s="387" t="s">
        <v>3825</v>
      </c>
      <c r="F93" s="390">
        <v>0.8</v>
      </c>
      <c r="G93" s="390">
        <v>2189.2799999999997</v>
      </c>
      <c r="H93" s="390">
        <v>1</v>
      </c>
      <c r="I93" s="390">
        <v>2736.5999999999995</v>
      </c>
      <c r="J93" s="390"/>
      <c r="K93" s="390"/>
      <c r="L93" s="390"/>
      <c r="M93" s="390"/>
      <c r="N93" s="390"/>
      <c r="O93" s="390"/>
      <c r="P93" s="403"/>
      <c r="Q93" s="391"/>
    </row>
    <row r="94" spans="1:17" ht="14.4" customHeight="1" x14ac:dyDescent="0.3">
      <c r="A94" s="386" t="s">
        <v>4177</v>
      </c>
      <c r="B94" s="387" t="s">
        <v>3808</v>
      </c>
      <c r="C94" s="387" t="s">
        <v>3546</v>
      </c>
      <c r="D94" s="387" t="s">
        <v>3595</v>
      </c>
      <c r="E94" s="387" t="s">
        <v>3596</v>
      </c>
      <c r="F94" s="390">
        <v>2</v>
      </c>
      <c r="G94" s="390">
        <v>262.48</v>
      </c>
      <c r="H94" s="390">
        <v>1</v>
      </c>
      <c r="I94" s="390">
        <v>131.24</v>
      </c>
      <c r="J94" s="390"/>
      <c r="K94" s="390"/>
      <c r="L94" s="390"/>
      <c r="M94" s="390"/>
      <c r="N94" s="390"/>
      <c r="O94" s="390"/>
      <c r="P94" s="403"/>
      <c r="Q94" s="391"/>
    </row>
    <row r="95" spans="1:17" ht="14.4" customHeight="1" x14ac:dyDescent="0.3">
      <c r="A95" s="386" t="s">
        <v>4177</v>
      </c>
      <c r="B95" s="387" t="s">
        <v>3808</v>
      </c>
      <c r="C95" s="387" t="s">
        <v>3546</v>
      </c>
      <c r="D95" s="387" t="s">
        <v>3617</v>
      </c>
      <c r="E95" s="387" t="s">
        <v>3616</v>
      </c>
      <c r="F95" s="390">
        <v>3</v>
      </c>
      <c r="G95" s="390">
        <v>189.24</v>
      </c>
      <c r="H95" s="390">
        <v>1</v>
      </c>
      <c r="I95" s="390">
        <v>63.080000000000005</v>
      </c>
      <c r="J95" s="390"/>
      <c r="K95" s="390"/>
      <c r="L95" s="390"/>
      <c r="M95" s="390"/>
      <c r="N95" s="390"/>
      <c r="O95" s="390"/>
      <c r="P95" s="403"/>
      <c r="Q95" s="391"/>
    </row>
    <row r="96" spans="1:17" ht="14.4" customHeight="1" x14ac:dyDescent="0.3">
      <c r="A96" s="386" t="s">
        <v>4177</v>
      </c>
      <c r="B96" s="387" t="s">
        <v>3808</v>
      </c>
      <c r="C96" s="387" t="s">
        <v>3546</v>
      </c>
      <c r="D96" s="387" t="s">
        <v>3618</v>
      </c>
      <c r="E96" s="387" t="s">
        <v>3619</v>
      </c>
      <c r="F96" s="390">
        <v>0.2</v>
      </c>
      <c r="G96" s="390">
        <v>106.27</v>
      </c>
      <c r="H96" s="390">
        <v>1</v>
      </c>
      <c r="I96" s="390">
        <v>531.34999999999991</v>
      </c>
      <c r="J96" s="390"/>
      <c r="K96" s="390"/>
      <c r="L96" s="390"/>
      <c r="M96" s="390"/>
      <c r="N96" s="390"/>
      <c r="O96" s="390"/>
      <c r="P96" s="403"/>
      <c r="Q96" s="391"/>
    </row>
    <row r="97" spans="1:17" ht="14.4" customHeight="1" x14ac:dyDescent="0.3">
      <c r="A97" s="386" t="s">
        <v>4177</v>
      </c>
      <c r="B97" s="387" t="s">
        <v>3808</v>
      </c>
      <c r="C97" s="387" t="s">
        <v>3546</v>
      </c>
      <c r="D97" s="387" t="s">
        <v>4102</v>
      </c>
      <c r="E97" s="387" t="s">
        <v>4103</v>
      </c>
      <c r="F97" s="390">
        <v>1</v>
      </c>
      <c r="G97" s="390">
        <v>101.34</v>
      </c>
      <c r="H97" s="390">
        <v>1</v>
      </c>
      <c r="I97" s="390">
        <v>101.34</v>
      </c>
      <c r="J97" s="390"/>
      <c r="K97" s="390"/>
      <c r="L97" s="390"/>
      <c r="M97" s="390"/>
      <c r="N97" s="390"/>
      <c r="O97" s="390"/>
      <c r="P97" s="403"/>
      <c r="Q97" s="391"/>
    </row>
    <row r="98" spans="1:17" ht="14.4" customHeight="1" x14ac:dyDescent="0.3">
      <c r="A98" s="386" t="s">
        <v>4177</v>
      </c>
      <c r="B98" s="387" t="s">
        <v>3808</v>
      </c>
      <c r="C98" s="387" t="s">
        <v>3546</v>
      </c>
      <c r="D98" s="387" t="s">
        <v>3622</v>
      </c>
      <c r="E98" s="387" t="s">
        <v>3610</v>
      </c>
      <c r="F98" s="390">
        <v>3</v>
      </c>
      <c r="G98" s="390">
        <v>37.47</v>
      </c>
      <c r="H98" s="390">
        <v>1</v>
      </c>
      <c r="I98" s="390">
        <v>12.49</v>
      </c>
      <c r="J98" s="390"/>
      <c r="K98" s="390"/>
      <c r="L98" s="390"/>
      <c r="M98" s="390"/>
      <c r="N98" s="390"/>
      <c r="O98" s="390"/>
      <c r="P98" s="403"/>
      <c r="Q98" s="391"/>
    </row>
    <row r="99" spans="1:17" ht="14.4" customHeight="1" x14ac:dyDescent="0.3">
      <c r="A99" s="386" t="s">
        <v>4177</v>
      </c>
      <c r="B99" s="387" t="s">
        <v>3808</v>
      </c>
      <c r="C99" s="387" t="s">
        <v>3546</v>
      </c>
      <c r="D99" s="387" t="s">
        <v>3623</v>
      </c>
      <c r="E99" s="387" t="s">
        <v>3610</v>
      </c>
      <c r="F99" s="390">
        <v>15</v>
      </c>
      <c r="G99" s="390">
        <v>212.10000000000002</v>
      </c>
      <c r="H99" s="390">
        <v>1</v>
      </c>
      <c r="I99" s="390">
        <v>14.140000000000002</v>
      </c>
      <c r="J99" s="390"/>
      <c r="K99" s="390"/>
      <c r="L99" s="390"/>
      <c r="M99" s="390"/>
      <c r="N99" s="390"/>
      <c r="O99" s="390"/>
      <c r="P99" s="403"/>
      <c r="Q99" s="391"/>
    </row>
    <row r="100" spans="1:17" ht="14.4" customHeight="1" x14ac:dyDescent="0.3">
      <c r="A100" s="386" t="s">
        <v>4177</v>
      </c>
      <c r="B100" s="387" t="s">
        <v>3808</v>
      </c>
      <c r="C100" s="387" t="s">
        <v>3546</v>
      </c>
      <c r="D100" s="387" t="s">
        <v>3638</v>
      </c>
      <c r="E100" s="387" t="s">
        <v>3639</v>
      </c>
      <c r="F100" s="390">
        <v>0.4</v>
      </c>
      <c r="G100" s="390">
        <v>20.25</v>
      </c>
      <c r="H100" s="390">
        <v>1</v>
      </c>
      <c r="I100" s="390">
        <v>50.625</v>
      </c>
      <c r="J100" s="390"/>
      <c r="K100" s="390"/>
      <c r="L100" s="390"/>
      <c r="M100" s="390"/>
      <c r="N100" s="390"/>
      <c r="O100" s="390"/>
      <c r="P100" s="403"/>
      <c r="Q100" s="391"/>
    </row>
    <row r="101" spans="1:17" ht="14.4" customHeight="1" x14ac:dyDescent="0.3">
      <c r="A101" s="386" t="s">
        <v>4177</v>
      </c>
      <c r="B101" s="387" t="s">
        <v>3808</v>
      </c>
      <c r="C101" s="387" t="s">
        <v>3546</v>
      </c>
      <c r="D101" s="387" t="s">
        <v>3760</v>
      </c>
      <c r="E101" s="387" t="s">
        <v>3761</v>
      </c>
      <c r="F101" s="390">
        <v>0</v>
      </c>
      <c r="G101" s="390">
        <v>0</v>
      </c>
      <c r="H101" s="390"/>
      <c r="I101" s="390"/>
      <c r="J101" s="390"/>
      <c r="K101" s="390"/>
      <c r="L101" s="390"/>
      <c r="M101" s="390"/>
      <c r="N101" s="390"/>
      <c r="O101" s="390"/>
      <c r="P101" s="403"/>
      <c r="Q101" s="391"/>
    </row>
    <row r="102" spans="1:17" ht="14.4" customHeight="1" x14ac:dyDescent="0.3">
      <c r="A102" s="386" t="s">
        <v>4177</v>
      </c>
      <c r="B102" s="387" t="s">
        <v>3808</v>
      </c>
      <c r="C102" s="387" t="s">
        <v>3546</v>
      </c>
      <c r="D102" s="387" t="s">
        <v>3640</v>
      </c>
      <c r="E102" s="387" t="s">
        <v>3641</v>
      </c>
      <c r="F102" s="390">
        <v>0.02</v>
      </c>
      <c r="G102" s="390">
        <v>7.34</v>
      </c>
      <c r="H102" s="390">
        <v>1</v>
      </c>
      <c r="I102" s="390">
        <v>367</v>
      </c>
      <c r="J102" s="390"/>
      <c r="K102" s="390"/>
      <c r="L102" s="390"/>
      <c r="M102" s="390"/>
      <c r="N102" s="390"/>
      <c r="O102" s="390"/>
      <c r="P102" s="403"/>
      <c r="Q102" s="391"/>
    </row>
    <row r="103" spans="1:17" ht="14.4" customHeight="1" x14ac:dyDescent="0.3">
      <c r="A103" s="386" t="s">
        <v>4177</v>
      </c>
      <c r="B103" s="387" t="s">
        <v>3808</v>
      </c>
      <c r="C103" s="387" t="s">
        <v>3546</v>
      </c>
      <c r="D103" s="387" t="s">
        <v>3852</v>
      </c>
      <c r="E103" s="387" t="s">
        <v>3853</v>
      </c>
      <c r="F103" s="390">
        <v>0.2</v>
      </c>
      <c r="G103" s="390">
        <v>21.57</v>
      </c>
      <c r="H103" s="390">
        <v>1</v>
      </c>
      <c r="I103" s="390">
        <v>107.85</v>
      </c>
      <c r="J103" s="390"/>
      <c r="K103" s="390"/>
      <c r="L103" s="390"/>
      <c r="M103" s="390"/>
      <c r="N103" s="390"/>
      <c r="O103" s="390"/>
      <c r="P103" s="403"/>
      <c r="Q103" s="391"/>
    </row>
    <row r="104" spans="1:17" ht="14.4" customHeight="1" x14ac:dyDescent="0.3">
      <c r="A104" s="386" t="s">
        <v>4177</v>
      </c>
      <c r="B104" s="387" t="s">
        <v>3808</v>
      </c>
      <c r="C104" s="387" t="s">
        <v>3546</v>
      </c>
      <c r="D104" s="387" t="s">
        <v>3762</v>
      </c>
      <c r="E104" s="387" t="s">
        <v>3763</v>
      </c>
      <c r="F104" s="390"/>
      <c r="G104" s="390"/>
      <c r="H104" s="390"/>
      <c r="I104" s="390"/>
      <c r="J104" s="390">
        <v>0.4</v>
      </c>
      <c r="K104" s="390">
        <v>27.8</v>
      </c>
      <c r="L104" s="390"/>
      <c r="M104" s="390">
        <v>69.5</v>
      </c>
      <c r="N104" s="390"/>
      <c r="O104" s="390"/>
      <c r="P104" s="403"/>
      <c r="Q104" s="391"/>
    </row>
    <row r="105" spans="1:17" ht="14.4" customHeight="1" x14ac:dyDescent="0.3">
      <c r="A105" s="386" t="s">
        <v>4177</v>
      </c>
      <c r="B105" s="387" t="s">
        <v>3808</v>
      </c>
      <c r="C105" s="387" t="s">
        <v>3546</v>
      </c>
      <c r="D105" s="387" t="s">
        <v>3652</v>
      </c>
      <c r="E105" s="387" t="s">
        <v>3653</v>
      </c>
      <c r="F105" s="390">
        <v>2</v>
      </c>
      <c r="G105" s="390">
        <v>31.86</v>
      </c>
      <c r="H105" s="390">
        <v>1</v>
      </c>
      <c r="I105" s="390">
        <v>15.93</v>
      </c>
      <c r="J105" s="390"/>
      <c r="K105" s="390"/>
      <c r="L105" s="390"/>
      <c r="M105" s="390"/>
      <c r="N105" s="390"/>
      <c r="O105" s="390"/>
      <c r="P105" s="403"/>
      <c r="Q105" s="391"/>
    </row>
    <row r="106" spans="1:17" ht="14.4" customHeight="1" x14ac:dyDescent="0.3">
      <c r="A106" s="386" t="s">
        <v>4177</v>
      </c>
      <c r="B106" s="387" t="s">
        <v>3808</v>
      </c>
      <c r="C106" s="387" t="s">
        <v>3546</v>
      </c>
      <c r="D106" s="387" t="s">
        <v>3660</v>
      </c>
      <c r="E106" s="387" t="s">
        <v>3661</v>
      </c>
      <c r="F106" s="390">
        <v>0.2</v>
      </c>
      <c r="G106" s="390">
        <v>6.04</v>
      </c>
      <c r="H106" s="390">
        <v>1</v>
      </c>
      <c r="I106" s="390">
        <v>30.2</v>
      </c>
      <c r="J106" s="390"/>
      <c r="K106" s="390"/>
      <c r="L106" s="390"/>
      <c r="M106" s="390"/>
      <c r="N106" s="390"/>
      <c r="O106" s="390"/>
      <c r="P106" s="403"/>
      <c r="Q106" s="391"/>
    </row>
    <row r="107" spans="1:17" ht="14.4" customHeight="1" x14ac:dyDescent="0.3">
      <c r="A107" s="386" t="s">
        <v>4177</v>
      </c>
      <c r="B107" s="387" t="s">
        <v>3808</v>
      </c>
      <c r="C107" s="387" t="s">
        <v>3546</v>
      </c>
      <c r="D107" s="387" t="s">
        <v>3668</v>
      </c>
      <c r="E107" s="387" t="s">
        <v>3669</v>
      </c>
      <c r="F107" s="390">
        <v>0.1</v>
      </c>
      <c r="G107" s="390">
        <v>141.52000000000001</v>
      </c>
      <c r="H107" s="390">
        <v>1</v>
      </c>
      <c r="I107" s="390">
        <v>1415.2</v>
      </c>
      <c r="J107" s="390"/>
      <c r="K107" s="390"/>
      <c r="L107" s="390"/>
      <c r="M107" s="390"/>
      <c r="N107" s="390"/>
      <c r="O107" s="390"/>
      <c r="P107" s="403"/>
      <c r="Q107" s="391"/>
    </row>
    <row r="108" spans="1:17" ht="14.4" customHeight="1" x14ac:dyDescent="0.3">
      <c r="A108" s="386" t="s">
        <v>4177</v>
      </c>
      <c r="B108" s="387" t="s">
        <v>3808</v>
      </c>
      <c r="C108" s="387" t="s">
        <v>3881</v>
      </c>
      <c r="D108" s="387" t="s">
        <v>3882</v>
      </c>
      <c r="E108" s="387" t="s">
        <v>3883</v>
      </c>
      <c r="F108" s="390">
        <v>4</v>
      </c>
      <c r="G108" s="390">
        <v>7128.64</v>
      </c>
      <c r="H108" s="390">
        <v>1</v>
      </c>
      <c r="I108" s="390">
        <v>1782.16</v>
      </c>
      <c r="J108" s="390">
        <v>5</v>
      </c>
      <c r="K108" s="390">
        <v>8980.82</v>
      </c>
      <c r="L108" s="390">
        <v>1.2598223504062485</v>
      </c>
      <c r="M108" s="390">
        <v>1796.164</v>
      </c>
      <c r="N108" s="390">
        <v>11</v>
      </c>
      <c r="O108" s="390">
        <v>20281.059999999998</v>
      </c>
      <c r="P108" s="403">
        <v>2.8450111101135698</v>
      </c>
      <c r="Q108" s="391">
        <v>1843.7327272727271</v>
      </c>
    </row>
    <row r="109" spans="1:17" ht="14.4" customHeight="1" x14ac:dyDescent="0.3">
      <c r="A109" s="386" t="s">
        <v>4177</v>
      </c>
      <c r="B109" s="387" t="s">
        <v>3808</v>
      </c>
      <c r="C109" s="387" t="s">
        <v>3881</v>
      </c>
      <c r="D109" s="387" t="s">
        <v>3886</v>
      </c>
      <c r="E109" s="387" t="s">
        <v>3887</v>
      </c>
      <c r="F109" s="390"/>
      <c r="G109" s="390"/>
      <c r="H109" s="390"/>
      <c r="I109" s="390"/>
      <c r="J109" s="390">
        <v>2</v>
      </c>
      <c r="K109" s="390">
        <v>1777.82</v>
      </c>
      <c r="L109" s="390"/>
      <c r="M109" s="390">
        <v>888.91</v>
      </c>
      <c r="N109" s="390">
        <v>12</v>
      </c>
      <c r="O109" s="390">
        <v>10923.54</v>
      </c>
      <c r="P109" s="403"/>
      <c r="Q109" s="391">
        <v>910.29500000000007</v>
      </c>
    </row>
    <row r="110" spans="1:17" ht="14.4" customHeight="1" x14ac:dyDescent="0.3">
      <c r="A110" s="386" t="s">
        <v>4177</v>
      </c>
      <c r="B110" s="387" t="s">
        <v>3808</v>
      </c>
      <c r="C110" s="387" t="s">
        <v>3672</v>
      </c>
      <c r="D110" s="387" t="s">
        <v>3673</v>
      </c>
      <c r="E110" s="387" t="s">
        <v>3674</v>
      </c>
      <c r="F110" s="390"/>
      <c r="G110" s="390"/>
      <c r="H110" s="390"/>
      <c r="I110" s="390"/>
      <c r="J110" s="390">
        <v>1</v>
      </c>
      <c r="K110" s="390">
        <v>0</v>
      </c>
      <c r="L110" s="390"/>
      <c r="M110" s="390">
        <v>0</v>
      </c>
      <c r="N110" s="390"/>
      <c r="O110" s="390"/>
      <c r="P110" s="403"/>
      <c r="Q110" s="391"/>
    </row>
    <row r="111" spans="1:17" ht="14.4" customHeight="1" x14ac:dyDescent="0.3">
      <c r="A111" s="386" t="s">
        <v>4177</v>
      </c>
      <c r="B111" s="387" t="s">
        <v>3808</v>
      </c>
      <c r="C111" s="387" t="s">
        <v>3672</v>
      </c>
      <c r="D111" s="387" t="s">
        <v>3675</v>
      </c>
      <c r="E111" s="387" t="s">
        <v>3676</v>
      </c>
      <c r="F111" s="390">
        <v>174</v>
      </c>
      <c r="G111" s="390">
        <v>5916</v>
      </c>
      <c r="H111" s="390">
        <v>1</v>
      </c>
      <c r="I111" s="390">
        <v>34</v>
      </c>
      <c r="J111" s="390">
        <v>193</v>
      </c>
      <c r="K111" s="390">
        <v>6562</v>
      </c>
      <c r="L111" s="390">
        <v>1.1091954022988506</v>
      </c>
      <c r="M111" s="390">
        <v>34</v>
      </c>
      <c r="N111" s="390">
        <v>165</v>
      </c>
      <c r="O111" s="390">
        <v>5610</v>
      </c>
      <c r="P111" s="403">
        <v>0.94827586206896552</v>
      </c>
      <c r="Q111" s="391">
        <v>34</v>
      </c>
    </row>
    <row r="112" spans="1:17" ht="14.4" customHeight="1" x14ac:dyDescent="0.3">
      <c r="A112" s="386" t="s">
        <v>4177</v>
      </c>
      <c r="B112" s="387" t="s">
        <v>3808</v>
      </c>
      <c r="C112" s="387" t="s">
        <v>3672</v>
      </c>
      <c r="D112" s="387" t="s">
        <v>3679</v>
      </c>
      <c r="E112" s="387" t="s">
        <v>3680</v>
      </c>
      <c r="F112" s="390">
        <v>1</v>
      </c>
      <c r="G112" s="390">
        <v>75</v>
      </c>
      <c r="H112" s="390">
        <v>1</v>
      </c>
      <c r="I112" s="390">
        <v>75</v>
      </c>
      <c r="J112" s="390">
        <v>1</v>
      </c>
      <c r="K112" s="390">
        <v>75</v>
      </c>
      <c r="L112" s="390">
        <v>1</v>
      </c>
      <c r="M112" s="390">
        <v>75</v>
      </c>
      <c r="N112" s="390">
        <v>4</v>
      </c>
      <c r="O112" s="390">
        <v>324</v>
      </c>
      <c r="P112" s="403">
        <v>4.32</v>
      </c>
      <c r="Q112" s="391">
        <v>81</v>
      </c>
    </row>
    <row r="113" spans="1:17" ht="14.4" customHeight="1" x14ac:dyDescent="0.3">
      <c r="A113" s="386" t="s">
        <v>4177</v>
      </c>
      <c r="B113" s="387" t="s">
        <v>3808</v>
      </c>
      <c r="C113" s="387" t="s">
        <v>3672</v>
      </c>
      <c r="D113" s="387" t="s">
        <v>3894</v>
      </c>
      <c r="E113" s="387" t="s">
        <v>3895</v>
      </c>
      <c r="F113" s="390">
        <v>3</v>
      </c>
      <c r="G113" s="390">
        <v>549</v>
      </c>
      <c r="H113" s="390">
        <v>1</v>
      </c>
      <c r="I113" s="390">
        <v>183</v>
      </c>
      <c r="J113" s="390">
        <v>5</v>
      </c>
      <c r="K113" s="390">
        <v>925</v>
      </c>
      <c r="L113" s="390">
        <v>1.6848816029143898</v>
      </c>
      <c r="M113" s="390">
        <v>185</v>
      </c>
      <c r="N113" s="390">
        <v>13</v>
      </c>
      <c r="O113" s="390">
        <v>2405</v>
      </c>
      <c r="P113" s="403">
        <v>4.3806921675774131</v>
      </c>
      <c r="Q113" s="391">
        <v>185</v>
      </c>
    </row>
    <row r="114" spans="1:17" ht="14.4" customHeight="1" x14ac:dyDescent="0.3">
      <c r="A114" s="386" t="s">
        <v>4177</v>
      </c>
      <c r="B114" s="387" t="s">
        <v>3808</v>
      </c>
      <c r="C114" s="387" t="s">
        <v>3672</v>
      </c>
      <c r="D114" s="387" t="s">
        <v>3896</v>
      </c>
      <c r="E114" s="387" t="s">
        <v>3897</v>
      </c>
      <c r="F114" s="390"/>
      <c r="G114" s="390"/>
      <c r="H114" s="390"/>
      <c r="I114" s="390"/>
      <c r="J114" s="390">
        <v>1</v>
      </c>
      <c r="K114" s="390">
        <v>333</v>
      </c>
      <c r="L114" s="390"/>
      <c r="M114" s="390">
        <v>333</v>
      </c>
      <c r="N114" s="390">
        <v>3</v>
      </c>
      <c r="O114" s="390">
        <v>1005</v>
      </c>
      <c r="P114" s="403"/>
      <c r="Q114" s="391">
        <v>335</v>
      </c>
    </row>
    <row r="115" spans="1:17" ht="14.4" customHeight="1" x14ac:dyDescent="0.3">
      <c r="A115" s="386" t="s">
        <v>4177</v>
      </c>
      <c r="B115" s="387" t="s">
        <v>3808</v>
      </c>
      <c r="C115" s="387" t="s">
        <v>3672</v>
      </c>
      <c r="D115" s="387" t="s">
        <v>3780</v>
      </c>
      <c r="E115" s="387" t="s">
        <v>3781</v>
      </c>
      <c r="F115" s="390"/>
      <c r="G115" s="390"/>
      <c r="H115" s="390"/>
      <c r="I115" s="390"/>
      <c r="J115" s="390">
        <v>1</v>
      </c>
      <c r="K115" s="390">
        <v>852</v>
      </c>
      <c r="L115" s="390"/>
      <c r="M115" s="390">
        <v>852</v>
      </c>
      <c r="N115" s="390">
        <v>1</v>
      </c>
      <c r="O115" s="390">
        <v>703</v>
      </c>
      <c r="P115" s="403"/>
      <c r="Q115" s="391">
        <v>703</v>
      </c>
    </row>
    <row r="116" spans="1:17" ht="14.4" customHeight="1" x14ac:dyDescent="0.3">
      <c r="A116" s="386" t="s">
        <v>4177</v>
      </c>
      <c r="B116" s="387" t="s">
        <v>3808</v>
      </c>
      <c r="C116" s="387" t="s">
        <v>3672</v>
      </c>
      <c r="D116" s="387" t="s">
        <v>3898</v>
      </c>
      <c r="E116" s="387" t="s">
        <v>3899</v>
      </c>
      <c r="F116" s="390"/>
      <c r="G116" s="390"/>
      <c r="H116" s="390"/>
      <c r="I116" s="390"/>
      <c r="J116" s="390"/>
      <c r="K116" s="390"/>
      <c r="L116" s="390"/>
      <c r="M116" s="390"/>
      <c r="N116" s="390">
        <v>2</v>
      </c>
      <c r="O116" s="390">
        <v>354</v>
      </c>
      <c r="P116" s="403"/>
      <c r="Q116" s="391">
        <v>177</v>
      </c>
    </row>
    <row r="117" spans="1:17" ht="14.4" customHeight="1" x14ac:dyDescent="0.3">
      <c r="A117" s="386" t="s">
        <v>4177</v>
      </c>
      <c r="B117" s="387" t="s">
        <v>3808</v>
      </c>
      <c r="C117" s="387" t="s">
        <v>3672</v>
      </c>
      <c r="D117" s="387" t="s">
        <v>3900</v>
      </c>
      <c r="E117" s="387" t="s">
        <v>3901</v>
      </c>
      <c r="F117" s="390"/>
      <c r="G117" s="390"/>
      <c r="H117" s="390"/>
      <c r="I117" s="390"/>
      <c r="J117" s="390">
        <v>1</v>
      </c>
      <c r="K117" s="390">
        <v>604</v>
      </c>
      <c r="L117" s="390"/>
      <c r="M117" s="390">
        <v>604</v>
      </c>
      <c r="N117" s="390"/>
      <c r="O117" s="390"/>
      <c r="P117" s="403"/>
      <c r="Q117" s="391"/>
    </row>
    <row r="118" spans="1:17" ht="14.4" customHeight="1" x14ac:dyDescent="0.3">
      <c r="A118" s="386" t="s">
        <v>4177</v>
      </c>
      <c r="B118" s="387" t="s">
        <v>3808</v>
      </c>
      <c r="C118" s="387" t="s">
        <v>3672</v>
      </c>
      <c r="D118" s="387" t="s">
        <v>3699</v>
      </c>
      <c r="E118" s="387" t="s">
        <v>3700</v>
      </c>
      <c r="F118" s="390">
        <v>6</v>
      </c>
      <c r="G118" s="390">
        <v>348</v>
      </c>
      <c r="H118" s="390">
        <v>1</v>
      </c>
      <c r="I118" s="390">
        <v>58</v>
      </c>
      <c r="J118" s="390">
        <v>4</v>
      </c>
      <c r="K118" s="390">
        <v>232</v>
      </c>
      <c r="L118" s="390">
        <v>0.66666666666666663</v>
      </c>
      <c r="M118" s="390">
        <v>58</v>
      </c>
      <c r="N118" s="390">
        <v>8</v>
      </c>
      <c r="O118" s="390">
        <v>448</v>
      </c>
      <c r="P118" s="403">
        <v>1.2873563218390804</v>
      </c>
      <c r="Q118" s="391">
        <v>56</v>
      </c>
    </row>
    <row r="119" spans="1:17" ht="14.4" customHeight="1" x14ac:dyDescent="0.3">
      <c r="A119" s="386" t="s">
        <v>4177</v>
      </c>
      <c r="B119" s="387" t="s">
        <v>3808</v>
      </c>
      <c r="C119" s="387" t="s">
        <v>3672</v>
      </c>
      <c r="D119" s="387" t="s">
        <v>3701</v>
      </c>
      <c r="E119" s="387" t="s">
        <v>3702</v>
      </c>
      <c r="F119" s="390">
        <v>33</v>
      </c>
      <c r="G119" s="390">
        <v>10659</v>
      </c>
      <c r="H119" s="390">
        <v>1</v>
      </c>
      <c r="I119" s="390">
        <v>323</v>
      </c>
      <c r="J119" s="390">
        <v>30</v>
      </c>
      <c r="K119" s="390">
        <v>9720</v>
      </c>
      <c r="L119" s="390">
        <v>0.91190543202927099</v>
      </c>
      <c r="M119" s="390">
        <v>324</v>
      </c>
      <c r="N119" s="390">
        <v>48</v>
      </c>
      <c r="O119" s="390">
        <v>15600</v>
      </c>
      <c r="P119" s="403">
        <v>1.4635519279482128</v>
      </c>
      <c r="Q119" s="391">
        <v>325</v>
      </c>
    </row>
    <row r="120" spans="1:17" ht="14.4" customHeight="1" x14ac:dyDescent="0.3">
      <c r="A120" s="386" t="s">
        <v>4177</v>
      </c>
      <c r="B120" s="387" t="s">
        <v>3808</v>
      </c>
      <c r="C120" s="387" t="s">
        <v>3672</v>
      </c>
      <c r="D120" s="387" t="s">
        <v>3904</v>
      </c>
      <c r="E120" s="387" t="s">
        <v>3905</v>
      </c>
      <c r="F120" s="390">
        <v>1</v>
      </c>
      <c r="G120" s="390">
        <v>124</v>
      </c>
      <c r="H120" s="390">
        <v>1</v>
      </c>
      <c r="I120" s="390">
        <v>124</v>
      </c>
      <c r="J120" s="390"/>
      <c r="K120" s="390"/>
      <c r="L120" s="390"/>
      <c r="M120" s="390"/>
      <c r="N120" s="390"/>
      <c r="O120" s="390"/>
      <c r="P120" s="403"/>
      <c r="Q120" s="391"/>
    </row>
    <row r="121" spans="1:17" ht="14.4" customHeight="1" x14ac:dyDescent="0.3">
      <c r="A121" s="386" t="s">
        <v>4177</v>
      </c>
      <c r="B121" s="387" t="s">
        <v>3808</v>
      </c>
      <c r="C121" s="387" t="s">
        <v>3672</v>
      </c>
      <c r="D121" s="387" t="s">
        <v>3906</v>
      </c>
      <c r="E121" s="387" t="s">
        <v>3907</v>
      </c>
      <c r="F121" s="390">
        <v>307</v>
      </c>
      <c r="G121" s="390">
        <v>76136</v>
      </c>
      <c r="H121" s="390">
        <v>1</v>
      </c>
      <c r="I121" s="390">
        <v>248</v>
      </c>
      <c r="J121" s="390">
        <v>292</v>
      </c>
      <c r="K121" s="390">
        <v>72708</v>
      </c>
      <c r="L121" s="390">
        <v>0.95497530734475145</v>
      </c>
      <c r="M121" s="390">
        <v>249</v>
      </c>
      <c r="N121" s="390">
        <v>445</v>
      </c>
      <c r="O121" s="390">
        <v>103240</v>
      </c>
      <c r="P121" s="403">
        <v>1.3559945360933068</v>
      </c>
      <c r="Q121" s="391">
        <v>232</v>
      </c>
    </row>
    <row r="122" spans="1:17" ht="14.4" customHeight="1" x14ac:dyDescent="0.3">
      <c r="A122" s="386" t="s">
        <v>4177</v>
      </c>
      <c r="B122" s="387" t="s">
        <v>3808</v>
      </c>
      <c r="C122" s="387" t="s">
        <v>3672</v>
      </c>
      <c r="D122" s="387" t="s">
        <v>3910</v>
      </c>
      <c r="E122" s="387" t="s">
        <v>3911</v>
      </c>
      <c r="F122" s="390">
        <v>1</v>
      </c>
      <c r="G122" s="390">
        <v>171</v>
      </c>
      <c r="H122" s="390">
        <v>1</v>
      </c>
      <c r="I122" s="390">
        <v>171</v>
      </c>
      <c r="J122" s="390">
        <v>2</v>
      </c>
      <c r="K122" s="390">
        <v>344</v>
      </c>
      <c r="L122" s="390">
        <v>2.0116959064327484</v>
      </c>
      <c r="M122" s="390">
        <v>172</v>
      </c>
      <c r="N122" s="390"/>
      <c r="O122" s="390"/>
      <c r="P122" s="403"/>
      <c r="Q122" s="391"/>
    </row>
    <row r="123" spans="1:17" ht="14.4" customHeight="1" x14ac:dyDescent="0.3">
      <c r="A123" s="386" t="s">
        <v>4177</v>
      </c>
      <c r="B123" s="387" t="s">
        <v>3808</v>
      </c>
      <c r="C123" s="387" t="s">
        <v>3672</v>
      </c>
      <c r="D123" s="387" t="s">
        <v>3918</v>
      </c>
      <c r="E123" s="387" t="s">
        <v>3919</v>
      </c>
      <c r="F123" s="390">
        <v>4</v>
      </c>
      <c r="G123" s="390">
        <v>320</v>
      </c>
      <c r="H123" s="390">
        <v>1</v>
      </c>
      <c r="I123" s="390">
        <v>80</v>
      </c>
      <c r="J123" s="390"/>
      <c r="K123" s="390"/>
      <c r="L123" s="390"/>
      <c r="M123" s="390"/>
      <c r="N123" s="390"/>
      <c r="O123" s="390"/>
      <c r="P123" s="403"/>
      <c r="Q123" s="391"/>
    </row>
    <row r="124" spans="1:17" ht="14.4" customHeight="1" x14ac:dyDescent="0.3">
      <c r="A124" s="386" t="s">
        <v>4177</v>
      </c>
      <c r="B124" s="387" t="s">
        <v>3808</v>
      </c>
      <c r="C124" s="387" t="s">
        <v>3672</v>
      </c>
      <c r="D124" s="387" t="s">
        <v>3922</v>
      </c>
      <c r="E124" s="387" t="s">
        <v>3923</v>
      </c>
      <c r="F124" s="390">
        <v>2</v>
      </c>
      <c r="G124" s="390">
        <v>588</v>
      </c>
      <c r="H124" s="390">
        <v>1</v>
      </c>
      <c r="I124" s="390">
        <v>294</v>
      </c>
      <c r="J124" s="390"/>
      <c r="K124" s="390"/>
      <c r="L124" s="390"/>
      <c r="M124" s="390"/>
      <c r="N124" s="390">
        <v>2</v>
      </c>
      <c r="O124" s="390">
        <v>592</v>
      </c>
      <c r="P124" s="403">
        <v>1.0068027210884354</v>
      </c>
      <c r="Q124" s="391">
        <v>296</v>
      </c>
    </row>
    <row r="125" spans="1:17" ht="14.4" customHeight="1" x14ac:dyDescent="0.3">
      <c r="A125" s="386" t="s">
        <v>4177</v>
      </c>
      <c r="B125" s="387" t="s">
        <v>3808</v>
      </c>
      <c r="C125" s="387" t="s">
        <v>3672</v>
      </c>
      <c r="D125" s="387" t="s">
        <v>3926</v>
      </c>
      <c r="E125" s="387" t="s">
        <v>3927</v>
      </c>
      <c r="F125" s="390">
        <v>4</v>
      </c>
      <c r="G125" s="390">
        <v>2700</v>
      </c>
      <c r="H125" s="390">
        <v>1</v>
      </c>
      <c r="I125" s="390">
        <v>675</v>
      </c>
      <c r="J125" s="390"/>
      <c r="K125" s="390"/>
      <c r="L125" s="390"/>
      <c r="M125" s="390"/>
      <c r="N125" s="390"/>
      <c r="O125" s="390"/>
      <c r="P125" s="403"/>
      <c r="Q125" s="391"/>
    </row>
    <row r="126" spans="1:17" ht="14.4" customHeight="1" x14ac:dyDescent="0.3">
      <c r="A126" s="386" t="s">
        <v>4177</v>
      </c>
      <c r="B126" s="387" t="s">
        <v>3808</v>
      </c>
      <c r="C126" s="387" t="s">
        <v>3672</v>
      </c>
      <c r="D126" s="387" t="s">
        <v>3929</v>
      </c>
      <c r="E126" s="387" t="s">
        <v>3930</v>
      </c>
      <c r="F126" s="390">
        <v>516</v>
      </c>
      <c r="G126" s="390">
        <v>56760</v>
      </c>
      <c r="H126" s="390">
        <v>1</v>
      </c>
      <c r="I126" s="390">
        <v>110</v>
      </c>
      <c r="J126" s="390">
        <v>467</v>
      </c>
      <c r="K126" s="390">
        <v>51837</v>
      </c>
      <c r="L126" s="390">
        <v>0.9132663847780127</v>
      </c>
      <c r="M126" s="390">
        <v>111</v>
      </c>
      <c r="N126" s="390">
        <v>1076</v>
      </c>
      <c r="O126" s="390">
        <v>120512</v>
      </c>
      <c r="P126" s="403">
        <v>2.1231853417899931</v>
      </c>
      <c r="Q126" s="391">
        <v>112</v>
      </c>
    </row>
    <row r="127" spans="1:17" ht="14.4" customHeight="1" x14ac:dyDescent="0.3">
      <c r="A127" s="386" t="s">
        <v>4177</v>
      </c>
      <c r="B127" s="387" t="s">
        <v>3808</v>
      </c>
      <c r="C127" s="387" t="s">
        <v>3672</v>
      </c>
      <c r="D127" s="387" t="s">
        <v>4178</v>
      </c>
      <c r="E127" s="387" t="s">
        <v>4179</v>
      </c>
      <c r="F127" s="390"/>
      <c r="G127" s="390"/>
      <c r="H127" s="390"/>
      <c r="I127" s="390"/>
      <c r="J127" s="390">
        <v>1</v>
      </c>
      <c r="K127" s="390">
        <v>1364</v>
      </c>
      <c r="L127" s="390"/>
      <c r="M127" s="390">
        <v>1364</v>
      </c>
      <c r="N127" s="390"/>
      <c r="O127" s="390"/>
      <c r="P127" s="403"/>
      <c r="Q127" s="391"/>
    </row>
    <row r="128" spans="1:17" ht="14.4" customHeight="1" x14ac:dyDescent="0.3">
      <c r="A128" s="386" t="s">
        <v>4177</v>
      </c>
      <c r="B128" s="387" t="s">
        <v>3808</v>
      </c>
      <c r="C128" s="387" t="s">
        <v>3672</v>
      </c>
      <c r="D128" s="387" t="s">
        <v>3802</v>
      </c>
      <c r="E128" s="387" t="s">
        <v>3803</v>
      </c>
      <c r="F128" s="390"/>
      <c r="G128" s="390"/>
      <c r="H128" s="390"/>
      <c r="I128" s="390"/>
      <c r="J128" s="390">
        <v>1</v>
      </c>
      <c r="K128" s="390">
        <v>279</v>
      </c>
      <c r="L128" s="390"/>
      <c r="M128" s="390">
        <v>279</v>
      </c>
      <c r="N128" s="390"/>
      <c r="O128" s="390"/>
      <c r="P128" s="403"/>
      <c r="Q128" s="391"/>
    </row>
    <row r="129" spans="1:17" ht="14.4" customHeight="1" x14ac:dyDescent="0.3">
      <c r="A129" s="386" t="s">
        <v>4177</v>
      </c>
      <c r="B129" s="387" t="s">
        <v>3808</v>
      </c>
      <c r="C129" s="387" t="s">
        <v>3672</v>
      </c>
      <c r="D129" s="387" t="s">
        <v>3945</v>
      </c>
      <c r="E129" s="387" t="s">
        <v>3940</v>
      </c>
      <c r="F129" s="390"/>
      <c r="G129" s="390"/>
      <c r="H129" s="390"/>
      <c r="I129" s="390"/>
      <c r="J129" s="390">
        <v>1</v>
      </c>
      <c r="K129" s="390">
        <v>665</v>
      </c>
      <c r="L129" s="390"/>
      <c r="M129" s="390">
        <v>665</v>
      </c>
      <c r="N129" s="390"/>
      <c r="O129" s="390"/>
      <c r="P129" s="403"/>
      <c r="Q129" s="391"/>
    </row>
    <row r="130" spans="1:17" ht="14.4" customHeight="1" x14ac:dyDescent="0.3">
      <c r="A130" s="386" t="s">
        <v>4177</v>
      </c>
      <c r="B130" s="387" t="s">
        <v>3808</v>
      </c>
      <c r="C130" s="387" t="s">
        <v>3672</v>
      </c>
      <c r="D130" s="387" t="s">
        <v>3955</v>
      </c>
      <c r="E130" s="387" t="s">
        <v>3956</v>
      </c>
      <c r="F130" s="390">
        <v>1</v>
      </c>
      <c r="G130" s="390">
        <v>1011</v>
      </c>
      <c r="H130" s="390">
        <v>1</v>
      </c>
      <c r="I130" s="390">
        <v>1011</v>
      </c>
      <c r="J130" s="390"/>
      <c r="K130" s="390"/>
      <c r="L130" s="390"/>
      <c r="M130" s="390"/>
      <c r="N130" s="390"/>
      <c r="O130" s="390"/>
      <c r="P130" s="403"/>
      <c r="Q130" s="391"/>
    </row>
    <row r="131" spans="1:17" ht="14.4" customHeight="1" x14ac:dyDescent="0.3">
      <c r="A131" s="386" t="s">
        <v>4177</v>
      </c>
      <c r="B131" s="387" t="s">
        <v>3808</v>
      </c>
      <c r="C131" s="387" t="s">
        <v>3672</v>
      </c>
      <c r="D131" s="387" t="s">
        <v>3961</v>
      </c>
      <c r="E131" s="387" t="s">
        <v>3962</v>
      </c>
      <c r="F131" s="390">
        <v>1</v>
      </c>
      <c r="G131" s="390">
        <v>562</v>
      </c>
      <c r="H131" s="390">
        <v>1</v>
      </c>
      <c r="I131" s="390">
        <v>562</v>
      </c>
      <c r="J131" s="390"/>
      <c r="K131" s="390"/>
      <c r="L131" s="390"/>
      <c r="M131" s="390"/>
      <c r="N131" s="390"/>
      <c r="O131" s="390"/>
      <c r="P131" s="403"/>
      <c r="Q131" s="391"/>
    </row>
    <row r="132" spans="1:17" ht="14.4" customHeight="1" x14ac:dyDescent="0.3">
      <c r="A132" s="386" t="s">
        <v>4177</v>
      </c>
      <c r="B132" s="387" t="s">
        <v>3808</v>
      </c>
      <c r="C132" s="387" t="s">
        <v>3672</v>
      </c>
      <c r="D132" s="387" t="s">
        <v>3969</v>
      </c>
      <c r="E132" s="387" t="s">
        <v>3970</v>
      </c>
      <c r="F132" s="390">
        <v>491</v>
      </c>
      <c r="G132" s="390">
        <v>91817</v>
      </c>
      <c r="H132" s="390">
        <v>1</v>
      </c>
      <c r="I132" s="390">
        <v>187</v>
      </c>
      <c r="J132" s="390">
        <v>556</v>
      </c>
      <c r="K132" s="390">
        <v>107308</v>
      </c>
      <c r="L132" s="390">
        <v>1.1687160329786423</v>
      </c>
      <c r="M132" s="390">
        <v>193</v>
      </c>
      <c r="N132" s="390">
        <v>554</v>
      </c>
      <c r="O132" s="390">
        <v>107476</v>
      </c>
      <c r="P132" s="403">
        <v>1.1705457594998747</v>
      </c>
      <c r="Q132" s="391">
        <v>194</v>
      </c>
    </row>
    <row r="133" spans="1:17" ht="14.4" customHeight="1" x14ac:dyDescent="0.3">
      <c r="A133" s="386" t="s">
        <v>4177</v>
      </c>
      <c r="B133" s="387" t="s">
        <v>3981</v>
      </c>
      <c r="C133" s="387" t="s">
        <v>3888</v>
      </c>
      <c r="D133" s="387" t="s">
        <v>4002</v>
      </c>
      <c r="E133" s="387" t="s">
        <v>4003</v>
      </c>
      <c r="F133" s="390"/>
      <c r="G133" s="390"/>
      <c r="H133" s="390"/>
      <c r="I133" s="390"/>
      <c r="J133" s="390">
        <v>1</v>
      </c>
      <c r="K133" s="390">
        <v>70</v>
      </c>
      <c r="L133" s="390"/>
      <c r="M133" s="390">
        <v>70</v>
      </c>
      <c r="N133" s="390"/>
      <c r="O133" s="390"/>
      <c r="P133" s="403"/>
      <c r="Q133" s="391"/>
    </row>
    <row r="134" spans="1:17" ht="14.4" customHeight="1" x14ac:dyDescent="0.3">
      <c r="A134" s="386" t="s">
        <v>4177</v>
      </c>
      <c r="B134" s="387" t="s">
        <v>3981</v>
      </c>
      <c r="C134" s="387" t="s">
        <v>3672</v>
      </c>
      <c r="D134" s="387" t="s">
        <v>3778</v>
      </c>
      <c r="E134" s="387" t="s">
        <v>3779</v>
      </c>
      <c r="F134" s="390">
        <v>1</v>
      </c>
      <c r="G134" s="390">
        <v>0</v>
      </c>
      <c r="H134" s="390"/>
      <c r="I134" s="390">
        <v>0</v>
      </c>
      <c r="J134" s="390">
        <v>1</v>
      </c>
      <c r="K134" s="390">
        <v>0</v>
      </c>
      <c r="L134" s="390"/>
      <c r="M134" s="390">
        <v>0</v>
      </c>
      <c r="N134" s="390"/>
      <c r="O134" s="390"/>
      <c r="P134" s="403"/>
      <c r="Q134" s="391"/>
    </row>
    <row r="135" spans="1:17" ht="14.4" customHeight="1" x14ac:dyDescent="0.3">
      <c r="A135" s="386" t="s">
        <v>4177</v>
      </c>
      <c r="B135" s="387" t="s">
        <v>3981</v>
      </c>
      <c r="C135" s="387" t="s">
        <v>3672</v>
      </c>
      <c r="D135" s="387" t="s">
        <v>3675</v>
      </c>
      <c r="E135" s="387" t="s">
        <v>3676</v>
      </c>
      <c r="F135" s="390">
        <v>1</v>
      </c>
      <c r="G135" s="390">
        <v>34</v>
      </c>
      <c r="H135" s="390">
        <v>1</v>
      </c>
      <c r="I135" s="390">
        <v>34</v>
      </c>
      <c r="J135" s="390">
        <v>1</v>
      </c>
      <c r="K135" s="390">
        <v>34</v>
      </c>
      <c r="L135" s="390">
        <v>1</v>
      </c>
      <c r="M135" s="390">
        <v>34</v>
      </c>
      <c r="N135" s="390"/>
      <c r="O135" s="390"/>
      <c r="P135" s="403"/>
      <c r="Q135" s="391"/>
    </row>
    <row r="136" spans="1:17" ht="14.4" customHeight="1" x14ac:dyDescent="0.3">
      <c r="A136" s="386" t="s">
        <v>4177</v>
      </c>
      <c r="B136" s="387" t="s">
        <v>3981</v>
      </c>
      <c r="C136" s="387" t="s">
        <v>3672</v>
      </c>
      <c r="D136" s="387" t="s">
        <v>3679</v>
      </c>
      <c r="E136" s="387" t="s">
        <v>3680</v>
      </c>
      <c r="F136" s="390">
        <v>4</v>
      </c>
      <c r="G136" s="390">
        <v>300</v>
      </c>
      <c r="H136" s="390">
        <v>1</v>
      </c>
      <c r="I136" s="390">
        <v>75</v>
      </c>
      <c r="J136" s="390">
        <v>3</v>
      </c>
      <c r="K136" s="390">
        <v>225</v>
      </c>
      <c r="L136" s="390">
        <v>0.75</v>
      </c>
      <c r="M136" s="390">
        <v>75</v>
      </c>
      <c r="N136" s="390">
        <v>1</v>
      </c>
      <c r="O136" s="390">
        <v>81</v>
      </c>
      <c r="P136" s="403">
        <v>0.27</v>
      </c>
      <c r="Q136" s="391">
        <v>81</v>
      </c>
    </row>
    <row r="137" spans="1:17" ht="14.4" customHeight="1" x14ac:dyDescent="0.3">
      <c r="A137" s="386" t="s">
        <v>4177</v>
      </c>
      <c r="B137" s="387" t="s">
        <v>3981</v>
      </c>
      <c r="C137" s="387" t="s">
        <v>3672</v>
      </c>
      <c r="D137" s="387" t="s">
        <v>3898</v>
      </c>
      <c r="E137" s="387" t="s">
        <v>3899</v>
      </c>
      <c r="F137" s="390">
        <v>1</v>
      </c>
      <c r="G137" s="390">
        <v>175</v>
      </c>
      <c r="H137" s="390">
        <v>1</v>
      </c>
      <c r="I137" s="390">
        <v>175</v>
      </c>
      <c r="J137" s="390"/>
      <c r="K137" s="390"/>
      <c r="L137" s="390"/>
      <c r="M137" s="390"/>
      <c r="N137" s="390"/>
      <c r="O137" s="390"/>
      <c r="P137" s="403"/>
      <c r="Q137" s="391"/>
    </row>
    <row r="138" spans="1:17" ht="14.4" customHeight="1" x14ac:dyDescent="0.3">
      <c r="A138" s="386" t="s">
        <v>4177</v>
      </c>
      <c r="B138" s="387" t="s">
        <v>3981</v>
      </c>
      <c r="C138" s="387" t="s">
        <v>3672</v>
      </c>
      <c r="D138" s="387" t="s">
        <v>3902</v>
      </c>
      <c r="E138" s="387" t="s">
        <v>3903</v>
      </c>
      <c r="F138" s="390"/>
      <c r="G138" s="390"/>
      <c r="H138" s="390"/>
      <c r="I138" s="390"/>
      <c r="J138" s="390">
        <v>2</v>
      </c>
      <c r="K138" s="390">
        <v>182</v>
      </c>
      <c r="L138" s="390"/>
      <c r="M138" s="390">
        <v>91</v>
      </c>
      <c r="N138" s="390"/>
      <c r="O138" s="390"/>
      <c r="P138" s="403"/>
      <c r="Q138" s="391"/>
    </row>
    <row r="139" spans="1:17" ht="14.4" customHeight="1" x14ac:dyDescent="0.3">
      <c r="A139" s="386" t="s">
        <v>4177</v>
      </c>
      <c r="B139" s="387" t="s">
        <v>3981</v>
      </c>
      <c r="C139" s="387" t="s">
        <v>3672</v>
      </c>
      <c r="D139" s="387" t="s">
        <v>3904</v>
      </c>
      <c r="E139" s="387" t="s">
        <v>3905</v>
      </c>
      <c r="F139" s="390">
        <v>2</v>
      </c>
      <c r="G139" s="390">
        <v>248</v>
      </c>
      <c r="H139" s="390">
        <v>1</v>
      </c>
      <c r="I139" s="390">
        <v>124</v>
      </c>
      <c r="J139" s="390"/>
      <c r="K139" s="390"/>
      <c r="L139" s="390"/>
      <c r="M139" s="390"/>
      <c r="N139" s="390"/>
      <c r="O139" s="390"/>
      <c r="P139" s="403"/>
      <c r="Q139" s="391"/>
    </row>
    <row r="140" spans="1:17" ht="14.4" customHeight="1" x14ac:dyDescent="0.3">
      <c r="A140" s="386" t="s">
        <v>4177</v>
      </c>
      <c r="B140" s="387" t="s">
        <v>3981</v>
      </c>
      <c r="C140" s="387" t="s">
        <v>3672</v>
      </c>
      <c r="D140" s="387" t="s">
        <v>3906</v>
      </c>
      <c r="E140" s="387" t="s">
        <v>3907</v>
      </c>
      <c r="F140" s="390">
        <v>14</v>
      </c>
      <c r="G140" s="390">
        <v>3472</v>
      </c>
      <c r="H140" s="390">
        <v>1</v>
      </c>
      <c r="I140" s="390">
        <v>248</v>
      </c>
      <c r="J140" s="390">
        <v>14</v>
      </c>
      <c r="K140" s="390">
        <v>3486</v>
      </c>
      <c r="L140" s="390">
        <v>1.0040322580645162</v>
      </c>
      <c r="M140" s="390">
        <v>249</v>
      </c>
      <c r="N140" s="390">
        <v>3</v>
      </c>
      <c r="O140" s="390">
        <v>696</v>
      </c>
      <c r="P140" s="403">
        <v>0.20046082949308755</v>
      </c>
      <c r="Q140" s="391">
        <v>232</v>
      </c>
    </row>
    <row r="141" spans="1:17" ht="14.4" customHeight="1" x14ac:dyDescent="0.3">
      <c r="A141" s="386" t="s">
        <v>4177</v>
      </c>
      <c r="B141" s="387" t="s">
        <v>3981</v>
      </c>
      <c r="C141" s="387" t="s">
        <v>3672</v>
      </c>
      <c r="D141" s="387" t="s">
        <v>3939</v>
      </c>
      <c r="E141" s="387" t="s">
        <v>3940</v>
      </c>
      <c r="F141" s="390"/>
      <c r="G141" s="390"/>
      <c r="H141" s="390"/>
      <c r="I141" s="390"/>
      <c r="J141" s="390"/>
      <c r="K141" s="390"/>
      <c r="L141" s="390"/>
      <c r="M141" s="390"/>
      <c r="N141" s="390">
        <v>1</v>
      </c>
      <c r="O141" s="390">
        <v>527</v>
      </c>
      <c r="P141" s="403"/>
      <c r="Q141" s="391">
        <v>527</v>
      </c>
    </row>
    <row r="142" spans="1:17" ht="14.4" customHeight="1" x14ac:dyDescent="0.3">
      <c r="A142" s="386" t="s">
        <v>4177</v>
      </c>
      <c r="B142" s="387" t="s">
        <v>3981</v>
      </c>
      <c r="C142" s="387" t="s">
        <v>3672</v>
      </c>
      <c r="D142" s="387" t="s">
        <v>3943</v>
      </c>
      <c r="E142" s="387" t="s">
        <v>3944</v>
      </c>
      <c r="F142" s="390">
        <v>1</v>
      </c>
      <c r="G142" s="390">
        <v>296</v>
      </c>
      <c r="H142" s="390">
        <v>1</v>
      </c>
      <c r="I142" s="390">
        <v>296</v>
      </c>
      <c r="J142" s="390"/>
      <c r="K142" s="390"/>
      <c r="L142" s="390"/>
      <c r="M142" s="390"/>
      <c r="N142" s="390"/>
      <c r="O142" s="390"/>
      <c r="P142" s="403"/>
      <c r="Q142" s="391"/>
    </row>
    <row r="143" spans="1:17" ht="14.4" customHeight="1" x14ac:dyDescent="0.3">
      <c r="A143" s="386" t="s">
        <v>4177</v>
      </c>
      <c r="B143" s="387" t="s">
        <v>3981</v>
      </c>
      <c r="C143" s="387" t="s">
        <v>3672</v>
      </c>
      <c r="D143" s="387" t="s">
        <v>3945</v>
      </c>
      <c r="E143" s="387" t="s">
        <v>3940</v>
      </c>
      <c r="F143" s="390">
        <v>2</v>
      </c>
      <c r="G143" s="390">
        <v>1326</v>
      </c>
      <c r="H143" s="390">
        <v>1</v>
      </c>
      <c r="I143" s="390">
        <v>663</v>
      </c>
      <c r="J143" s="390">
        <v>2</v>
      </c>
      <c r="K143" s="390">
        <v>1330</v>
      </c>
      <c r="L143" s="390">
        <v>1.0030165912518854</v>
      </c>
      <c r="M143" s="390">
        <v>665</v>
      </c>
      <c r="N143" s="390"/>
      <c r="O143" s="390"/>
      <c r="P143" s="403"/>
      <c r="Q143" s="391"/>
    </row>
    <row r="144" spans="1:17" ht="14.4" customHeight="1" x14ac:dyDescent="0.3">
      <c r="A144" s="386" t="s">
        <v>4177</v>
      </c>
      <c r="B144" s="387" t="s">
        <v>3981</v>
      </c>
      <c r="C144" s="387" t="s">
        <v>3672</v>
      </c>
      <c r="D144" s="387" t="s">
        <v>4060</v>
      </c>
      <c r="E144" s="387" t="s">
        <v>4061</v>
      </c>
      <c r="F144" s="390">
        <v>1</v>
      </c>
      <c r="G144" s="390">
        <v>110</v>
      </c>
      <c r="H144" s="390">
        <v>1</v>
      </c>
      <c r="I144" s="390">
        <v>110</v>
      </c>
      <c r="J144" s="390"/>
      <c r="K144" s="390"/>
      <c r="L144" s="390"/>
      <c r="M144" s="390"/>
      <c r="N144" s="390"/>
      <c r="O144" s="390"/>
      <c r="P144" s="403"/>
      <c r="Q144" s="391"/>
    </row>
    <row r="145" spans="1:17" ht="14.4" customHeight="1" x14ac:dyDescent="0.3">
      <c r="A145" s="386" t="s">
        <v>4177</v>
      </c>
      <c r="B145" s="387" t="s">
        <v>3981</v>
      </c>
      <c r="C145" s="387" t="s">
        <v>3672</v>
      </c>
      <c r="D145" s="387" t="s">
        <v>4066</v>
      </c>
      <c r="E145" s="387" t="s">
        <v>4067</v>
      </c>
      <c r="F145" s="390">
        <v>4</v>
      </c>
      <c r="G145" s="390">
        <v>692</v>
      </c>
      <c r="H145" s="390">
        <v>1</v>
      </c>
      <c r="I145" s="390">
        <v>173</v>
      </c>
      <c r="J145" s="390">
        <v>6</v>
      </c>
      <c r="K145" s="390">
        <v>1044</v>
      </c>
      <c r="L145" s="390">
        <v>1.5086705202312138</v>
      </c>
      <c r="M145" s="390">
        <v>174</v>
      </c>
      <c r="N145" s="390"/>
      <c r="O145" s="390"/>
      <c r="P145" s="403"/>
      <c r="Q145" s="391"/>
    </row>
    <row r="146" spans="1:17" ht="14.4" customHeight="1" x14ac:dyDescent="0.3">
      <c r="A146" s="386" t="s">
        <v>4177</v>
      </c>
      <c r="B146" s="387" t="s">
        <v>3981</v>
      </c>
      <c r="C146" s="387" t="s">
        <v>3672</v>
      </c>
      <c r="D146" s="387" t="s">
        <v>3806</v>
      </c>
      <c r="E146" s="387" t="s">
        <v>3807</v>
      </c>
      <c r="F146" s="390"/>
      <c r="G146" s="390"/>
      <c r="H146" s="390"/>
      <c r="I146" s="390"/>
      <c r="J146" s="390"/>
      <c r="K146" s="390"/>
      <c r="L146" s="390"/>
      <c r="M146" s="390"/>
      <c r="N146" s="390">
        <v>0</v>
      </c>
      <c r="O146" s="390">
        <v>0</v>
      </c>
      <c r="P146" s="403"/>
      <c r="Q146" s="391"/>
    </row>
    <row r="147" spans="1:17" ht="14.4" customHeight="1" x14ac:dyDescent="0.3">
      <c r="A147" s="386" t="s">
        <v>4177</v>
      </c>
      <c r="B147" s="387" t="s">
        <v>3981</v>
      </c>
      <c r="C147" s="387" t="s">
        <v>3672</v>
      </c>
      <c r="D147" s="387" t="s">
        <v>4097</v>
      </c>
      <c r="E147" s="387" t="s">
        <v>4098</v>
      </c>
      <c r="F147" s="390"/>
      <c r="G147" s="390"/>
      <c r="H147" s="390"/>
      <c r="I147" s="390"/>
      <c r="J147" s="390"/>
      <c r="K147" s="390"/>
      <c r="L147" s="390"/>
      <c r="M147" s="390"/>
      <c r="N147" s="390">
        <v>22</v>
      </c>
      <c r="O147" s="390">
        <v>5104</v>
      </c>
      <c r="P147" s="403"/>
      <c r="Q147" s="391">
        <v>232</v>
      </c>
    </row>
    <row r="148" spans="1:17" ht="14.4" customHeight="1" x14ac:dyDescent="0.3">
      <c r="A148" s="386" t="s">
        <v>4177</v>
      </c>
      <c r="B148" s="387" t="s">
        <v>4101</v>
      </c>
      <c r="C148" s="387" t="s">
        <v>3546</v>
      </c>
      <c r="D148" s="387" t="s">
        <v>3557</v>
      </c>
      <c r="E148" s="387" t="s">
        <v>3558</v>
      </c>
      <c r="F148" s="390">
        <v>0.1</v>
      </c>
      <c r="G148" s="390">
        <v>13.02</v>
      </c>
      <c r="H148" s="390">
        <v>1</v>
      </c>
      <c r="I148" s="390">
        <v>130.19999999999999</v>
      </c>
      <c r="J148" s="390"/>
      <c r="K148" s="390"/>
      <c r="L148" s="390"/>
      <c r="M148" s="390"/>
      <c r="N148" s="390"/>
      <c r="O148" s="390"/>
      <c r="P148" s="403"/>
      <c r="Q148" s="391"/>
    </row>
    <row r="149" spans="1:17" ht="14.4" customHeight="1" x14ac:dyDescent="0.3">
      <c r="A149" s="386" t="s">
        <v>4177</v>
      </c>
      <c r="B149" s="387" t="s">
        <v>4101</v>
      </c>
      <c r="C149" s="387" t="s">
        <v>3672</v>
      </c>
      <c r="D149" s="387" t="s">
        <v>3778</v>
      </c>
      <c r="E149" s="387" t="s">
        <v>3779</v>
      </c>
      <c r="F149" s="390"/>
      <c r="G149" s="390"/>
      <c r="H149" s="390"/>
      <c r="I149" s="390"/>
      <c r="J149" s="390">
        <v>1</v>
      </c>
      <c r="K149" s="390">
        <v>0</v>
      </c>
      <c r="L149" s="390"/>
      <c r="M149" s="390">
        <v>0</v>
      </c>
      <c r="N149" s="390"/>
      <c r="O149" s="390"/>
      <c r="P149" s="403"/>
      <c r="Q149" s="391"/>
    </row>
    <row r="150" spans="1:17" ht="14.4" customHeight="1" x14ac:dyDescent="0.3">
      <c r="A150" s="386" t="s">
        <v>4177</v>
      </c>
      <c r="B150" s="387" t="s">
        <v>4101</v>
      </c>
      <c r="C150" s="387" t="s">
        <v>3672</v>
      </c>
      <c r="D150" s="387" t="s">
        <v>3679</v>
      </c>
      <c r="E150" s="387" t="s">
        <v>3680</v>
      </c>
      <c r="F150" s="390"/>
      <c r="G150" s="390"/>
      <c r="H150" s="390"/>
      <c r="I150" s="390"/>
      <c r="J150" s="390">
        <v>1</v>
      </c>
      <c r="K150" s="390">
        <v>75</v>
      </c>
      <c r="L150" s="390"/>
      <c r="M150" s="390">
        <v>75</v>
      </c>
      <c r="N150" s="390"/>
      <c r="O150" s="390"/>
      <c r="P150" s="403"/>
      <c r="Q150" s="391"/>
    </row>
    <row r="151" spans="1:17" ht="14.4" customHeight="1" x14ac:dyDescent="0.3">
      <c r="A151" s="386" t="s">
        <v>4177</v>
      </c>
      <c r="B151" s="387" t="s">
        <v>4101</v>
      </c>
      <c r="C151" s="387" t="s">
        <v>3672</v>
      </c>
      <c r="D151" s="387" t="s">
        <v>3701</v>
      </c>
      <c r="E151" s="387" t="s">
        <v>3702</v>
      </c>
      <c r="F151" s="390">
        <v>5</v>
      </c>
      <c r="G151" s="390">
        <v>1615</v>
      </c>
      <c r="H151" s="390">
        <v>1</v>
      </c>
      <c r="I151" s="390">
        <v>323</v>
      </c>
      <c r="J151" s="390">
        <v>2</v>
      </c>
      <c r="K151" s="390">
        <v>648</v>
      </c>
      <c r="L151" s="390">
        <v>0.40123839009287926</v>
      </c>
      <c r="M151" s="390">
        <v>324</v>
      </c>
      <c r="N151" s="390">
        <v>1</v>
      </c>
      <c r="O151" s="390">
        <v>325</v>
      </c>
      <c r="P151" s="403">
        <v>0.20123839009287925</v>
      </c>
      <c r="Q151" s="391">
        <v>325</v>
      </c>
    </row>
    <row r="152" spans="1:17" ht="14.4" customHeight="1" x14ac:dyDescent="0.3">
      <c r="A152" s="386" t="s">
        <v>4177</v>
      </c>
      <c r="B152" s="387" t="s">
        <v>4101</v>
      </c>
      <c r="C152" s="387" t="s">
        <v>3672</v>
      </c>
      <c r="D152" s="387" t="s">
        <v>4124</v>
      </c>
      <c r="E152" s="387" t="s">
        <v>4125</v>
      </c>
      <c r="F152" s="390"/>
      <c r="G152" s="390"/>
      <c r="H152" s="390"/>
      <c r="I152" s="390"/>
      <c r="J152" s="390">
        <v>1</v>
      </c>
      <c r="K152" s="390">
        <v>301</v>
      </c>
      <c r="L152" s="390"/>
      <c r="M152" s="390">
        <v>301</v>
      </c>
      <c r="N152" s="390"/>
      <c r="O152" s="390"/>
      <c r="P152" s="403"/>
      <c r="Q152" s="391"/>
    </row>
    <row r="153" spans="1:17" ht="14.4" customHeight="1" x14ac:dyDescent="0.3">
      <c r="A153" s="386" t="s">
        <v>4177</v>
      </c>
      <c r="B153" s="387" t="s">
        <v>4101</v>
      </c>
      <c r="C153" s="387" t="s">
        <v>3672</v>
      </c>
      <c r="D153" s="387" t="s">
        <v>4132</v>
      </c>
      <c r="E153" s="387" t="s">
        <v>4133</v>
      </c>
      <c r="F153" s="390">
        <v>26</v>
      </c>
      <c r="G153" s="390">
        <v>6058</v>
      </c>
      <c r="H153" s="390">
        <v>1</v>
      </c>
      <c r="I153" s="390">
        <v>233</v>
      </c>
      <c r="J153" s="390">
        <v>39</v>
      </c>
      <c r="K153" s="390">
        <v>9126</v>
      </c>
      <c r="L153" s="390">
        <v>1.5064377682403434</v>
      </c>
      <c r="M153" s="390">
        <v>234</v>
      </c>
      <c r="N153" s="390">
        <v>38</v>
      </c>
      <c r="O153" s="390">
        <v>8816</v>
      </c>
      <c r="P153" s="403">
        <v>1.4552657642786397</v>
      </c>
      <c r="Q153" s="391">
        <v>232</v>
      </c>
    </row>
    <row r="154" spans="1:17" ht="14.4" customHeight="1" x14ac:dyDescent="0.3">
      <c r="A154" s="386" t="s">
        <v>4177</v>
      </c>
      <c r="B154" s="387" t="s">
        <v>4101</v>
      </c>
      <c r="C154" s="387" t="s">
        <v>3672</v>
      </c>
      <c r="D154" s="387" t="s">
        <v>3806</v>
      </c>
      <c r="E154" s="387" t="s">
        <v>3807</v>
      </c>
      <c r="F154" s="390"/>
      <c r="G154" s="390"/>
      <c r="H154" s="390"/>
      <c r="I154" s="390"/>
      <c r="J154" s="390"/>
      <c r="K154" s="390"/>
      <c r="L154" s="390"/>
      <c r="M154" s="390"/>
      <c r="N154" s="390">
        <v>0</v>
      </c>
      <c r="O154" s="390">
        <v>0</v>
      </c>
      <c r="P154" s="403"/>
      <c r="Q154" s="391"/>
    </row>
    <row r="155" spans="1:17" ht="14.4" customHeight="1" x14ac:dyDescent="0.3">
      <c r="A155" s="386" t="s">
        <v>4177</v>
      </c>
      <c r="B155" s="387" t="s">
        <v>4180</v>
      </c>
      <c r="C155" s="387" t="s">
        <v>3672</v>
      </c>
      <c r="D155" s="387" t="s">
        <v>3776</v>
      </c>
      <c r="E155" s="387" t="s">
        <v>3777</v>
      </c>
      <c r="F155" s="390">
        <v>1</v>
      </c>
      <c r="G155" s="390">
        <v>431</v>
      </c>
      <c r="H155" s="390">
        <v>1</v>
      </c>
      <c r="I155" s="390">
        <v>431</v>
      </c>
      <c r="J155" s="390"/>
      <c r="K155" s="390"/>
      <c r="L155" s="390"/>
      <c r="M155" s="390"/>
      <c r="N155" s="390"/>
      <c r="O155" s="390"/>
      <c r="P155" s="403"/>
      <c r="Q155" s="391"/>
    </row>
    <row r="156" spans="1:17" ht="14.4" customHeight="1" x14ac:dyDescent="0.3">
      <c r="A156" s="386" t="s">
        <v>4181</v>
      </c>
      <c r="B156" s="387" t="s">
        <v>3735</v>
      </c>
      <c r="C156" s="387" t="s">
        <v>3546</v>
      </c>
      <c r="D156" s="387" t="s">
        <v>3565</v>
      </c>
      <c r="E156" s="387" t="s">
        <v>3566</v>
      </c>
      <c r="F156" s="390">
        <v>0.2</v>
      </c>
      <c r="G156" s="390">
        <v>12.37</v>
      </c>
      <c r="H156" s="390">
        <v>1</v>
      </c>
      <c r="I156" s="390">
        <v>61.849999999999994</v>
      </c>
      <c r="J156" s="390"/>
      <c r="K156" s="390"/>
      <c r="L156" s="390"/>
      <c r="M156" s="390"/>
      <c r="N156" s="390"/>
      <c r="O156" s="390"/>
      <c r="P156" s="403"/>
      <c r="Q156" s="391"/>
    </row>
    <row r="157" spans="1:17" ht="14.4" customHeight="1" x14ac:dyDescent="0.3">
      <c r="A157" s="386" t="s">
        <v>4181</v>
      </c>
      <c r="B157" s="387" t="s">
        <v>3735</v>
      </c>
      <c r="C157" s="387" t="s">
        <v>3546</v>
      </c>
      <c r="D157" s="387" t="s">
        <v>3595</v>
      </c>
      <c r="E157" s="387" t="s">
        <v>3596</v>
      </c>
      <c r="F157" s="390">
        <v>1</v>
      </c>
      <c r="G157" s="390">
        <v>131.24</v>
      </c>
      <c r="H157" s="390">
        <v>1</v>
      </c>
      <c r="I157" s="390">
        <v>131.24</v>
      </c>
      <c r="J157" s="390"/>
      <c r="K157" s="390"/>
      <c r="L157" s="390"/>
      <c r="M157" s="390"/>
      <c r="N157" s="390"/>
      <c r="O157" s="390"/>
      <c r="P157" s="403"/>
      <c r="Q157" s="391"/>
    </row>
    <row r="158" spans="1:17" ht="14.4" customHeight="1" x14ac:dyDescent="0.3">
      <c r="A158" s="386" t="s">
        <v>4181</v>
      </c>
      <c r="B158" s="387" t="s">
        <v>3735</v>
      </c>
      <c r="C158" s="387" t="s">
        <v>3546</v>
      </c>
      <c r="D158" s="387" t="s">
        <v>3622</v>
      </c>
      <c r="E158" s="387" t="s">
        <v>3610</v>
      </c>
      <c r="F158" s="390">
        <v>1</v>
      </c>
      <c r="G158" s="390">
        <v>12.49</v>
      </c>
      <c r="H158" s="390">
        <v>1</v>
      </c>
      <c r="I158" s="390">
        <v>12.49</v>
      </c>
      <c r="J158" s="390"/>
      <c r="K158" s="390"/>
      <c r="L158" s="390"/>
      <c r="M158" s="390"/>
      <c r="N158" s="390"/>
      <c r="O158" s="390"/>
      <c r="P158" s="403"/>
      <c r="Q158" s="391"/>
    </row>
    <row r="159" spans="1:17" ht="14.4" customHeight="1" x14ac:dyDescent="0.3">
      <c r="A159" s="386" t="s">
        <v>4181</v>
      </c>
      <c r="B159" s="387" t="s">
        <v>3735</v>
      </c>
      <c r="C159" s="387" t="s">
        <v>3546</v>
      </c>
      <c r="D159" s="387" t="s">
        <v>3623</v>
      </c>
      <c r="E159" s="387" t="s">
        <v>3610</v>
      </c>
      <c r="F159" s="390">
        <v>2</v>
      </c>
      <c r="G159" s="390">
        <v>28.28</v>
      </c>
      <c r="H159" s="390">
        <v>1</v>
      </c>
      <c r="I159" s="390">
        <v>14.14</v>
      </c>
      <c r="J159" s="390"/>
      <c r="K159" s="390"/>
      <c r="L159" s="390"/>
      <c r="M159" s="390"/>
      <c r="N159" s="390"/>
      <c r="O159" s="390"/>
      <c r="P159" s="403"/>
      <c r="Q159" s="391"/>
    </row>
    <row r="160" spans="1:17" ht="14.4" customHeight="1" x14ac:dyDescent="0.3">
      <c r="A160" s="386" t="s">
        <v>4181</v>
      </c>
      <c r="B160" s="387" t="s">
        <v>3735</v>
      </c>
      <c r="C160" s="387" t="s">
        <v>3672</v>
      </c>
      <c r="D160" s="387" t="s">
        <v>3776</v>
      </c>
      <c r="E160" s="387" t="s">
        <v>3777</v>
      </c>
      <c r="F160" s="390">
        <v>240</v>
      </c>
      <c r="G160" s="390">
        <v>103440</v>
      </c>
      <c r="H160" s="390">
        <v>1</v>
      </c>
      <c r="I160" s="390">
        <v>431</v>
      </c>
      <c r="J160" s="390">
        <v>215</v>
      </c>
      <c r="K160" s="390">
        <v>93095</v>
      </c>
      <c r="L160" s="390">
        <v>0.8999903325599381</v>
      </c>
      <c r="M160" s="390">
        <v>433</v>
      </c>
      <c r="N160" s="390">
        <v>193</v>
      </c>
      <c r="O160" s="390">
        <v>63111</v>
      </c>
      <c r="P160" s="403">
        <v>0.61012180974477959</v>
      </c>
      <c r="Q160" s="391">
        <v>327</v>
      </c>
    </row>
    <row r="161" spans="1:17" ht="14.4" customHeight="1" x14ac:dyDescent="0.3">
      <c r="A161" s="386" t="s">
        <v>4181</v>
      </c>
      <c r="B161" s="387" t="s">
        <v>3735</v>
      </c>
      <c r="C161" s="387" t="s">
        <v>3672</v>
      </c>
      <c r="D161" s="387" t="s">
        <v>3673</v>
      </c>
      <c r="E161" s="387" t="s">
        <v>3674</v>
      </c>
      <c r="F161" s="390"/>
      <c r="G161" s="390"/>
      <c r="H161" s="390"/>
      <c r="I161" s="390"/>
      <c r="J161" s="390"/>
      <c r="K161" s="390"/>
      <c r="L161" s="390"/>
      <c r="M161" s="390"/>
      <c r="N161" s="390">
        <v>1</v>
      </c>
      <c r="O161" s="390">
        <v>0</v>
      </c>
      <c r="P161" s="403"/>
      <c r="Q161" s="391">
        <v>0</v>
      </c>
    </row>
    <row r="162" spans="1:17" ht="14.4" customHeight="1" x14ac:dyDescent="0.3">
      <c r="A162" s="386" t="s">
        <v>4181</v>
      </c>
      <c r="B162" s="387" t="s">
        <v>3735</v>
      </c>
      <c r="C162" s="387" t="s">
        <v>3672</v>
      </c>
      <c r="D162" s="387" t="s">
        <v>3778</v>
      </c>
      <c r="E162" s="387" t="s">
        <v>3779</v>
      </c>
      <c r="F162" s="390">
        <v>1</v>
      </c>
      <c r="G162" s="390">
        <v>0</v>
      </c>
      <c r="H162" s="390"/>
      <c r="I162" s="390">
        <v>0</v>
      </c>
      <c r="J162" s="390">
        <v>1</v>
      </c>
      <c r="K162" s="390">
        <v>0</v>
      </c>
      <c r="L162" s="390"/>
      <c r="M162" s="390">
        <v>0</v>
      </c>
      <c r="N162" s="390">
        <v>1</v>
      </c>
      <c r="O162" s="390">
        <v>0</v>
      </c>
      <c r="P162" s="403"/>
      <c r="Q162" s="391">
        <v>0</v>
      </c>
    </row>
    <row r="163" spans="1:17" ht="14.4" customHeight="1" x14ac:dyDescent="0.3">
      <c r="A163" s="386" t="s">
        <v>4181</v>
      </c>
      <c r="B163" s="387" t="s">
        <v>3735</v>
      </c>
      <c r="C163" s="387" t="s">
        <v>3672</v>
      </c>
      <c r="D163" s="387" t="s">
        <v>3675</v>
      </c>
      <c r="E163" s="387" t="s">
        <v>3676</v>
      </c>
      <c r="F163" s="390">
        <v>3</v>
      </c>
      <c r="G163" s="390">
        <v>102</v>
      </c>
      <c r="H163" s="390">
        <v>1</v>
      </c>
      <c r="I163" s="390">
        <v>34</v>
      </c>
      <c r="J163" s="390">
        <v>2</v>
      </c>
      <c r="K163" s="390">
        <v>68</v>
      </c>
      <c r="L163" s="390">
        <v>0.66666666666666663</v>
      </c>
      <c r="M163" s="390">
        <v>34</v>
      </c>
      <c r="N163" s="390">
        <v>4</v>
      </c>
      <c r="O163" s="390">
        <v>136</v>
      </c>
      <c r="P163" s="403">
        <v>1.3333333333333333</v>
      </c>
      <c r="Q163" s="391">
        <v>34</v>
      </c>
    </row>
    <row r="164" spans="1:17" ht="14.4" customHeight="1" x14ac:dyDescent="0.3">
      <c r="A164" s="386" t="s">
        <v>4181</v>
      </c>
      <c r="B164" s="387" t="s">
        <v>3790</v>
      </c>
      <c r="C164" s="387" t="s">
        <v>3672</v>
      </c>
      <c r="D164" s="387" t="s">
        <v>3804</v>
      </c>
      <c r="E164" s="387" t="s">
        <v>3805</v>
      </c>
      <c r="F164" s="390">
        <v>98</v>
      </c>
      <c r="G164" s="390">
        <v>31850</v>
      </c>
      <c r="H164" s="390">
        <v>1</v>
      </c>
      <c r="I164" s="390">
        <v>325</v>
      </c>
      <c r="J164" s="390">
        <v>127</v>
      </c>
      <c r="K164" s="390">
        <v>41529</v>
      </c>
      <c r="L164" s="390">
        <v>1.3038932496075353</v>
      </c>
      <c r="M164" s="390">
        <v>327</v>
      </c>
      <c r="N164" s="390">
        <v>111</v>
      </c>
      <c r="O164" s="390">
        <v>36297</v>
      </c>
      <c r="P164" s="403">
        <v>1.1396232339089483</v>
      </c>
      <c r="Q164" s="391">
        <v>327</v>
      </c>
    </row>
    <row r="165" spans="1:17" ht="14.4" customHeight="1" x14ac:dyDescent="0.3">
      <c r="A165" s="386" t="s">
        <v>4181</v>
      </c>
      <c r="B165" s="387" t="s">
        <v>3790</v>
      </c>
      <c r="C165" s="387" t="s">
        <v>3672</v>
      </c>
      <c r="D165" s="387" t="s">
        <v>3806</v>
      </c>
      <c r="E165" s="387" t="s">
        <v>3807</v>
      </c>
      <c r="F165" s="390"/>
      <c r="G165" s="390"/>
      <c r="H165" s="390"/>
      <c r="I165" s="390"/>
      <c r="J165" s="390"/>
      <c r="K165" s="390"/>
      <c r="L165" s="390"/>
      <c r="M165" s="390"/>
      <c r="N165" s="390">
        <v>3</v>
      </c>
      <c r="O165" s="390">
        <v>0</v>
      </c>
      <c r="P165" s="403"/>
      <c r="Q165" s="391">
        <v>0</v>
      </c>
    </row>
    <row r="166" spans="1:17" ht="14.4" customHeight="1" x14ac:dyDescent="0.3">
      <c r="A166" s="386" t="s">
        <v>4181</v>
      </c>
      <c r="B166" s="387" t="s">
        <v>3808</v>
      </c>
      <c r="C166" s="387" t="s">
        <v>3546</v>
      </c>
      <c r="D166" s="387" t="s">
        <v>3555</v>
      </c>
      <c r="E166" s="387" t="s">
        <v>3556</v>
      </c>
      <c r="F166" s="390">
        <v>1.4</v>
      </c>
      <c r="G166" s="390">
        <v>118.77</v>
      </c>
      <c r="H166" s="390">
        <v>1</v>
      </c>
      <c r="I166" s="390">
        <v>84.835714285714289</v>
      </c>
      <c r="J166" s="390"/>
      <c r="K166" s="390"/>
      <c r="L166" s="390"/>
      <c r="M166" s="390"/>
      <c r="N166" s="390"/>
      <c r="O166" s="390"/>
      <c r="P166" s="403"/>
      <c r="Q166" s="391"/>
    </row>
    <row r="167" spans="1:17" ht="14.4" customHeight="1" x14ac:dyDescent="0.3">
      <c r="A167" s="386" t="s">
        <v>4181</v>
      </c>
      <c r="B167" s="387" t="s">
        <v>3808</v>
      </c>
      <c r="C167" s="387" t="s">
        <v>3546</v>
      </c>
      <c r="D167" s="387" t="s">
        <v>3811</v>
      </c>
      <c r="E167" s="387" t="s">
        <v>3812</v>
      </c>
      <c r="F167" s="390">
        <v>1</v>
      </c>
      <c r="G167" s="390">
        <v>147.74</v>
      </c>
      <c r="H167" s="390">
        <v>1</v>
      </c>
      <c r="I167" s="390">
        <v>147.74</v>
      </c>
      <c r="J167" s="390"/>
      <c r="K167" s="390"/>
      <c r="L167" s="390"/>
      <c r="M167" s="390"/>
      <c r="N167" s="390"/>
      <c r="O167" s="390"/>
      <c r="P167" s="403"/>
      <c r="Q167" s="391"/>
    </row>
    <row r="168" spans="1:17" ht="14.4" customHeight="1" x14ac:dyDescent="0.3">
      <c r="A168" s="386" t="s">
        <v>4181</v>
      </c>
      <c r="B168" s="387" t="s">
        <v>3808</v>
      </c>
      <c r="C168" s="387" t="s">
        <v>3546</v>
      </c>
      <c r="D168" s="387" t="s">
        <v>3565</v>
      </c>
      <c r="E168" s="387" t="s">
        <v>3566</v>
      </c>
      <c r="F168" s="390">
        <v>0.2</v>
      </c>
      <c r="G168" s="390">
        <v>12.37</v>
      </c>
      <c r="H168" s="390">
        <v>1</v>
      </c>
      <c r="I168" s="390">
        <v>61.849999999999994</v>
      </c>
      <c r="J168" s="390"/>
      <c r="K168" s="390"/>
      <c r="L168" s="390"/>
      <c r="M168" s="390"/>
      <c r="N168" s="390"/>
      <c r="O168" s="390"/>
      <c r="P168" s="403"/>
      <c r="Q168" s="391"/>
    </row>
    <row r="169" spans="1:17" ht="14.4" customHeight="1" x14ac:dyDescent="0.3">
      <c r="A169" s="386" t="s">
        <v>4181</v>
      </c>
      <c r="B169" s="387" t="s">
        <v>3808</v>
      </c>
      <c r="C169" s="387" t="s">
        <v>3546</v>
      </c>
      <c r="D169" s="387" t="s">
        <v>3742</v>
      </c>
      <c r="E169" s="387" t="s">
        <v>3743</v>
      </c>
      <c r="F169" s="390">
        <v>0.1</v>
      </c>
      <c r="G169" s="390">
        <v>107.44</v>
      </c>
      <c r="H169" s="390">
        <v>1</v>
      </c>
      <c r="I169" s="390">
        <v>1074.3999999999999</v>
      </c>
      <c r="J169" s="390"/>
      <c r="K169" s="390"/>
      <c r="L169" s="390"/>
      <c r="M169" s="390"/>
      <c r="N169" s="390"/>
      <c r="O169" s="390"/>
      <c r="P169" s="403"/>
      <c r="Q169" s="391"/>
    </row>
    <row r="170" spans="1:17" ht="14.4" customHeight="1" x14ac:dyDescent="0.3">
      <c r="A170" s="386" t="s">
        <v>4181</v>
      </c>
      <c r="B170" s="387" t="s">
        <v>3808</v>
      </c>
      <c r="C170" s="387" t="s">
        <v>3546</v>
      </c>
      <c r="D170" s="387" t="s">
        <v>3824</v>
      </c>
      <c r="E170" s="387" t="s">
        <v>3825</v>
      </c>
      <c r="F170" s="390">
        <v>0.2</v>
      </c>
      <c r="G170" s="390">
        <v>476.87</v>
      </c>
      <c r="H170" s="390">
        <v>1</v>
      </c>
      <c r="I170" s="390">
        <v>2384.35</v>
      </c>
      <c r="J170" s="390"/>
      <c r="K170" s="390"/>
      <c r="L170" s="390"/>
      <c r="M170" s="390"/>
      <c r="N170" s="390"/>
      <c r="O170" s="390"/>
      <c r="P170" s="403"/>
      <c r="Q170" s="391"/>
    </row>
    <row r="171" spans="1:17" ht="14.4" customHeight="1" x14ac:dyDescent="0.3">
      <c r="A171" s="386" t="s">
        <v>4181</v>
      </c>
      <c r="B171" s="387" t="s">
        <v>3808</v>
      </c>
      <c r="C171" s="387" t="s">
        <v>3546</v>
      </c>
      <c r="D171" s="387" t="s">
        <v>3595</v>
      </c>
      <c r="E171" s="387" t="s">
        <v>3596</v>
      </c>
      <c r="F171" s="390">
        <v>1</v>
      </c>
      <c r="G171" s="390">
        <v>131.24</v>
      </c>
      <c r="H171" s="390">
        <v>1</v>
      </c>
      <c r="I171" s="390">
        <v>131.24</v>
      </c>
      <c r="J171" s="390"/>
      <c r="K171" s="390"/>
      <c r="L171" s="390"/>
      <c r="M171" s="390"/>
      <c r="N171" s="390"/>
      <c r="O171" s="390"/>
      <c r="P171" s="403"/>
      <c r="Q171" s="391"/>
    </row>
    <row r="172" spans="1:17" ht="14.4" customHeight="1" x14ac:dyDescent="0.3">
      <c r="A172" s="386" t="s">
        <v>4181</v>
      </c>
      <c r="B172" s="387" t="s">
        <v>3808</v>
      </c>
      <c r="C172" s="387" t="s">
        <v>3546</v>
      </c>
      <c r="D172" s="387" t="s">
        <v>3832</v>
      </c>
      <c r="E172" s="387" t="s">
        <v>3833</v>
      </c>
      <c r="F172" s="390">
        <v>0.2</v>
      </c>
      <c r="G172" s="390">
        <v>67.7</v>
      </c>
      <c r="H172" s="390">
        <v>1</v>
      </c>
      <c r="I172" s="390">
        <v>338.5</v>
      </c>
      <c r="J172" s="390"/>
      <c r="K172" s="390"/>
      <c r="L172" s="390"/>
      <c r="M172" s="390"/>
      <c r="N172" s="390"/>
      <c r="O172" s="390"/>
      <c r="P172" s="403"/>
      <c r="Q172" s="391"/>
    </row>
    <row r="173" spans="1:17" ht="14.4" customHeight="1" x14ac:dyDescent="0.3">
      <c r="A173" s="386" t="s">
        <v>4181</v>
      </c>
      <c r="B173" s="387" t="s">
        <v>3808</v>
      </c>
      <c r="C173" s="387" t="s">
        <v>3546</v>
      </c>
      <c r="D173" s="387" t="s">
        <v>3795</v>
      </c>
      <c r="E173" s="387" t="s">
        <v>3796</v>
      </c>
      <c r="F173" s="390">
        <v>0.25</v>
      </c>
      <c r="G173" s="390">
        <v>167.96</v>
      </c>
      <c r="H173" s="390">
        <v>1</v>
      </c>
      <c r="I173" s="390">
        <v>671.84</v>
      </c>
      <c r="J173" s="390"/>
      <c r="K173" s="390"/>
      <c r="L173" s="390"/>
      <c r="M173" s="390"/>
      <c r="N173" s="390"/>
      <c r="O173" s="390"/>
      <c r="P173" s="403"/>
      <c r="Q173" s="391"/>
    </row>
    <row r="174" spans="1:17" ht="14.4" customHeight="1" x14ac:dyDescent="0.3">
      <c r="A174" s="386" t="s">
        <v>4181</v>
      </c>
      <c r="B174" s="387" t="s">
        <v>3808</v>
      </c>
      <c r="C174" s="387" t="s">
        <v>3546</v>
      </c>
      <c r="D174" s="387" t="s">
        <v>3617</v>
      </c>
      <c r="E174" s="387" t="s">
        <v>3616</v>
      </c>
      <c r="F174" s="390">
        <v>1</v>
      </c>
      <c r="G174" s="390">
        <v>63.08</v>
      </c>
      <c r="H174" s="390">
        <v>1</v>
      </c>
      <c r="I174" s="390">
        <v>63.08</v>
      </c>
      <c r="J174" s="390"/>
      <c r="K174" s="390"/>
      <c r="L174" s="390"/>
      <c r="M174" s="390"/>
      <c r="N174" s="390"/>
      <c r="O174" s="390"/>
      <c r="P174" s="403"/>
      <c r="Q174" s="391"/>
    </row>
    <row r="175" spans="1:17" ht="14.4" customHeight="1" x14ac:dyDescent="0.3">
      <c r="A175" s="386" t="s">
        <v>4181</v>
      </c>
      <c r="B175" s="387" t="s">
        <v>3808</v>
      </c>
      <c r="C175" s="387" t="s">
        <v>3546</v>
      </c>
      <c r="D175" s="387" t="s">
        <v>3618</v>
      </c>
      <c r="E175" s="387" t="s">
        <v>3619</v>
      </c>
      <c r="F175" s="390"/>
      <c r="G175" s="390"/>
      <c r="H175" s="390"/>
      <c r="I175" s="390"/>
      <c r="J175" s="390">
        <v>0.4</v>
      </c>
      <c r="K175" s="390">
        <v>237.69</v>
      </c>
      <c r="L175" s="390"/>
      <c r="M175" s="390">
        <v>594.22499999999991</v>
      </c>
      <c r="N175" s="390"/>
      <c r="O175" s="390"/>
      <c r="P175" s="403"/>
      <c r="Q175" s="391"/>
    </row>
    <row r="176" spans="1:17" ht="14.4" customHeight="1" x14ac:dyDescent="0.3">
      <c r="A176" s="386" t="s">
        <v>4181</v>
      </c>
      <c r="B176" s="387" t="s">
        <v>3808</v>
      </c>
      <c r="C176" s="387" t="s">
        <v>3546</v>
      </c>
      <c r="D176" s="387" t="s">
        <v>3840</v>
      </c>
      <c r="E176" s="387" t="s">
        <v>3841</v>
      </c>
      <c r="F176" s="390">
        <v>2</v>
      </c>
      <c r="G176" s="390">
        <v>8820.48</v>
      </c>
      <c r="H176" s="390">
        <v>1</v>
      </c>
      <c r="I176" s="390">
        <v>4410.24</v>
      </c>
      <c r="J176" s="390"/>
      <c r="K176" s="390"/>
      <c r="L176" s="390"/>
      <c r="M176" s="390"/>
      <c r="N176" s="390">
        <v>5</v>
      </c>
      <c r="O176" s="390">
        <v>31288.95</v>
      </c>
      <c r="P176" s="403">
        <v>3.5473069492816718</v>
      </c>
      <c r="Q176" s="391">
        <v>6257.79</v>
      </c>
    </row>
    <row r="177" spans="1:17" ht="14.4" customHeight="1" x14ac:dyDescent="0.3">
      <c r="A177" s="386" t="s">
        <v>4181</v>
      </c>
      <c r="B177" s="387" t="s">
        <v>3808</v>
      </c>
      <c r="C177" s="387" t="s">
        <v>3546</v>
      </c>
      <c r="D177" s="387" t="s">
        <v>3622</v>
      </c>
      <c r="E177" s="387" t="s">
        <v>3610</v>
      </c>
      <c r="F177" s="390">
        <v>3</v>
      </c>
      <c r="G177" s="390">
        <v>37.47</v>
      </c>
      <c r="H177" s="390">
        <v>1</v>
      </c>
      <c r="I177" s="390">
        <v>12.49</v>
      </c>
      <c r="J177" s="390"/>
      <c r="K177" s="390"/>
      <c r="L177" s="390"/>
      <c r="M177" s="390"/>
      <c r="N177" s="390"/>
      <c r="O177" s="390"/>
      <c r="P177" s="403"/>
      <c r="Q177" s="391"/>
    </row>
    <row r="178" spans="1:17" ht="14.4" customHeight="1" x14ac:dyDescent="0.3">
      <c r="A178" s="386" t="s">
        <v>4181</v>
      </c>
      <c r="B178" s="387" t="s">
        <v>3808</v>
      </c>
      <c r="C178" s="387" t="s">
        <v>3546</v>
      </c>
      <c r="D178" s="387" t="s">
        <v>3623</v>
      </c>
      <c r="E178" s="387" t="s">
        <v>3610</v>
      </c>
      <c r="F178" s="390">
        <v>13</v>
      </c>
      <c r="G178" s="390">
        <v>183.82</v>
      </c>
      <c r="H178" s="390">
        <v>1</v>
      </c>
      <c r="I178" s="390">
        <v>14.139999999999999</v>
      </c>
      <c r="J178" s="390"/>
      <c r="K178" s="390"/>
      <c r="L178" s="390"/>
      <c r="M178" s="390"/>
      <c r="N178" s="390"/>
      <c r="O178" s="390"/>
      <c r="P178" s="403"/>
      <c r="Q178" s="391"/>
    </row>
    <row r="179" spans="1:17" ht="14.4" customHeight="1" x14ac:dyDescent="0.3">
      <c r="A179" s="386" t="s">
        <v>4181</v>
      </c>
      <c r="B179" s="387" t="s">
        <v>3808</v>
      </c>
      <c r="C179" s="387" t="s">
        <v>3546</v>
      </c>
      <c r="D179" s="387" t="s">
        <v>3760</v>
      </c>
      <c r="E179" s="387" t="s">
        <v>3761</v>
      </c>
      <c r="F179" s="390"/>
      <c r="G179" s="390"/>
      <c r="H179" s="390"/>
      <c r="I179" s="390"/>
      <c r="J179" s="390">
        <v>0.2</v>
      </c>
      <c r="K179" s="390">
        <v>118.84</v>
      </c>
      <c r="L179" s="390"/>
      <c r="M179" s="390">
        <v>594.19999999999993</v>
      </c>
      <c r="N179" s="390"/>
      <c r="O179" s="390"/>
      <c r="P179" s="403"/>
      <c r="Q179" s="391"/>
    </row>
    <row r="180" spans="1:17" ht="14.4" customHeight="1" x14ac:dyDescent="0.3">
      <c r="A180" s="386" t="s">
        <v>4181</v>
      </c>
      <c r="B180" s="387" t="s">
        <v>3808</v>
      </c>
      <c r="C180" s="387" t="s">
        <v>3546</v>
      </c>
      <c r="D180" s="387" t="s">
        <v>3852</v>
      </c>
      <c r="E180" s="387" t="s">
        <v>3853</v>
      </c>
      <c r="F180" s="390"/>
      <c r="G180" s="390"/>
      <c r="H180" s="390"/>
      <c r="I180" s="390"/>
      <c r="J180" s="390">
        <v>0.2</v>
      </c>
      <c r="K180" s="390">
        <v>22.84</v>
      </c>
      <c r="L180" s="390"/>
      <c r="M180" s="390">
        <v>114.19999999999999</v>
      </c>
      <c r="N180" s="390"/>
      <c r="O180" s="390"/>
      <c r="P180" s="403"/>
      <c r="Q180" s="391"/>
    </row>
    <row r="181" spans="1:17" ht="14.4" customHeight="1" x14ac:dyDescent="0.3">
      <c r="A181" s="386" t="s">
        <v>4181</v>
      </c>
      <c r="B181" s="387" t="s">
        <v>3808</v>
      </c>
      <c r="C181" s="387" t="s">
        <v>3546</v>
      </c>
      <c r="D181" s="387" t="s">
        <v>3654</v>
      </c>
      <c r="E181" s="387" t="s">
        <v>3655</v>
      </c>
      <c r="F181" s="390">
        <v>1</v>
      </c>
      <c r="G181" s="390">
        <v>18.2</v>
      </c>
      <c r="H181" s="390">
        <v>1</v>
      </c>
      <c r="I181" s="390">
        <v>18.2</v>
      </c>
      <c r="J181" s="390"/>
      <c r="K181" s="390"/>
      <c r="L181" s="390"/>
      <c r="M181" s="390"/>
      <c r="N181" s="390"/>
      <c r="O181" s="390"/>
      <c r="P181" s="403"/>
      <c r="Q181" s="391"/>
    </row>
    <row r="182" spans="1:17" ht="14.4" customHeight="1" x14ac:dyDescent="0.3">
      <c r="A182" s="386" t="s">
        <v>4181</v>
      </c>
      <c r="B182" s="387" t="s">
        <v>3808</v>
      </c>
      <c r="C182" s="387" t="s">
        <v>3546</v>
      </c>
      <c r="D182" s="387" t="s">
        <v>3768</v>
      </c>
      <c r="E182" s="387" t="s">
        <v>3769</v>
      </c>
      <c r="F182" s="390">
        <v>1</v>
      </c>
      <c r="G182" s="390">
        <v>37.53</v>
      </c>
      <c r="H182" s="390">
        <v>1</v>
      </c>
      <c r="I182" s="390">
        <v>37.53</v>
      </c>
      <c r="J182" s="390"/>
      <c r="K182" s="390"/>
      <c r="L182" s="390"/>
      <c r="M182" s="390"/>
      <c r="N182" s="390"/>
      <c r="O182" s="390"/>
      <c r="P182" s="403"/>
      <c r="Q182" s="391"/>
    </row>
    <row r="183" spans="1:17" ht="14.4" customHeight="1" x14ac:dyDescent="0.3">
      <c r="A183" s="386" t="s">
        <v>4181</v>
      </c>
      <c r="B183" s="387" t="s">
        <v>3808</v>
      </c>
      <c r="C183" s="387" t="s">
        <v>3881</v>
      </c>
      <c r="D183" s="387" t="s">
        <v>3882</v>
      </c>
      <c r="E183" s="387" t="s">
        <v>3883</v>
      </c>
      <c r="F183" s="390">
        <v>1</v>
      </c>
      <c r="G183" s="390">
        <v>1782.16</v>
      </c>
      <c r="H183" s="390">
        <v>1</v>
      </c>
      <c r="I183" s="390">
        <v>1782.16</v>
      </c>
      <c r="J183" s="390">
        <v>4</v>
      </c>
      <c r="K183" s="390">
        <v>7128.64</v>
      </c>
      <c r="L183" s="390">
        <v>4</v>
      </c>
      <c r="M183" s="390">
        <v>1782.16</v>
      </c>
      <c r="N183" s="390"/>
      <c r="O183" s="390"/>
      <c r="P183" s="403"/>
      <c r="Q183" s="391"/>
    </row>
    <row r="184" spans="1:17" ht="14.4" customHeight="1" x14ac:dyDescent="0.3">
      <c r="A184" s="386" t="s">
        <v>4181</v>
      </c>
      <c r="B184" s="387" t="s">
        <v>3808</v>
      </c>
      <c r="C184" s="387" t="s">
        <v>3881</v>
      </c>
      <c r="D184" s="387" t="s">
        <v>3886</v>
      </c>
      <c r="E184" s="387" t="s">
        <v>3887</v>
      </c>
      <c r="F184" s="390"/>
      <c r="G184" s="390"/>
      <c r="H184" s="390"/>
      <c r="I184" s="390"/>
      <c r="J184" s="390"/>
      <c r="K184" s="390"/>
      <c r="L184" s="390"/>
      <c r="M184" s="390"/>
      <c r="N184" s="390">
        <v>4</v>
      </c>
      <c r="O184" s="390">
        <v>3555.64</v>
      </c>
      <c r="P184" s="403"/>
      <c r="Q184" s="391">
        <v>888.91</v>
      </c>
    </row>
    <row r="185" spans="1:17" ht="14.4" customHeight="1" x14ac:dyDescent="0.3">
      <c r="A185" s="386" t="s">
        <v>4181</v>
      </c>
      <c r="B185" s="387" t="s">
        <v>3808</v>
      </c>
      <c r="C185" s="387" t="s">
        <v>3672</v>
      </c>
      <c r="D185" s="387" t="s">
        <v>3778</v>
      </c>
      <c r="E185" s="387" t="s">
        <v>3779</v>
      </c>
      <c r="F185" s="390">
        <v>0</v>
      </c>
      <c r="G185" s="390">
        <v>0</v>
      </c>
      <c r="H185" s="390"/>
      <c r="I185" s="390"/>
      <c r="J185" s="390"/>
      <c r="K185" s="390"/>
      <c r="L185" s="390"/>
      <c r="M185" s="390"/>
      <c r="N185" s="390"/>
      <c r="O185" s="390"/>
      <c r="P185" s="403"/>
      <c r="Q185" s="391"/>
    </row>
    <row r="186" spans="1:17" ht="14.4" customHeight="1" x14ac:dyDescent="0.3">
      <c r="A186" s="386" t="s">
        <v>4181</v>
      </c>
      <c r="B186" s="387" t="s">
        <v>3808</v>
      </c>
      <c r="C186" s="387" t="s">
        <v>3672</v>
      </c>
      <c r="D186" s="387" t="s">
        <v>3675</v>
      </c>
      <c r="E186" s="387" t="s">
        <v>3676</v>
      </c>
      <c r="F186" s="390">
        <v>35</v>
      </c>
      <c r="G186" s="390">
        <v>1190</v>
      </c>
      <c r="H186" s="390">
        <v>1</v>
      </c>
      <c r="I186" s="390">
        <v>34</v>
      </c>
      <c r="J186" s="390">
        <v>52</v>
      </c>
      <c r="K186" s="390">
        <v>1768</v>
      </c>
      <c r="L186" s="390">
        <v>1.4857142857142858</v>
      </c>
      <c r="M186" s="390">
        <v>34</v>
      </c>
      <c r="N186" s="390">
        <v>83</v>
      </c>
      <c r="O186" s="390">
        <v>2822</v>
      </c>
      <c r="P186" s="403">
        <v>2.3714285714285714</v>
      </c>
      <c r="Q186" s="391">
        <v>34</v>
      </c>
    </row>
    <row r="187" spans="1:17" ht="14.4" customHeight="1" x14ac:dyDescent="0.3">
      <c r="A187" s="386" t="s">
        <v>4181</v>
      </c>
      <c r="B187" s="387" t="s">
        <v>3808</v>
      </c>
      <c r="C187" s="387" t="s">
        <v>3672</v>
      </c>
      <c r="D187" s="387" t="s">
        <v>3679</v>
      </c>
      <c r="E187" s="387" t="s">
        <v>3680</v>
      </c>
      <c r="F187" s="390"/>
      <c r="G187" s="390"/>
      <c r="H187" s="390"/>
      <c r="I187" s="390"/>
      <c r="J187" s="390">
        <v>2</v>
      </c>
      <c r="K187" s="390">
        <v>150</v>
      </c>
      <c r="L187" s="390"/>
      <c r="M187" s="390">
        <v>75</v>
      </c>
      <c r="N187" s="390"/>
      <c r="O187" s="390"/>
      <c r="P187" s="403"/>
      <c r="Q187" s="391"/>
    </row>
    <row r="188" spans="1:17" ht="14.4" customHeight="1" x14ac:dyDescent="0.3">
      <c r="A188" s="386" t="s">
        <v>4181</v>
      </c>
      <c r="B188" s="387" t="s">
        <v>3808</v>
      </c>
      <c r="C188" s="387" t="s">
        <v>3672</v>
      </c>
      <c r="D188" s="387" t="s">
        <v>3894</v>
      </c>
      <c r="E188" s="387" t="s">
        <v>3895</v>
      </c>
      <c r="F188" s="390">
        <v>1</v>
      </c>
      <c r="G188" s="390">
        <v>183</v>
      </c>
      <c r="H188" s="390">
        <v>1</v>
      </c>
      <c r="I188" s="390">
        <v>183</v>
      </c>
      <c r="J188" s="390">
        <v>2</v>
      </c>
      <c r="K188" s="390">
        <v>370</v>
      </c>
      <c r="L188" s="390">
        <v>2.0218579234972678</v>
      </c>
      <c r="M188" s="390">
        <v>185</v>
      </c>
      <c r="N188" s="390">
        <v>1</v>
      </c>
      <c r="O188" s="390">
        <v>185</v>
      </c>
      <c r="P188" s="403">
        <v>1.0109289617486339</v>
      </c>
      <c r="Q188" s="391">
        <v>185</v>
      </c>
    </row>
    <row r="189" spans="1:17" ht="14.4" customHeight="1" x14ac:dyDescent="0.3">
      <c r="A189" s="386" t="s">
        <v>4181</v>
      </c>
      <c r="B189" s="387" t="s">
        <v>3808</v>
      </c>
      <c r="C189" s="387" t="s">
        <v>3672</v>
      </c>
      <c r="D189" s="387" t="s">
        <v>3896</v>
      </c>
      <c r="E189" s="387" t="s">
        <v>3897</v>
      </c>
      <c r="F189" s="390">
        <v>1</v>
      </c>
      <c r="G189" s="390">
        <v>332</v>
      </c>
      <c r="H189" s="390">
        <v>1</v>
      </c>
      <c r="I189" s="390">
        <v>332</v>
      </c>
      <c r="J189" s="390">
        <v>1</v>
      </c>
      <c r="K189" s="390">
        <v>333</v>
      </c>
      <c r="L189" s="390">
        <v>1.0030120481927711</v>
      </c>
      <c r="M189" s="390">
        <v>333</v>
      </c>
      <c r="N189" s="390">
        <v>3</v>
      </c>
      <c r="O189" s="390">
        <v>1005</v>
      </c>
      <c r="P189" s="403">
        <v>3.0271084337349397</v>
      </c>
      <c r="Q189" s="391">
        <v>335</v>
      </c>
    </row>
    <row r="190" spans="1:17" ht="14.4" customHeight="1" x14ac:dyDescent="0.3">
      <c r="A190" s="386" t="s">
        <v>4181</v>
      </c>
      <c r="B190" s="387" t="s">
        <v>3808</v>
      </c>
      <c r="C190" s="387" t="s">
        <v>3672</v>
      </c>
      <c r="D190" s="387" t="s">
        <v>3780</v>
      </c>
      <c r="E190" s="387" t="s">
        <v>3781</v>
      </c>
      <c r="F190" s="390"/>
      <c r="G190" s="390"/>
      <c r="H190" s="390"/>
      <c r="I190" s="390"/>
      <c r="J190" s="390"/>
      <c r="K190" s="390"/>
      <c r="L190" s="390"/>
      <c r="M190" s="390"/>
      <c r="N190" s="390">
        <v>1</v>
      </c>
      <c r="O190" s="390">
        <v>703</v>
      </c>
      <c r="P190" s="403"/>
      <c r="Q190" s="391">
        <v>703</v>
      </c>
    </row>
    <row r="191" spans="1:17" ht="14.4" customHeight="1" x14ac:dyDescent="0.3">
      <c r="A191" s="386" t="s">
        <v>4181</v>
      </c>
      <c r="B191" s="387" t="s">
        <v>3808</v>
      </c>
      <c r="C191" s="387" t="s">
        <v>3672</v>
      </c>
      <c r="D191" s="387" t="s">
        <v>3900</v>
      </c>
      <c r="E191" s="387" t="s">
        <v>3901</v>
      </c>
      <c r="F191" s="390"/>
      <c r="G191" s="390"/>
      <c r="H191" s="390"/>
      <c r="I191" s="390"/>
      <c r="J191" s="390">
        <v>1</v>
      </c>
      <c r="K191" s="390">
        <v>604</v>
      </c>
      <c r="L191" s="390"/>
      <c r="M191" s="390">
        <v>604</v>
      </c>
      <c r="N191" s="390"/>
      <c r="O191" s="390"/>
      <c r="P191" s="403"/>
      <c r="Q191" s="391"/>
    </row>
    <row r="192" spans="1:17" ht="14.4" customHeight="1" x14ac:dyDescent="0.3">
      <c r="A192" s="386" t="s">
        <v>4181</v>
      </c>
      <c r="B192" s="387" t="s">
        <v>3808</v>
      </c>
      <c r="C192" s="387" t="s">
        <v>3672</v>
      </c>
      <c r="D192" s="387" t="s">
        <v>3699</v>
      </c>
      <c r="E192" s="387" t="s">
        <v>3700</v>
      </c>
      <c r="F192" s="390">
        <v>7</v>
      </c>
      <c r="G192" s="390">
        <v>406</v>
      </c>
      <c r="H192" s="390">
        <v>1</v>
      </c>
      <c r="I192" s="390">
        <v>58</v>
      </c>
      <c r="J192" s="390">
        <v>6</v>
      </c>
      <c r="K192" s="390">
        <v>348</v>
      </c>
      <c r="L192" s="390">
        <v>0.8571428571428571</v>
      </c>
      <c r="M192" s="390">
        <v>58</v>
      </c>
      <c r="N192" s="390">
        <v>7</v>
      </c>
      <c r="O192" s="390">
        <v>392</v>
      </c>
      <c r="P192" s="403">
        <v>0.96551724137931039</v>
      </c>
      <c r="Q192" s="391">
        <v>56</v>
      </c>
    </row>
    <row r="193" spans="1:17" ht="14.4" customHeight="1" x14ac:dyDescent="0.3">
      <c r="A193" s="386" t="s">
        <v>4181</v>
      </c>
      <c r="B193" s="387" t="s">
        <v>3808</v>
      </c>
      <c r="C193" s="387" t="s">
        <v>3672</v>
      </c>
      <c r="D193" s="387" t="s">
        <v>3701</v>
      </c>
      <c r="E193" s="387" t="s">
        <v>3702</v>
      </c>
      <c r="F193" s="390">
        <v>45</v>
      </c>
      <c r="G193" s="390">
        <v>14535</v>
      </c>
      <c r="H193" s="390">
        <v>1</v>
      </c>
      <c r="I193" s="390">
        <v>323</v>
      </c>
      <c r="J193" s="390">
        <v>58</v>
      </c>
      <c r="K193" s="390">
        <v>18792</v>
      </c>
      <c r="L193" s="390">
        <v>1.2928792569659442</v>
      </c>
      <c r="M193" s="390">
        <v>324</v>
      </c>
      <c r="N193" s="390">
        <v>73</v>
      </c>
      <c r="O193" s="390">
        <v>23725</v>
      </c>
      <c r="P193" s="403">
        <v>1.6322669418644651</v>
      </c>
      <c r="Q193" s="391">
        <v>325</v>
      </c>
    </row>
    <row r="194" spans="1:17" ht="14.4" customHeight="1" x14ac:dyDescent="0.3">
      <c r="A194" s="386" t="s">
        <v>4181</v>
      </c>
      <c r="B194" s="387" t="s">
        <v>3808</v>
      </c>
      <c r="C194" s="387" t="s">
        <v>3672</v>
      </c>
      <c r="D194" s="387" t="s">
        <v>3904</v>
      </c>
      <c r="E194" s="387" t="s">
        <v>3905</v>
      </c>
      <c r="F194" s="390"/>
      <c r="G194" s="390"/>
      <c r="H194" s="390"/>
      <c r="I194" s="390"/>
      <c r="J194" s="390">
        <v>1</v>
      </c>
      <c r="K194" s="390">
        <v>125</v>
      </c>
      <c r="L194" s="390"/>
      <c r="M194" s="390">
        <v>125</v>
      </c>
      <c r="N194" s="390"/>
      <c r="O194" s="390"/>
      <c r="P194" s="403"/>
      <c r="Q194" s="391"/>
    </row>
    <row r="195" spans="1:17" ht="14.4" customHeight="1" x14ac:dyDescent="0.3">
      <c r="A195" s="386" t="s">
        <v>4181</v>
      </c>
      <c r="B195" s="387" t="s">
        <v>3808</v>
      </c>
      <c r="C195" s="387" t="s">
        <v>3672</v>
      </c>
      <c r="D195" s="387" t="s">
        <v>3906</v>
      </c>
      <c r="E195" s="387" t="s">
        <v>3907</v>
      </c>
      <c r="F195" s="390">
        <v>178</v>
      </c>
      <c r="G195" s="390">
        <v>44144</v>
      </c>
      <c r="H195" s="390">
        <v>1</v>
      </c>
      <c r="I195" s="390">
        <v>248</v>
      </c>
      <c r="J195" s="390">
        <v>198</v>
      </c>
      <c r="K195" s="390">
        <v>49302</v>
      </c>
      <c r="L195" s="390">
        <v>1.1168448713301922</v>
      </c>
      <c r="M195" s="390">
        <v>249</v>
      </c>
      <c r="N195" s="390">
        <v>301</v>
      </c>
      <c r="O195" s="390">
        <v>69832</v>
      </c>
      <c r="P195" s="403">
        <v>1.5819137368611815</v>
      </c>
      <c r="Q195" s="391">
        <v>232</v>
      </c>
    </row>
    <row r="196" spans="1:17" ht="14.4" customHeight="1" x14ac:dyDescent="0.3">
      <c r="A196" s="386" t="s">
        <v>4181</v>
      </c>
      <c r="B196" s="387" t="s">
        <v>3808</v>
      </c>
      <c r="C196" s="387" t="s">
        <v>3672</v>
      </c>
      <c r="D196" s="387" t="s">
        <v>3910</v>
      </c>
      <c r="E196" s="387" t="s">
        <v>3911</v>
      </c>
      <c r="F196" s="390">
        <v>1</v>
      </c>
      <c r="G196" s="390">
        <v>171</v>
      </c>
      <c r="H196" s="390">
        <v>1</v>
      </c>
      <c r="I196" s="390">
        <v>171</v>
      </c>
      <c r="J196" s="390">
        <v>1</v>
      </c>
      <c r="K196" s="390">
        <v>172</v>
      </c>
      <c r="L196" s="390">
        <v>1.0058479532163742</v>
      </c>
      <c r="M196" s="390">
        <v>172</v>
      </c>
      <c r="N196" s="390"/>
      <c r="O196" s="390"/>
      <c r="P196" s="403"/>
      <c r="Q196" s="391"/>
    </row>
    <row r="197" spans="1:17" ht="14.4" customHeight="1" x14ac:dyDescent="0.3">
      <c r="A197" s="386" t="s">
        <v>4181</v>
      </c>
      <c r="B197" s="387" t="s">
        <v>3808</v>
      </c>
      <c r="C197" s="387" t="s">
        <v>3672</v>
      </c>
      <c r="D197" s="387" t="s">
        <v>3918</v>
      </c>
      <c r="E197" s="387" t="s">
        <v>3919</v>
      </c>
      <c r="F197" s="390">
        <v>5</v>
      </c>
      <c r="G197" s="390">
        <v>400</v>
      </c>
      <c r="H197" s="390">
        <v>1</v>
      </c>
      <c r="I197" s="390">
        <v>80</v>
      </c>
      <c r="J197" s="390">
        <v>2</v>
      </c>
      <c r="K197" s="390">
        <v>162</v>
      </c>
      <c r="L197" s="390">
        <v>0.40500000000000003</v>
      </c>
      <c r="M197" s="390">
        <v>81</v>
      </c>
      <c r="N197" s="390"/>
      <c r="O197" s="390"/>
      <c r="P197" s="403"/>
      <c r="Q197" s="391"/>
    </row>
    <row r="198" spans="1:17" ht="14.4" customHeight="1" x14ac:dyDescent="0.3">
      <c r="A198" s="386" t="s">
        <v>4181</v>
      </c>
      <c r="B198" s="387" t="s">
        <v>3808</v>
      </c>
      <c r="C198" s="387" t="s">
        <v>3672</v>
      </c>
      <c r="D198" s="387" t="s">
        <v>3922</v>
      </c>
      <c r="E198" s="387" t="s">
        <v>3923</v>
      </c>
      <c r="F198" s="390"/>
      <c r="G198" s="390"/>
      <c r="H198" s="390"/>
      <c r="I198" s="390"/>
      <c r="J198" s="390"/>
      <c r="K198" s="390"/>
      <c r="L198" s="390"/>
      <c r="M198" s="390"/>
      <c r="N198" s="390">
        <v>1</v>
      </c>
      <c r="O198" s="390">
        <v>296</v>
      </c>
      <c r="P198" s="403"/>
      <c r="Q198" s="391">
        <v>296</v>
      </c>
    </row>
    <row r="199" spans="1:17" ht="14.4" customHeight="1" x14ac:dyDescent="0.3">
      <c r="A199" s="386" t="s">
        <v>4181</v>
      </c>
      <c r="B199" s="387" t="s">
        <v>3808</v>
      </c>
      <c r="C199" s="387" t="s">
        <v>3672</v>
      </c>
      <c r="D199" s="387" t="s">
        <v>3926</v>
      </c>
      <c r="E199" s="387" t="s">
        <v>3927</v>
      </c>
      <c r="F199" s="390">
        <v>5</v>
      </c>
      <c r="G199" s="390">
        <v>3375</v>
      </c>
      <c r="H199" s="390">
        <v>1</v>
      </c>
      <c r="I199" s="390">
        <v>675</v>
      </c>
      <c r="J199" s="390">
        <v>2</v>
      </c>
      <c r="K199" s="390">
        <v>1352</v>
      </c>
      <c r="L199" s="390">
        <v>0.40059259259259261</v>
      </c>
      <c r="M199" s="390">
        <v>676</v>
      </c>
      <c r="N199" s="390"/>
      <c r="O199" s="390"/>
      <c r="P199" s="403"/>
      <c r="Q199" s="391"/>
    </row>
    <row r="200" spans="1:17" ht="14.4" customHeight="1" x14ac:dyDescent="0.3">
      <c r="A200" s="386" t="s">
        <v>4181</v>
      </c>
      <c r="B200" s="387" t="s">
        <v>3808</v>
      </c>
      <c r="C200" s="387" t="s">
        <v>3672</v>
      </c>
      <c r="D200" s="387" t="s">
        <v>3929</v>
      </c>
      <c r="E200" s="387" t="s">
        <v>3930</v>
      </c>
      <c r="F200" s="390">
        <v>588</v>
      </c>
      <c r="G200" s="390">
        <v>64680</v>
      </c>
      <c r="H200" s="390">
        <v>1</v>
      </c>
      <c r="I200" s="390">
        <v>110</v>
      </c>
      <c r="J200" s="390">
        <v>639</v>
      </c>
      <c r="K200" s="390">
        <v>70929</v>
      </c>
      <c r="L200" s="390">
        <v>1.0966141001855287</v>
      </c>
      <c r="M200" s="390">
        <v>111</v>
      </c>
      <c r="N200" s="390">
        <v>1141</v>
      </c>
      <c r="O200" s="390">
        <v>127792</v>
      </c>
      <c r="P200" s="403">
        <v>1.9757575757575758</v>
      </c>
      <c r="Q200" s="391">
        <v>112</v>
      </c>
    </row>
    <row r="201" spans="1:17" ht="14.4" customHeight="1" x14ac:dyDescent="0.3">
      <c r="A201" s="386" t="s">
        <v>4181</v>
      </c>
      <c r="B201" s="387" t="s">
        <v>3808</v>
      </c>
      <c r="C201" s="387" t="s">
        <v>3672</v>
      </c>
      <c r="D201" s="387" t="s">
        <v>3802</v>
      </c>
      <c r="E201" s="387" t="s">
        <v>3803</v>
      </c>
      <c r="F201" s="390">
        <v>2</v>
      </c>
      <c r="G201" s="390">
        <v>554</v>
      </c>
      <c r="H201" s="390">
        <v>1</v>
      </c>
      <c r="I201" s="390">
        <v>277</v>
      </c>
      <c r="J201" s="390">
        <v>2</v>
      </c>
      <c r="K201" s="390">
        <v>558</v>
      </c>
      <c r="L201" s="390">
        <v>1.0072202166064983</v>
      </c>
      <c r="M201" s="390">
        <v>279</v>
      </c>
      <c r="N201" s="390"/>
      <c r="O201" s="390"/>
      <c r="P201" s="403"/>
      <c r="Q201" s="391"/>
    </row>
    <row r="202" spans="1:17" ht="14.4" customHeight="1" x14ac:dyDescent="0.3">
      <c r="A202" s="386" t="s">
        <v>4181</v>
      </c>
      <c r="B202" s="387" t="s">
        <v>3808</v>
      </c>
      <c r="C202" s="387" t="s">
        <v>3672</v>
      </c>
      <c r="D202" s="387" t="s">
        <v>3945</v>
      </c>
      <c r="E202" s="387" t="s">
        <v>3940</v>
      </c>
      <c r="F202" s="390">
        <v>1</v>
      </c>
      <c r="G202" s="390">
        <v>663</v>
      </c>
      <c r="H202" s="390">
        <v>1</v>
      </c>
      <c r="I202" s="390">
        <v>663</v>
      </c>
      <c r="J202" s="390"/>
      <c r="K202" s="390"/>
      <c r="L202" s="390"/>
      <c r="M202" s="390"/>
      <c r="N202" s="390">
        <v>1</v>
      </c>
      <c r="O202" s="390">
        <v>668</v>
      </c>
      <c r="P202" s="403">
        <v>1.0075414781297134</v>
      </c>
      <c r="Q202" s="391">
        <v>668</v>
      </c>
    </row>
    <row r="203" spans="1:17" ht="14.4" customHeight="1" x14ac:dyDescent="0.3">
      <c r="A203" s="386" t="s">
        <v>4181</v>
      </c>
      <c r="B203" s="387" t="s">
        <v>3808</v>
      </c>
      <c r="C203" s="387" t="s">
        <v>3672</v>
      </c>
      <c r="D203" s="387" t="s">
        <v>3969</v>
      </c>
      <c r="E203" s="387" t="s">
        <v>3970</v>
      </c>
      <c r="F203" s="390">
        <v>389</v>
      </c>
      <c r="G203" s="390">
        <v>72743</v>
      </c>
      <c r="H203" s="390">
        <v>1</v>
      </c>
      <c r="I203" s="390">
        <v>187</v>
      </c>
      <c r="J203" s="390">
        <v>435</v>
      </c>
      <c r="K203" s="390">
        <v>83955</v>
      </c>
      <c r="L203" s="390">
        <v>1.154131669026573</v>
      </c>
      <c r="M203" s="390">
        <v>193</v>
      </c>
      <c r="N203" s="390">
        <v>350</v>
      </c>
      <c r="O203" s="390">
        <v>67900</v>
      </c>
      <c r="P203" s="403">
        <v>0.93342314724440845</v>
      </c>
      <c r="Q203" s="391">
        <v>194</v>
      </c>
    </row>
    <row r="204" spans="1:17" ht="14.4" customHeight="1" x14ac:dyDescent="0.3">
      <c r="A204" s="386" t="s">
        <v>4181</v>
      </c>
      <c r="B204" s="387" t="s">
        <v>3981</v>
      </c>
      <c r="C204" s="387" t="s">
        <v>3546</v>
      </c>
      <c r="D204" s="387" t="s">
        <v>3604</v>
      </c>
      <c r="E204" s="387" t="s">
        <v>3605</v>
      </c>
      <c r="F204" s="390">
        <v>0.2</v>
      </c>
      <c r="G204" s="390">
        <v>7.42</v>
      </c>
      <c r="H204" s="390">
        <v>1</v>
      </c>
      <c r="I204" s="390">
        <v>37.099999999999994</v>
      </c>
      <c r="J204" s="390"/>
      <c r="K204" s="390"/>
      <c r="L204" s="390"/>
      <c r="M204" s="390"/>
      <c r="N204" s="390"/>
      <c r="O204" s="390"/>
      <c r="P204" s="403"/>
      <c r="Q204" s="391"/>
    </row>
    <row r="205" spans="1:17" ht="14.4" customHeight="1" x14ac:dyDescent="0.3">
      <c r="A205" s="386" t="s">
        <v>4181</v>
      </c>
      <c r="B205" s="387" t="s">
        <v>3981</v>
      </c>
      <c r="C205" s="387" t="s">
        <v>3546</v>
      </c>
      <c r="D205" s="387" t="s">
        <v>3866</v>
      </c>
      <c r="E205" s="387" t="s">
        <v>3867</v>
      </c>
      <c r="F205" s="390"/>
      <c r="G205" s="390"/>
      <c r="H205" s="390"/>
      <c r="I205" s="390"/>
      <c r="J205" s="390">
        <v>1</v>
      </c>
      <c r="K205" s="390">
        <v>0</v>
      </c>
      <c r="L205" s="390"/>
      <c r="M205" s="390">
        <v>0</v>
      </c>
      <c r="N205" s="390"/>
      <c r="O205" s="390"/>
      <c r="P205" s="403"/>
      <c r="Q205" s="391"/>
    </row>
    <row r="206" spans="1:17" ht="14.4" customHeight="1" x14ac:dyDescent="0.3">
      <c r="A206" s="386" t="s">
        <v>4181</v>
      </c>
      <c r="B206" s="387" t="s">
        <v>3981</v>
      </c>
      <c r="C206" s="387" t="s">
        <v>3888</v>
      </c>
      <c r="D206" s="387" t="s">
        <v>3889</v>
      </c>
      <c r="E206" s="387" t="s">
        <v>3890</v>
      </c>
      <c r="F206" s="390"/>
      <c r="G206" s="390"/>
      <c r="H206" s="390"/>
      <c r="I206" s="390"/>
      <c r="J206" s="390">
        <v>1</v>
      </c>
      <c r="K206" s="390">
        <v>147</v>
      </c>
      <c r="L206" s="390"/>
      <c r="M206" s="390">
        <v>147</v>
      </c>
      <c r="N206" s="390"/>
      <c r="O206" s="390"/>
      <c r="P206" s="403"/>
      <c r="Q206" s="391"/>
    </row>
    <row r="207" spans="1:17" ht="14.4" customHeight="1" x14ac:dyDescent="0.3">
      <c r="A207" s="386" t="s">
        <v>4181</v>
      </c>
      <c r="B207" s="387" t="s">
        <v>3981</v>
      </c>
      <c r="C207" s="387" t="s">
        <v>3672</v>
      </c>
      <c r="D207" s="387" t="s">
        <v>3778</v>
      </c>
      <c r="E207" s="387" t="s">
        <v>3779</v>
      </c>
      <c r="F207" s="390">
        <v>3</v>
      </c>
      <c r="G207" s="390">
        <v>0</v>
      </c>
      <c r="H207" s="390"/>
      <c r="I207" s="390">
        <v>0</v>
      </c>
      <c r="J207" s="390"/>
      <c r="K207" s="390"/>
      <c r="L207" s="390"/>
      <c r="M207" s="390"/>
      <c r="N207" s="390"/>
      <c r="O207" s="390"/>
      <c r="P207" s="403"/>
      <c r="Q207" s="391"/>
    </row>
    <row r="208" spans="1:17" ht="14.4" customHeight="1" x14ac:dyDescent="0.3">
      <c r="A208" s="386" t="s">
        <v>4181</v>
      </c>
      <c r="B208" s="387" t="s">
        <v>3981</v>
      </c>
      <c r="C208" s="387" t="s">
        <v>3672</v>
      </c>
      <c r="D208" s="387" t="s">
        <v>3675</v>
      </c>
      <c r="E208" s="387" t="s">
        <v>3676</v>
      </c>
      <c r="F208" s="390">
        <v>2</v>
      </c>
      <c r="G208" s="390">
        <v>68</v>
      </c>
      <c r="H208" s="390">
        <v>1</v>
      </c>
      <c r="I208" s="390">
        <v>34</v>
      </c>
      <c r="J208" s="390">
        <v>2</v>
      </c>
      <c r="K208" s="390">
        <v>68</v>
      </c>
      <c r="L208" s="390">
        <v>1</v>
      </c>
      <c r="M208" s="390">
        <v>34</v>
      </c>
      <c r="N208" s="390"/>
      <c r="O208" s="390"/>
      <c r="P208" s="403"/>
      <c r="Q208" s="391"/>
    </row>
    <row r="209" spans="1:17" ht="14.4" customHeight="1" x14ac:dyDescent="0.3">
      <c r="A209" s="386" t="s">
        <v>4181</v>
      </c>
      <c r="B209" s="387" t="s">
        <v>3981</v>
      </c>
      <c r="C209" s="387" t="s">
        <v>3672</v>
      </c>
      <c r="D209" s="387" t="s">
        <v>3679</v>
      </c>
      <c r="E209" s="387" t="s">
        <v>3680</v>
      </c>
      <c r="F209" s="390">
        <v>7</v>
      </c>
      <c r="G209" s="390">
        <v>525</v>
      </c>
      <c r="H209" s="390">
        <v>1</v>
      </c>
      <c r="I209" s="390">
        <v>75</v>
      </c>
      <c r="J209" s="390">
        <v>7</v>
      </c>
      <c r="K209" s="390">
        <v>525</v>
      </c>
      <c r="L209" s="390">
        <v>1</v>
      </c>
      <c r="M209" s="390">
        <v>75</v>
      </c>
      <c r="N209" s="390">
        <v>2</v>
      </c>
      <c r="O209" s="390">
        <v>162</v>
      </c>
      <c r="P209" s="403">
        <v>0.30857142857142855</v>
      </c>
      <c r="Q209" s="391">
        <v>81</v>
      </c>
    </row>
    <row r="210" spans="1:17" ht="14.4" customHeight="1" x14ac:dyDescent="0.3">
      <c r="A210" s="386" t="s">
        <v>4181</v>
      </c>
      <c r="B210" s="387" t="s">
        <v>3981</v>
      </c>
      <c r="C210" s="387" t="s">
        <v>3672</v>
      </c>
      <c r="D210" s="387" t="s">
        <v>3902</v>
      </c>
      <c r="E210" s="387" t="s">
        <v>3903</v>
      </c>
      <c r="F210" s="390">
        <v>2</v>
      </c>
      <c r="G210" s="390">
        <v>180</v>
      </c>
      <c r="H210" s="390">
        <v>1</v>
      </c>
      <c r="I210" s="390">
        <v>90</v>
      </c>
      <c r="J210" s="390">
        <v>3</v>
      </c>
      <c r="K210" s="390">
        <v>273</v>
      </c>
      <c r="L210" s="390">
        <v>1.5166666666666666</v>
      </c>
      <c r="M210" s="390">
        <v>91</v>
      </c>
      <c r="N210" s="390">
        <v>2</v>
      </c>
      <c r="O210" s="390">
        <v>182</v>
      </c>
      <c r="P210" s="403">
        <v>1.0111111111111111</v>
      </c>
      <c r="Q210" s="391">
        <v>91</v>
      </c>
    </row>
    <row r="211" spans="1:17" ht="14.4" customHeight="1" x14ac:dyDescent="0.3">
      <c r="A211" s="386" t="s">
        <v>4181</v>
      </c>
      <c r="B211" s="387" t="s">
        <v>3981</v>
      </c>
      <c r="C211" s="387" t="s">
        <v>3672</v>
      </c>
      <c r="D211" s="387" t="s">
        <v>3904</v>
      </c>
      <c r="E211" s="387" t="s">
        <v>3905</v>
      </c>
      <c r="F211" s="390">
        <v>2</v>
      </c>
      <c r="G211" s="390">
        <v>248</v>
      </c>
      <c r="H211" s="390">
        <v>1</v>
      </c>
      <c r="I211" s="390">
        <v>124</v>
      </c>
      <c r="J211" s="390"/>
      <c r="K211" s="390"/>
      <c r="L211" s="390"/>
      <c r="M211" s="390"/>
      <c r="N211" s="390"/>
      <c r="O211" s="390"/>
      <c r="P211" s="403"/>
      <c r="Q211" s="391"/>
    </row>
    <row r="212" spans="1:17" ht="14.4" customHeight="1" x14ac:dyDescent="0.3">
      <c r="A212" s="386" t="s">
        <v>4181</v>
      </c>
      <c r="B212" s="387" t="s">
        <v>3981</v>
      </c>
      <c r="C212" s="387" t="s">
        <v>3672</v>
      </c>
      <c r="D212" s="387" t="s">
        <v>3906</v>
      </c>
      <c r="E212" s="387" t="s">
        <v>3907</v>
      </c>
      <c r="F212" s="390">
        <v>29</v>
      </c>
      <c r="G212" s="390">
        <v>7192</v>
      </c>
      <c r="H212" s="390">
        <v>1</v>
      </c>
      <c r="I212" s="390">
        <v>248</v>
      </c>
      <c r="J212" s="390">
        <v>22</v>
      </c>
      <c r="K212" s="390">
        <v>5478</v>
      </c>
      <c r="L212" s="390">
        <v>0.76167964404894328</v>
      </c>
      <c r="M212" s="390">
        <v>249</v>
      </c>
      <c r="N212" s="390">
        <v>4</v>
      </c>
      <c r="O212" s="390">
        <v>928</v>
      </c>
      <c r="P212" s="403">
        <v>0.12903225806451613</v>
      </c>
      <c r="Q212" s="391">
        <v>232</v>
      </c>
    </row>
    <row r="213" spans="1:17" ht="14.4" customHeight="1" x14ac:dyDescent="0.3">
      <c r="A213" s="386" t="s">
        <v>4181</v>
      </c>
      <c r="B213" s="387" t="s">
        <v>3981</v>
      </c>
      <c r="C213" s="387" t="s">
        <v>3672</v>
      </c>
      <c r="D213" s="387" t="s">
        <v>3935</v>
      </c>
      <c r="E213" s="387" t="s">
        <v>3936</v>
      </c>
      <c r="F213" s="390">
        <v>1</v>
      </c>
      <c r="G213" s="390">
        <v>306</v>
      </c>
      <c r="H213" s="390">
        <v>1</v>
      </c>
      <c r="I213" s="390">
        <v>306</v>
      </c>
      <c r="J213" s="390">
        <v>1</v>
      </c>
      <c r="K213" s="390">
        <v>160</v>
      </c>
      <c r="L213" s="390">
        <v>0.52287581699346408</v>
      </c>
      <c r="M213" s="390">
        <v>160</v>
      </c>
      <c r="N213" s="390"/>
      <c r="O213" s="390"/>
      <c r="P213" s="403"/>
      <c r="Q213" s="391"/>
    </row>
    <row r="214" spans="1:17" ht="14.4" customHeight="1" x14ac:dyDescent="0.3">
      <c r="A214" s="386" t="s">
        <v>4181</v>
      </c>
      <c r="B214" s="387" t="s">
        <v>3981</v>
      </c>
      <c r="C214" s="387" t="s">
        <v>3672</v>
      </c>
      <c r="D214" s="387" t="s">
        <v>3939</v>
      </c>
      <c r="E214" s="387" t="s">
        <v>3940</v>
      </c>
      <c r="F214" s="390"/>
      <c r="G214" s="390"/>
      <c r="H214" s="390"/>
      <c r="I214" s="390"/>
      <c r="J214" s="390">
        <v>1</v>
      </c>
      <c r="K214" s="390">
        <v>525</v>
      </c>
      <c r="L214" s="390"/>
      <c r="M214" s="390">
        <v>525</v>
      </c>
      <c r="N214" s="390"/>
      <c r="O214" s="390"/>
      <c r="P214" s="403"/>
      <c r="Q214" s="391"/>
    </row>
    <row r="215" spans="1:17" ht="14.4" customHeight="1" x14ac:dyDescent="0.3">
      <c r="A215" s="386" t="s">
        <v>4181</v>
      </c>
      <c r="B215" s="387" t="s">
        <v>3981</v>
      </c>
      <c r="C215" s="387" t="s">
        <v>3672</v>
      </c>
      <c r="D215" s="387" t="s">
        <v>3945</v>
      </c>
      <c r="E215" s="387" t="s">
        <v>3940</v>
      </c>
      <c r="F215" s="390">
        <v>5</v>
      </c>
      <c r="G215" s="390">
        <v>3315</v>
      </c>
      <c r="H215" s="390">
        <v>1</v>
      </c>
      <c r="I215" s="390">
        <v>663</v>
      </c>
      <c r="J215" s="390">
        <v>2</v>
      </c>
      <c r="K215" s="390">
        <v>1330</v>
      </c>
      <c r="L215" s="390">
        <v>0.40120663650075417</v>
      </c>
      <c r="M215" s="390">
        <v>665</v>
      </c>
      <c r="N215" s="390">
        <v>1</v>
      </c>
      <c r="O215" s="390">
        <v>668</v>
      </c>
      <c r="P215" s="403">
        <v>0.20150829562594269</v>
      </c>
      <c r="Q215" s="391">
        <v>668</v>
      </c>
    </row>
    <row r="216" spans="1:17" ht="14.4" customHeight="1" x14ac:dyDescent="0.3">
      <c r="A216" s="386" t="s">
        <v>4181</v>
      </c>
      <c r="B216" s="387" t="s">
        <v>3981</v>
      </c>
      <c r="C216" s="387" t="s">
        <v>3672</v>
      </c>
      <c r="D216" s="387" t="s">
        <v>4066</v>
      </c>
      <c r="E216" s="387" t="s">
        <v>4067</v>
      </c>
      <c r="F216" s="390">
        <v>8</v>
      </c>
      <c r="G216" s="390">
        <v>1384</v>
      </c>
      <c r="H216" s="390">
        <v>1</v>
      </c>
      <c r="I216" s="390">
        <v>173</v>
      </c>
      <c r="J216" s="390">
        <v>16</v>
      </c>
      <c r="K216" s="390">
        <v>2784</v>
      </c>
      <c r="L216" s="390">
        <v>2.0115606936416186</v>
      </c>
      <c r="M216" s="390">
        <v>174</v>
      </c>
      <c r="N216" s="390"/>
      <c r="O216" s="390"/>
      <c r="P216" s="403"/>
      <c r="Q216" s="391"/>
    </row>
    <row r="217" spans="1:17" ht="14.4" customHeight="1" x14ac:dyDescent="0.3">
      <c r="A217" s="386" t="s">
        <v>4181</v>
      </c>
      <c r="B217" s="387" t="s">
        <v>3981</v>
      </c>
      <c r="C217" s="387" t="s">
        <v>3672</v>
      </c>
      <c r="D217" s="387" t="s">
        <v>3959</v>
      </c>
      <c r="E217" s="387" t="s">
        <v>3960</v>
      </c>
      <c r="F217" s="390">
        <v>1</v>
      </c>
      <c r="G217" s="390">
        <v>110</v>
      </c>
      <c r="H217" s="390">
        <v>1</v>
      </c>
      <c r="I217" s="390">
        <v>110</v>
      </c>
      <c r="J217" s="390"/>
      <c r="K217" s="390"/>
      <c r="L217" s="390"/>
      <c r="M217" s="390"/>
      <c r="N217" s="390"/>
      <c r="O217" s="390"/>
      <c r="P217" s="403"/>
      <c r="Q217" s="391"/>
    </row>
    <row r="218" spans="1:17" ht="14.4" customHeight="1" x14ac:dyDescent="0.3">
      <c r="A218" s="386" t="s">
        <v>4181</v>
      </c>
      <c r="B218" s="387" t="s">
        <v>3981</v>
      </c>
      <c r="C218" s="387" t="s">
        <v>3672</v>
      </c>
      <c r="D218" s="387" t="s">
        <v>3806</v>
      </c>
      <c r="E218" s="387" t="s">
        <v>3807</v>
      </c>
      <c r="F218" s="390"/>
      <c r="G218" s="390"/>
      <c r="H218" s="390"/>
      <c r="I218" s="390"/>
      <c r="J218" s="390"/>
      <c r="K218" s="390"/>
      <c r="L218" s="390"/>
      <c r="M218" s="390"/>
      <c r="N218" s="390">
        <v>1</v>
      </c>
      <c r="O218" s="390">
        <v>0</v>
      </c>
      <c r="P218" s="403"/>
      <c r="Q218" s="391">
        <v>0</v>
      </c>
    </row>
    <row r="219" spans="1:17" ht="14.4" customHeight="1" x14ac:dyDescent="0.3">
      <c r="A219" s="386" t="s">
        <v>4181</v>
      </c>
      <c r="B219" s="387" t="s">
        <v>3981</v>
      </c>
      <c r="C219" s="387" t="s">
        <v>3672</v>
      </c>
      <c r="D219" s="387" t="s">
        <v>4097</v>
      </c>
      <c r="E219" s="387" t="s">
        <v>4098</v>
      </c>
      <c r="F219" s="390"/>
      <c r="G219" s="390"/>
      <c r="H219" s="390"/>
      <c r="I219" s="390"/>
      <c r="J219" s="390"/>
      <c r="K219" s="390"/>
      <c r="L219" s="390"/>
      <c r="M219" s="390"/>
      <c r="N219" s="390">
        <v>38</v>
      </c>
      <c r="O219" s="390">
        <v>8816</v>
      </c>
      <c r="P219" s="403"/>
      <c r="Q219" s="391">
        <v>232</v>
      </c>
    </row>
    <row r="220" spans="1:17" ht="14.4" customHeight="1" x14ac:dyDescent="0.3">
      <c r="A220" s="386" t="s">
        <v>4181</v>
      </c>
      <c r="B220" s="387" t="s">
        <v>4101</v>
      </c>
      <c r="C220" s="387" t="s">
        <v>3546</v>
      </c>
      <c r="D220" s="387" t="s">
        <v>4104</v>
      </c>
      <c r="E220" s="387" t="s">
        <v>4105</v>
      </c>
      <c r="F220" s="390"/>
      <c r="G220" s="390"/>
      <c r="H220" s="390"/>
      <c r="I220" s="390"/>
      <c r="J220" s="390">
        <v>0.1</v>
      </c>
      <c r="K220" s="390">
        <v>541.33000000000004</v>
      </c>
      <c r="L220" s="390"/>
      <c r="M220" s="390">
        <v>5413.3</v>
      </c>
      <c r="N220" s="390"/>
      <c r="O220" s="390"/>
      <c r="P220" s="403"/>
      <c r="Q220" s="391"/>
    </row>
    <row r="221" spans="1:17" ht="14.4" customHeight="1" x14ac:dyDescent="0.3">
      <c r="A221" s="386" t="s">
        <v>4181</v>
      </c>
      <c r="B221" s="387" t="s">
        <v>4101</v>
      </c>
      <c r="C221" s="387" t="s">
        <v>3672</v>
      </c>
      <c r="D221" s="387" t="s">
        <v>3778</v>
      </c>
      <c r="E221" s="387" t="s">
        <v>3779</v>
      </c>
      <c r="F221" s="390">
        <v>1</v>
      </c>
      <c r="G221" s="390">
        <v>0</v>
      </c>
      <c r="H221" s="390"/>
      <c r="I221" s="390">
        <v>0</v>
      </c>
      <c r="J221" s="390"/>
      <c r="K221" s="390"/>
      <c r="L221" s="390"/>
      <c r="M221" s="390"/>
      <c r="N221" s="390"/>
      <c r="O221" s="390"/>
      <c r="P221" s="403"/>
      <c r="Q221" s="391"/>
    </row>
    <row r="222" spans="1:17" ht="14.4" customHeight="1" x14ac:dyDescent="0.3">
      <c r="A222" s="386" t="s">
        <v>4181</v>
      </c>
      <c r="B222" s="387" t="s">
        <v>4101</v>
      </c>
      <c r="C222" s="387" t="s">
        <v>3672</v>
      </c>
      <c r="D222" s="387" t="s">
        <v>3675</v>
      </c>
      <c r="E222" s="387" t="s">
        <v>3676</v>
      </c>
      <c r="F222" s="390"/>
      <c r="G222" s="390"/>
      <c r="H222" s="390"/>
      <c r="I222" s="390"/>
      <c r="J222" s="390"/>
      <c r="K222" s="390"/>
      <c r="L222" s="390"/>
      <c r="M222" s="390"/>
      <c r="N222" s="390">
        <v>1</v>
      </c>
      <c r="O222" s="390">
        <v>34</v>
      </c>
      <c r="P222" s="403"/>
      <c r="Q222" s="391">
        <v>34</v>
      </c>
    </row>
    <row r="223" spans="1:17" ht="14.4" customHeight="1" x14ac:dyDescent="0.3">
      <c r="A223" s="386" t="s">
        <v>4181</v>
      </c>
      <c r="B223" s="387" t="s">
        <v>4101</v>
      </c>
      <c r="C223" s="387" t="s">
        <v>3672</v>
      </c>
      <c r="D223" s="387" t="s">
        <v>3701</v>
      </c>
      <c r="E223" s="387" t="s">
        <v>3702</v>
      </c>
      <c r="F223" s="390">
        <v>5</v>
      </c>
      <c r="G223" s="390">
        <v>1615</v>
      </c>
      <c r="H223" s="390">
        <v>1</v>
      </c>
      <c r="I223" s="390">
        <v>323</v>
      </c>
      <c r="J223" s="390">
        <v>9</v>
      </c>
      <c r="K223" s="390">
        <v>2916</v>
      </c>
      <c r="L223" s="390">
        <v>1.8055727554179566</v>
      </c>
      <c r="M223" s="390">
        <v>324</v>
      </c>
      <c r="N223" s="390">
        <v>7</v>
      </c>
      <c r="O223" s="390">
        <v>2275</v>
      </c>
      <c r="P223" s="403">
        <v>1.4086687306501549</v>
      </c>
      <c r="Q223" s="391">
        <v>325</v>
      </c>
    </row>
    <row r="224" spans="1:17" ht="14.4" customHeight="1" x14ac:dyDescent="0.3">
      <c r="A224" s="386" t="s">
        <v>4181</v>
      </c>
      <c r="B224" s="387" t="s">
        <v>4101</v>
      </c>
      <c r="C224" s="387" t="s">
        <v>3672</v>
      </c>
      <c r="D224" s="387" t="s">
        <v>4182</v>
      </c>
      <c r="E224" s="387" t="s">
        <v>4183</v>
      </c>
      <c r="F224" s="390"/>
      <c r="G224" s="390"/>
      <c r="H224" s="390"/>
      <c r="I224" s="390"/>
      <c r="J224" s="390">
        <v>1</v>
      </c>
      <c r="K224" s="390">
        <v>5569</v>
      </c>
      <c r="L224" s="390"/>
      <c r="M224" s="390">
        <v>5569</v>
      </c>
      <c r="N224" s="390"/>
      <c r="O224" s="390"/>
      <c r="P224" s="403"/>
      <c r="Q224" s="391"/>
    </row>
    <row r="225" spans="1:17" ht="14.4" customHeight="1" x14ac:dyDescent="0.3">
      <c r="A225" s="386" t="s">
        <v>4181</v>
      </c>
      <c r="B225" s="387" t="s">
        <v>4101</v>
      </c>
      <c r="C225" s="387" t="s">
        <v>3672</v>
      </c>
      <c r="D225" s="387" t="s">
        <v>4132</v>
      </c>
      <c r="E225" s="387" t="s">
        <v>4133</v>
      </c>
      <c r="F225" s="390">
        <v>66</v>
      </c>
      <c r="G225" s="390">
        <v>15378</v>
      </c>
      <c r="H225" s="390">
        <v>1</v>
      </c>
      <c r="I225" s="390">
        <v>233</v>
      </c>
      <c r="J225" s="390">
        <v>82</v>
      </c>
      <c r="K225" s="390">
        <v>19188</v>
      </c>
      <c r="L225" s="390">
        <v>1.2477565353101834</v>
      </c>
      <c r="M225" s="390">
        <v>234</v>
      </c>
      <c r="N225" s="390">
        <v>109</v>
      </c>
      <c r="O225" s="390">
        <v>25288</v>
      </c>
      <c r="P225" s="403">
        <v>1.6444271036545715</v>
      </c>
      <c r="Q225" s="391">
        <v>232</v>
      </c>
    </row>
    <row r="226" spans="1:17" ht="14.4" customHeight="1" x14ac:dyDescent="0.3">
      <c r="A226" s="386" t="s">
        <v>4181</v>
      </c>
      <c r="B226" s="387" t="s">
        <v>4101</v>
      </c>
      <c r="C226" s="387" t="s">
        <v>3672</v>
      </c>
      <c r="D226" s="387" t="s">
        <v>3806</v>
      </c>
      <c r="E226" s="387" t="s">
        <v>3807</v>
      </c>
      <c r="F226" s="390"/>
      <c r="G226" s="390"/>
      <c r="H226" s="390"/>
      <c r="I226" s="390"/>
      <c r="J226" s="390"/>
      <c r="K226" s="390"/>
      <c r="L226" s="390"/>
      <c r="M226" s="390"/>
      <c r="N226" s="390">
        <v>3</v>
      </c>
      <c r="O226" s="390">
        <v>0</v>
      </c>
      <c r="P226" s="403"/>
      <c r="Q226" s="391">
        <v>0</v>
      </c>
    </row>
    <row r="227" spans="1:17" ht="14.4" customHeight="1" x14ac:dyDescent="0.3">
      <c r="A227" s="386" t="s">
        <v>4184</v>
      </c>
      <c r="B227" s="387" t="s">
        <v>3735</v>
      </c>
      <c r="C227" s="387" t="s">
        <v>3546</v>
      </c>
      <c r="D227" s="387" t="s">
        <v>3736</v>
      </c>
      <c r="E227" s="387" t="s">
        <v>3737</v>
      </c>
      <c r="F227" s="390">
        <v>0.1</v>
      </c>
      <c r="G227" s="390">
        <v>10.02</v>
      </c>
      <c r="H227" s="390">
        <v>1</v>
      </c>
      <c r="I227" s="390">
        <v>100.19999999999999</v>
      </c>
      <c r="J227" s="390"/>
      <c r="K227" s="390"/>
      <c r="L227" s="390"/>
      <c r="M227" s="390"/>
      <c r="N227" s="390"/>
      <c r="O227" s="390"/>
      <c r="P227" s="403"/>
      <c r="Q227" s="391"/>
    </row>
    <row r="228" spans="1:17" ht="14.4" customHeight="1" x14ac:dyDescent="0.3">
      <c r="A228" s="386" t="s">
        <v>4184</v>
      </c>
      <c r="B228" s="387" t="s">
        <v>3735</v>
      </c>
      <c r="C228" s="387" t="s">
        <v>3546</v>
      </c>
      <c r="D228" s="387" t="s">
        <v>3585</v>
      </c>
      <c r="E228" s="387" t="s">
        <v>3586</v>
      </c>
      <c r="F228" s="390">
        <v>0.2</v>
      </c>
      <c r="G228" s="390">
        <v>4.0199999999999996</v>
      </c>
      <c r="H228" s="390">
        <v>1</v>
      </c>
      <c r="I228" s="390">
        <v>20.099999999999998</v>
      </c>
      <c r="J228" s="390"/>
      <c r="K228" s="390"/>
      <c r="L228" s="390"/>
      <c r="M228" s="390"/>
      <c r="N228" s="390"/>
      <c r="O228" s="390"/>
      <c r="P228" s="403"/>
      <c r="Q228" s="391"/>
    </row>
    <row r="229" spans="1:17" ht="14.4" customHeight="1" x14ac:dyDescent="0.3">
      <c r="A229" s="386" t="s">
        <v>4184</v>
      </c>
      <c r="B229" s="387" t="s">
        <v>3735</v>
      </c>
      <c r="C229" s="387" t="s">
        <v>3546</v>
      </c>
      <c r="D229" s="387" t="s">
        <v>3623</v>
      </c>
      <c r="E229" s="387" t="s">
        <v>3610</v>
      </c>
      <c r="F229" s="390">
        <v>1</v>
      </c>
      <c r="G229" s="390">
        <v>14.14</v>
      </c>
      <c r="H229" s="390">
        <v>1</v>
      </c>
      <c r="I229" s="390">
        <v>14.14</v>
      </c>
      <c r="J229" s="390"/>
      <c r="K229" s="390"/>
      <c r="L229" s="390"/>
      <c r="M229" s="390"/>
      <c r="N229" s="390"/>
      <c r="O229" s="390"/>
      <c r="P229" s="403"/>
      <c r="Q229" s="391"/>
    </row>
    <row r="230" spans="1:17" ht="14.4" customHeight="1" x14ac:dyDescent="0.3">
      <c r="A230" s="386" t="s">
        <v>4184</v>
      </c>
      <c r="B230" s="387" t="s">
        <v>3735</v>
      </c>
      <c r="C230" s="387" t="s">
        <v>3672</v>
      </c>
      <c r="D230" s="387" t="s">
        <v>3776</v>
      </c>
      <c r="E230" s="387" t="s">
        <v>3777</v>
      </c>
      <c r="F230" s="390">
        <v>208</v>
      </c>
      <c r="G230" s="390">
        <v>89648</v>
      </c>
      <c r="H230" s="390">
        <v>1</v>
      </c>
      <c r="I230" s="390">
        <v>431</v>
      </c>
      <c r="J230" s="390">
        <v>246</v>
      </c>
      <c r="K230" s="390">
        <v>106518</v>
      </c>
      <c r="L230" s="390">
        <v>1.1881804390505086</v>
      </c>
      <c r="M230" s="390">
        <v>433</v>
      </c>
      <c r="N230" s="390">
        <v>239</v>
      </c>
      <c r="O230" s="390">
        <v>78153</v>
      </c>
      <c r="P230" s="403">
        <v>0.8717762805639836</v>
      </c>
      <c r="Q230" s="391">
        <v>327</v>
      </c>
    </row>
    <row r="231" spans="1:17" ht="14.4" customHeight="1" x14ac:dyDescent="0.3">
      <c r="A231" s="386" t="s">
        <v>4184</v>
      </c>
      <c r="B231" s="387" t="s">
        <v>3735</v>
      </c>
      <c r="C231" s="387" t="s">
        <v>3672</v>
      </c>
      <c r="D231" s="387" t="s">
        <v>3675</v>
      </c>
      <c r="E231" s="387" t="s">
        <v>3676</v>
      </c>
      <c r="F231" s="390">
        <v>1</v>
      </c>
      <c r="G231" s="390">
        <v>34</v>
      </c>
      <c r="H231" s="390">
        <v>1</v>
      </c>
      <c r="I231" s="390">
        <v>34</v>
      </c>
      <c r="J231" s="390">
        <v>5</v>
      </c>
      <c r="K231" s="390">
        <v>170</v>
      </c>
      <c r="L231" s="390">
        <v>5</v>
      </c>
      <c r="M231" s="390">
        <v>34</v>
      </c>
      <c r="N231" s="390">
        <v>2</v>
      </c>
      <c r="O231" s="390">
        <v>68</v>
      </c>
      <c r="P231" s="403">
        <v>2</v>
      </c>
      <c r="Q231" s="391">
        <v>34</v>
      </c>
    </row>
    <row r="232" spans="1:17" ht="14.4" customHeight="1" x14ac:dyDescent="0.3">
      <c r="A232" s="386" t="s">
        <v>4184</v>
      </c>
      <c r="B232" s="387" t="s">
        <v>3735</v>
      </c>
      <c r="C232" s="387" t="s">
        <v>3672</v>
      </c>
      <c r="D232" s="387" t="s">
        <v>3784</v>
      </c>
      <c r="E232" s="387" t="s">
        <v>3785</v>
      </c>
      <c r="F232" s="390">
        <v>2</v>
      </c>
      <c r="G232" s="390">
        <v>432</v>
      </c>
      <c r="H232" s="390">
        <v>1</v>
      </c>
      <c r="I232" s="390">
        <v>216</v>
      </c>
      <c r="J232" s="390"/>
      <c r="K232" s="390"/>
      <c r="L232" s="390"/>
      <c r="M232" s="390"/>
      <c r="N232" s="390"/>
      <c r="O232" s="390"/>
      <c r="P232" s="403"/>
      <c r="Q232" s="391"/>
    </row>
    <row r="233" spans="1:17" ht="14.4" customHeight="1" x14ac:dyDescent="0.3">
      <c r="A233" s="386" t="s">
        <v>4184</v>
      </c>
      <c r="B233" s="387" t="s">
        <v>3790</v>
      </c>
      <c r="C233" s="387" t="s">
        <v>3672</v>
      </c>
      <c r="D233" s="387" t="s">
        <v>3804</v>
      </c>
      <c r="E233" s="387" t="s">
        <v>3805</v>
      </c>
      <c r="F233" s="390">
        <v>6</v>
      </c>
      <c r="G233" s="390">
        <v>1950</v>
      </c>
      <c r="H233" s="390">
        <v>1</v>
      </c>
      <c r="I233" s="390">
        <v>325</v>
      </c>
      <c r="J233" s="390">
        <v>17</v>
      </c>
      <c r="K233" s="390">
        <v>5559</v>
      </c>
      <c r="L233" s="390">
        <v>2.8507692307692309</v>
      </c>
      <c r="M233" s="390">
        <v>327</v>
      </c>
      <c r="N233" s="390">
        <v>14</v>
      </c>
      <c r="O233" s="390">
        <v>4578</v>
      </c>
      <c r="P233" s="403">
        <v>2.3476923076923075</v>
      </c>
      <c r="Q233" s="391">
        <v>327</v>
      </c>
    </row>
    <row r="234" spans="1:17" ht="14.4" customHeight="1" x14ac:dyDescent="0.3">
      <c r="A234" s="386" t="s">
        <v>4184</v>
      </c>
      <c r="B234" s="387" t="s">
        <v>3790</v>
      </c>
      <c r="C234" s="387" t="s">
        <v>3672</v>
      </c>
      <c r="D234" s="387" t="s">
        <v>3806</v>
      </c>
      <c r="E234" s="387" t="s">
        <v>3807</v>
      </c>
      <c r="F234" s="390"/>
      <c r="G234" s="390"/>
      <c r="H234" s="390"/>
      <c r="I234" s="390"/>
      <c r="J234" s="390"/>
      <c r="K234" s="390"/>
      <c r="L234" s="390"/>
      <c r="M234" s="390"/>
      <c r="N234" s="390">
        <v>1</v>
      </c>
      <c r="O234" s="390">
        <v>0</v>
      </c>
      <c r="P234" s="403"/>
      <c r="Q234" s="391">
        <v>0</v>
      </c>
    </row>
    <row r="235" spans="1:17" ht="14.4" customHeight="1" x14ac:dyDescent="0.3">
      <c r="A235" s="386" t="s">
        <v>4184</v>
      </c>
      <c r="B235" s="387" t="s">
        <v>3808</v>
      </c>
      <c r="C235" s="387" t="s">
        <v>3546</v>
      </c>
      <c r="D235" s="387" t="s">
        <v>3555</v>
      </c>
      <c r="E235" s="387" t="s">
        <v>3556</v>
      </c>
      <c r="F235" s="390">
        <v>0.2</v>
      </c>
      <c r="G235" s="390">
        <v>16.97</v>
      </c>
      <c r="H235" s="390">
        <v>1</v>
      </c>
      <c r="I235" s="390">
        <v>84.85</v>
      </c>
      <c r="J235" s="390"/>
      <c r="K235" s="390"/>
      <c r="L235" s="390"/>
      <c r="M235" s="390"/>
      <c r="N235" s="390"/>
      <c r="O235" s="390"/>
      <c r="P235" s="403"/>
      <c r="Q235" s="391"/>
    </row>
    <row r="236" spans="1:17" ht="14.4" customHeight="1" x14ac:dyDescent="0.3">
      <c r="A236" s="386" t="s">
        <v>4184</v>
      </c>
      <c r="B236" s="387" t="s">
        <v>3808</v>
      </c>
      <c r="C236" s="387" t="s">
        <v>3546</v>
      </c>
      <c r="D236" s="387" t="s">
        <v>3617</v>
      </c>
      <c r="E236" s="387" t="s">
        <v>3616</v>
      </c>
      <c r="F236" s="390">
        <v>2</v>
      </c>
      <c r="G236" s="390">
        <v>126.16</v>
      </c>
      <c r="H236" s="390">
        <v>1</v>
      </c>
      <c r="I236" s="390">
        <v>63.08</v>
      </c>
      <c r="J236" s="390"/>
      <c r="K236" s="390"/>
      <c r="L236" s="390"/>
      <c r="M236" s="390"/>
      <c r="N236" s="390"/>
      <c r="O236" s="390"/>
      <c r="P236" s="403"/>
      <c r="Q236" s="391"/>
    </row>
    <row r="237" spans="1:17" ht="14.4" customHeight="1" x14ac:dyDescent="0.3">
      <c r="A237" s="386" t="s">
        <v>4184</v>
      </c>
      <c r="B237" s="387" t="s">
        <v>3808</v>
      </c>
      <c r="C237" s="387" t="s">
        <v>3546</v>
      </c>
      <c r="D237" s="387" t="s">
        <v>3622</v>
      </c>
      <c r="E237" s="387" t="s">
        <v>3610</v>
      </c>
      <c r="F237" s="390">
        <v>1</v>
      </c>
      <c r="G237" s="390">
        <v>12.49</v>
      </c>
      <c r="H237" s="390">
        <v>1</v>
      </c>
      <c r="I237" s="390">
        <v>12.49</v>
      </c>
      <c r="J237" s="390"/>
      <c r="K237" s="390"/>
      <c r="L237" s="390"/>
      <c r="M237" s="390"/>
      <c r="N237" s="390"/>
      <c r="O237" s="390"/>
      <c r="P237" s="403"/>
      <c r="Q237" s="391"/>
    </row>
    <row r="238" spans="1:17" ht="14.4" customHeight="1" x14ac:dyDescent="0.3">
      <c r="A238" s="386" t="s">
        <v>4184</v>
      </c>
      <c r="B238" s="387" t="s">
        <v>3808</v>
      </c>
      <c r="C238" s="387" t="s">
        <v>3881</v>
      </c>
      <c r="D238" s="387" t="s">
        <v>3882</v>
      </c>
      <c r="E238" s="387" t="s">
        <v>3883</v>
      </c>
      <c r="F238" s="390"/>
      <c r="G238" s="390"/>
      <c r="H238" s="390"/>
      <c r="I238" s="390"/>
      <c r="J238" s="390"/>
      <c r="K238" s="390"/>
      <c r="L238" s="390"/>
      <c r="M238" s="390"/>
      <c r="N238" s="390">
        <v>2</v>
      </c>
      <c r="O238" s="390">
        <v>3611</v>
      </c>
      <c r="P238" s="403"/>
      <c r="Q238" s="391">
        <v>1805.5</v>
      </c>
    </row>
    <row r="239" spans="1:17" ht="14.4" customHeight="1" x14ac:dyDescent="0.3">
      <c r="A239" s="386" t="s">
        <v>4184</v>
      </c>
      <c r="B239" s="387" t="s">
        <v>3808</v>
      </c>
      <c r="C239" s="387" t="s">
        <v>3672</v>
      </c>
      <c r="D239" s="387" t="s">
        <v>3673</v>
      </c>
      <c r="E239" s="387" t="s">
        <v>3674</v>
      </c>
      <c r="F239" s="390"/>
      <c r="G239" s="390"/>
      <c r="H239" s="390"/>
      <c r="I239" s="390"/>
      <c r="J239" s="390">
        <v>1</v>
      </c>
      <c r="K239" s="390">
        <v>0</v>
      </c>
      <c r="L239" s="390"/>
      <c r="M239" s="390">
        <v>0</v>
      </c>
      <c r="N239" s="390">
        <v>2</v>
      </c>
      <c r="O239" s="390">
        <v>0</v>
      </c>
      <c r="P239" s="403"/>
      <c r="Q239" s="391">
        <v>0</v>
      </c>
    </row>
    <row r="240" spans="1:17" ht="14.4" customHeight="1" x14ac:dyDescent="0.3">
      <c r="A240" s="386" t="s">
        <v>4184</v>
      </c>
      <c r="B240" s="387" t="s">
        <v>3808</v>
      </c>
      <c r="C240" s="387" t="s">
        <v>3672</v>
      </c>
      <c r="D240" s="387" t="s">
        <v>3778</v>
      </c>
      <c r="E240" s="387" t="s">
        <v>3779</v>
      </c>
      <c r="F240" s="390"/>
      <c r="G240" s="390"/>
      <c r="H240" s="390"/>
      <c r="I240" s="390"/>
      <c r="J240" s="390">
        <v>1</v>
      </c>
      <c r="K240" s="390">
        <v>0</v>
      </c>
      <c r="L240" s="390"/>
      <c r="M240" s="390">
        <v>0</v>
      </c>
      <c r="N240" s="390">
        <v>1</v>
      </c>
      <c r="O240" s="390">
        <v>0</v>
      </c>
      <c r="P240" s="403"/>
      <c r="Q240" s="391">
        <v>0</v>
      </c>
    </row>
    <row r="241" spans="1:17" ht="14.4" customHeight="1" x14ac:dyDescent="0.3">
      <c r="A241" s="386" t="s">
        <v>4184</v>
      </c>
      <c r="B241" s="387" t="s">
        <v>3808</v>
      </c>
      <c r="C241" s="387" t="s">
        <v>3672</v>
      </c>
      <c r="D241" s="387" t="s">
        <v>3675</v>
      </c>
      <c r="E241" s="387" t="s">
        <v>3676</v>
      </c>
      <c r="F241" s="390">
        <v>68</v>
      </c>
      <c r="G241" s="390">
        <v>2312</v>
      </c>
      <c r="H241" s="390">
        <v>1</v>
      </c>
      <c r="I241" s="390">
        <v>34</v>
      </c>
      <c r="J241" s="390">
        <v>48</v>
      </c>
      <c r="K241" s="390">
        <v>1632</v>
      </c>
      <c r="L241" s="390">
        <v>0.70588235294117652</v>
      </c>
      <c r="M241" s="390">
        <v>34</v>
      </c>
      <c r="N241" s="390">
        <v>53</v>
      </c>
      <c r="O241" s="390">
        <v>1802</v>
      </c>
      <c r="P241" s="403">
        <v>0.77941176470588236</v>
      </c>
      <c r="Q241" s="391">
        <v>34</v>
      </c>
    </row>
    <row r="242" spans="1:17" ht="14.4" customHeight="1" x14ac:dyDescent="0.3">
      <c r="A242" s="386" t="s">
        <v>4184</v>
      </c>
      <c r="B242" s="387" t="s">
        <v>3808</v>
      </c>
      <c r="C242" s="387" t="s">
        <v>3672</v>
      </c>
      <c r="D242" s="387" t="s">
        <v>3679</v>
      </c>
      <c r="E242" s="387" t="s">
        <v>3680</v>
      </c>
      <c r="F242" s="390"/>
      <c r="G242" s="390"/>
      <c r="H242" s="390"/>
      <c r="I242" s="390"/>
      <c r="J242" s="390">
        <v>3</v>
      </c>
      <c r="K242" s="390">
        <v>225</v>
      </c>
      <c r="L242" s="390"/>
      <c r="M242" s="390">
        <v>75</v>
      </c>
      <c r="N242" s="390">
        <v>1</v>
      </c>
      <c r="O242" s="390">
        <v>81</v>
      </c>
      <c r="P242" s="403"/>
      <c r="Q242" s="391">
        <v>81</v>
      </c>
    </row>
    <row r="243" spans="1:17" ht="14.4" customHeight="1" x14ac:dyDescent="0.3">
      <c r="A243" s="386" t="s">
        <v>4184</v>
      </c>
      <c r="B243" s="387" t="s">
        <v>3808</v>
      </c>
      <c r="C243" s="387" t="s">
        <v>3672</v>
      </c>
      <c r="D243" s="387" t="s">
        <v>3894</v>
      </c>
      <c r="E243" s="387" t="s">
        <v>3895</v>
      </c>
      <c r="F243" s="390"/>
      <c r="G243" s="390"/>
      <c r="H243" s="390"/>
      <c r="I243" s="390"/>
      <c r="J243" s="390"/>
      <c r="K243" s="390"/>
      <c r="L243" s="390"/>
      <c r="M243" s="390"/>
      <c r="N243" s="390">
        <v>1</v>
      </c>
      <c r="O243" s="390">
        <v>185</v>
      </c>
      <c r="P243" s="403"/>
      <c r="Q243" s="391">
        <v>185</v>
      </c>
    </row>
    <row r="244" spans="1:17" ht="14.4" customHeight="1" x14ac:dyDescent="0.3">
      <c r="A244" s="386" t="s">
        <v>4184</v>
      </c>
      <c r="B244" s="387" t="s">
        <v>3808</v>
      </c>
      <c r="C244" s="387" t="s">
        <v>3672</v>
      </c>
      <c r="D244" s="387" t="s">
        <v>3896</v>
      </c>
      <c r="E244" s="387" t="s">
        <v>3897</v>
      </c>
      <c r="F244" s="390">
        <v>1</v>
      </c>
      <c r="G244" s="390">
        <v>332</v>
      </c>
      <c r="H244" s="390">
        <v>1</v>
      </c>
      <c r="I244" s="390">
        <v>332</v>
      </c>
      <c r="J244" s="390"/>
      <c r="K244" s="390"/>
      <c r="L244" s="390"/>
      <c r="M244" s="390"/>
      <c r="N244" s="390">
        <v>2</v>
      </c>
      <c r="O244" s="390">
        <v>670</v>
      </c>
      <c r="P244" s="403">
        <v>2.0180722891566263</v>
      </c>
      <c r="Q244" s="391">
        <v>335</v>
      </c>
    </row>
    <row r="245" spans="1:17" ht="14.4" customHeight="1" x14ac:dyDescent="0.3">
      <c r="A245" s="386" t="s">
        <v>4184</v>
      </c>
      <c r="B245" s="387" t="s">
        <v>3808</v>
      </c>
      <c r="C245" s="387" t="s">
        <v>3672</v>
      </c>
      <c r="D245" s="387" t="s">
        <v>3681</v>
      </c>
      <c r="E245" s="387" t="s">
        <v>3682</v>
      </c>
      <c r="F245" s="390"/>
      <c r="G245" s="390"/>
      <c r="H245" s="390"/>
      <c r="I245" s="390"/>
      <c r="J245" s="390"/>
      <c r="K245" s="390"/>
      <c r="L245" s="390"/>
      <c r="M245" s="390"/>
      <c r="N245" s="390">
        <v>1</v>
      </c>
      <c r="O245" s="390">
        <v>0</v>
      </c>
      <c r="P245" s="403"/>
      <c r="Q245" s="391">
        <v>0</v>
      </c>
    </row>
    <row r="246" spans="1:17" ht="14.4" customHeight="1" x14ac:dyDescent="0.3">
      <c r="A246" s="386" t="s">
        <v>4184</v>
      </c>
      <c r="B246" s="387" t="s">
        <v>3808</v>
      </c>
      <c r="C246" s="387" t="s">
        <v>3672</v>
      </c>
      <c r="D246" s="387" t="s">
        <v>3898</v>
      </c>
      <c r="E246" s="387" t="s">
        <v>3899</v>
      </c>
      <c r="F246" s="390"/>
      <c r="G246" s="390"/>
      <c r="H246" s="390"/>
      <c r="I246" s="390"/>
      <c r="J246" s="390">
        <v>2</v>
      </c>
      <c r="K246" s="390">
        <v>352</v>
      </c>
      <c r="L246" s="390"/>
      <c r="M246" s="390">
        <v>176</v>
      </c>
      <c r="N246" s="390">
        <v>1</v>
      </c>
      <c r="O246" s="390">
        <v>177</v>
      </c>
      <c r="P246" s="403"/>
      <c r="Q246" s="391">
        <v>177</v>
      </c>
    </row>
    <row r="247" spans="1:17" ht="14.4" customHeight="1" x14ac:dyDescent="0.3">
      <c r="A247" s="386" t="s">
        <v>4184</v>
      </c>
      <c r="B247" s="387" t="s">
        <v>3808</v>
      </c>
      <c r="C247" s="387" t="s">
        <v>3672</v>
      </c>
      <c r="D247" s="387" t="s">
        <v>3699</v>
      </c>
      <c r="E247" s="387" t="s">
        <v>3700</v>
      </c>
      <c r="F247" s="390">
        <v>2</v>
      </c>
      <c r="G247" s="390">
        <v>116</v>
      </c>
      <c r="H247" s="390">
        <v>1</v>
      </c>
      <c r="I247" s="390">
        <v>58</v>
      </c>
      <c r="J247" s="390"/>
      <c r="K247" s="390"/>
      <c r="L247" s="390"/>
      <c r="M247" s="390"/>
      <c r="N247" s="390"/>
      <c r="O247" s="390"/>
      <c r="P247" s="403"/>
      <c r="Q247" s="391"/>
    </row>
    <row r="248" spans="1:17" ht="14.4" customHeight="1" x14ac:dyDescent="0.3">
      <c r="A248" s="386" t="s">
        <v>4184</v>
      </c>
      <c r="B248" s="387" t="s">
        <v>3808</v>
      </c>
      <c r="C248" s="387" t="s">
        <v>3672</v>
      </c>
      <c r="D248" s="387" t="s">
        <v>3701</v>
      </c>
      <c r="E248" s="387" t="s">
        <v>3702</v>
      </c>
      <c r="F248" s="390">
        <v>3</v>
      </c>
      <c r="G248" s="390">
        <v>969</v>
      </c>
      <c r="H248" s="390">
        <v>1</v>
      </c>
      <c r="I248" s="390">
        <v>323</v>
      </c>
      <c r="J248" s="390">
        <v>1</v>
      </c>
      <c r="K248" s="390">
        <v>324</v>
      </c>
      <c r="L248" s="390">
        <v>0.33436532507739936</v>
      </c>
      <c r="M248" s="390">
        <v>324</v>
      </c>
      <c r="N248" s="390">
        <v>3</v>
      </c>
      <c r="O248" s="390">
        <v>975</v>
      </c>
      <c r="P248" s="403">
        <v>1.0061919504643964</v>
      </c>
      <c r="Q248" s="391">
        <v>325</v>
      </c>
    </row>
    <row r="249" spans="1:17" ht="14.4" customHeight="1" x14ac:dyDescent="0.3">
      <c r="A249" s="386" t="s">
        <v>4184</v>
      </c>
      <c r="B249" s="387" t="s">
        <v>3808</v>
      </c>
      <c r="C249" s="387" t="s">
        <v>3672</v>
      </c>
      <c r="D249" s="387" t="s">
        <v>3904</v>
      </c>
      <c r="E249" s="387" t="s">
        <v>3905</v>
      </c>
      <c r="F249" s="390">
        <v>1</v>
      </c>
      <c r="G249" s="390">
        <v>124</v>
      </c>
      <c r="H249" s="390">
        <v>1</v>
      </c>
      <c r="I249" s="390">
        <v>124</v>
      </c>
      <c r="J249" s="390"/>
      <c r="K249" s="390"/>
      <c r="L249" s="390"/>
      <c r="M249" s="390"/>
      <c r="N249" s="390"/>
      <c r="O249" s="390"/>
      <c r="P249" s="403"/>
      <c r="Q249" s="391"/>
    </row>
    <row r="250" spans="1:17" ht="14.4" customHeight="1" x14ac:dyDescent="0.3">
      <c r="A250" s="386" t="s">
        <v>4184</v>
      </c>
      <c r="B250" s="387" t="s">
        <v>3808</v>
      </c>
      <c r="C250" s="387" t="s">
        <v>3672</v>
      </c>
      <c r="D250" s="387" t="s">
        <v>3906</v>
      </c>
      <c r="E250" s="387" t="s">
        <v>3907</v>
      </c>
      <c r="F250" s="390">
        <v>150</v>
      </c>
      <c r="G250" s="390">
        <v>37200</v>
      </c>
      <c r="H250" s="390">
        <v>1</v>
      </c>
      <c r="I250" s="390">
        <v>248</v>
      </c>
      <c r="J250" s="390">
        <v>143</v>
      </c>
      <c r="K250" s="390">
        <v>35607</v>
      </c>
      <c r="L250" s="390">
        <v>0.95717741935483869</v>
      </c>
      <c r="M250" s="390">
        <v>249</v>
      </c>
      <c r="N250" s="390">
        <v>148</v>
      </c>
      <c r="O250" s="390">
        <v>34336</v>
      </c>
      <c r="P250" s="403">
        <v>0.92301075268817201</v>
      </c>
      <c r="Q250" s="391">
        <v>232</v>
      </c>
    </row>
    <row r="251" spans="1:17" ht="14.4" customHeight="1" x14ac:dyDescent="0.3">
      <c r="A251" s="386" t="s">
        <v>4184</v>
      </c>
      <c r="B251" s="387" t="s">
        <v>3808</v>
      </c>
      <c r="C251" s="387" t="s">
        <v>3672</v>
      </c>
      <c r="D251" s="387" t="s">
        <v>3929</v>
      </c>
      <c r="E251" s="387" t="s">
        <v>3930</v>
      </c>
      <c r="F251" s="390">
        <v>24</v>
      </c>
      <c r="G251" s="390">
        <v>2640</v>
      </c>
      <c r="H251" s="390">
        <v>1</v>
      </c>
      <c r="I251" s="390">
        <v>110</v>
      </c>
      <c r="J251" s="390">
        <v>36</v>
      </c>
      <c r="K251" s="390">
        <v>3996</v>
      </c>
      <c r="L251" s="390">
        <v>1.5136363636363637</v>
      </c>
      <c r="M251" s="390">
        <v>111</v>
      </c>
      <c r="N251" s="390">
        <v>80</v>
      </c>
      <c r="O251" s="390">
        <v>8960</v>
      </c>
      <c r="P251" s="403">
        <v>3.393939393939394</v>
      </c>
      <c r="Q251" s="391">
        <v>112</v>
      </c>
    </row>
    <row r="252" spans="1:17" ht="14.4" customHeight="1" x14ac:dyDescent="0.3">
      <c r="A252" s="386" t="s">
        <v>4184</v>
      </c>
      <c r="B252" s="387" t="s">
        <v>3808</v>
      </c>
      <c r="C252" s="387" t="s">
        <v>3672</v>
      </c>
      <c r="D252" s="387" t="s">
        <v>3955</v>
      </c>
      <c r="E252" s="387" t="s">
        <v>3956</v>
      </c>
      <c r="F252" s="390"/>
      <c r="G252" s="390"/>
      <c r="H252" s="390"/>
      <c r="I252" s="390"/>
      <c r="J252" s="390"/>
      <c r="K252" s="390"/>
      <c r="L252" s="390"/>
      <c r="M252" s="390"/>
      <c r="N252" s="390">
        <v>1</v>
      </c>
      <c r="O252" s="390">
        <v>1017</v>
      </c>
      <c r="P252" s="403"/>
      <c r="Q252" s="391">
        <v>1017</v>
      </c>
    </row>
    <row r="253" spans="1:17" ht="14.4" customHeight="1" x14ac:dyDescent="0.3">
      <c r="A253" s="386" t="s">
        <v>4184</v>
      </c>
      <c r="B253" s="387" t="s">
        <v>3808</v>
      </c>
      <c r="C253" s="387" t="s">
        <v>3672</v>
      </c>
      <c r="D253" s="387" t="s">
        <v>3969</v>
      </c>
      <c r="E253" s="387" t="s">
        <v>3970</v>
      </c>
      <c r="F253" s="390">
        <v>69</v>
      </c>
      <c r="G253" s="390">
        <v>12903</v>
      </c>
      <c r="H253" s="390">
        <v>1</v>
      </c>
      <c r="I253" s="390">
        <v>187</v>
      </c>
      <c r="J253" s="390">
        <v>75</v>
      </c>
      <c r="K253" s="390">
        <v>14475</v>
      </c>
      <c r="L253" s="390">
        <v>1.121832132062311</v>
      </c>
      <c r="M253" s="390">
        <v>193</v>
      </c>
      <c r="N253" s="390">
        <v>38</v>
      </c>
      <c r="O253" s="390">
        <v>7372</v>
      </c>
      <c r="P253" s="403">
        <v>0.57133999844997285</v>
      </c>
      <c r="Q253" s="391">
        <v>194</v>
      </c>
    </row>
    <row r="254" spans="1:17" ht="14.4" customHeight="1" x14ac:dyDescent="0.3">
      <c r="A254" s="386" t="s">
        <v>4184</v>
      </c>
      <c r="B254" s="387" t="s">
        <v>3981</v>
      </c>
      <c r="C254" s="387" t="s">
        <v>3888</v>
      </c>
      <c r="D254" s="387" t="s">
        <v>4002</v>
      </c>
      <c r="E254" s="387" t="s">
        <v>4003</v>
      </c>
      <c r="F254" s="390"/>
      <c r="G254" s="390"/>
      <c r="H254" s="390"/>
      <c r="I254" s="390"/>
      <c r="J254" s="390">
        <v>0</v>
      </c>
      <c r="K254" s="390">
        <v>0</v>
      </c>
      <c r="L254" s="390"/>
      <c r="M254" s="390"/>
      <c r="N254" s="390"/>
      <c r="O254" s="390"/>
      <c r="P254" s="403"/>
      <c r="Q254" s="391"/>
    </row>
    <row r="255" spans="1:17" ht="14.4" customHeight="1" x14ac:dyDescent="0.3">
      <c r="A255" s="386" t="s">
        <v>4184</v>
      </c>
      <c r="B255" s="387" t="s">
        <v>3981</v>
      </c>
      <c r="C255" s="387" t="s">
        <v>3672</v>
      </c>
      <c r="D255" s="387" t="s">
        <v>3904</v>
      </c>
      <c r="E255" s="387" t="s">
        <v>3905</v>
      </c>
      <c r="F255" s="390"/>
      <c r="G255" s="390"/>
      <c r="H255" s="390"/>
      <c r="I255" s="390"/>
      <c r="J255" s="390"/>
      <c r="K255" s="390"/>
      <c r="L255" s="390"/>
      <c r="M255" s="390"/>
      <c r="N255" s="390">
        <v>1</v>
      </c>
      <c r="O255" s="390">
        <v>116</v>
      </c>
      <c r="P255" s="403"/>
      <c r="Q255" s="391">
        <v>116</v>
      </c>
    </row>
    <row r="256" spans="1:17" ht="14.4" customHeight="1" x14ac:dyDescent="0.3">
      <c r="A256" s="386" t="s">
        <v>4184</v>
      </c>
      <c r="B256" s="387" t="s">
        <v>3981</v>
      </c>
      <c r="C256" s="387" t="s">
        <v>3672</v>
      </c>
      <c r="D256" s="387" t="s">
        <v>3906</v>
      </c>
      <c r="E256" s="387" t="s">
        <v>3907</v>
      </c>
      <c r="F256" s="390"/>
      <c r="G256" s="390"/>
      <c r="H256" s="390"/>
      <c r="I256" s="390"/>
      <c r="J256" s="390">
        <v>7</v>
      </c>
      <c r="K256" s="390">
        <v>1743</v>
      </c>
      <c r="L256" s="390"/>
      <c r="M256" s="390">
        <v>249</v>
      </c>
      <c r="N256" s="390">
        <v>1</v>
      </c>
      <c r="O256" s="390">
        <v>232</v>
      </c>
      <c r="P256" s="403"/>
      <c r="Q256" s="391">
        <v>232</v>
      </c>
    </row>
    <row r="257" spans="1:17" ht="14.4" customHeight="1" x14ac:dyDescent="0.3">
      <c r="A257" s="386" t="s">
        <v>4184</v>
      </c>
      <c r="B257" s="387" t="s">
        <v>3981</v>
      </c>
      <c r="C257" s="387" t="s">
        <v>3672</v>
      </c>
      <c r="D257" s="387" t="s">
        <v>3912</v>
      </c>
      <c r="E257" s="387" t="s">
        <v>3913</v>
      </c>
      <c r="F257" s="390"/>
      <c r="G257" s="390"/>
      <c r="H257" s="390"/>
      <c r="I257" s="390"/>
      <c r="J257" s="390">
        <v>0</v>
      </c>
      <c r="K257" s="390">
        <v>0</v>
      </c>
      <c r="L257" s="390"/>
      <c r="M257" s="390"/>
      <c r="N257" s="390"/>
      <c r="O257" s="390"/>
      <c r="P257" s="403"/>
      <c r="Q257" s="391"/>
    </row>
    <row r="258" spans="1:17" ht="14.4" customHeight="1" x14ac:dyDescent="0.3">
      <c r="A258" s="386" t="s">
        <v>4184</v>
      </c>
      <c r="B258" s="387" t="s">
        <v>3981</v>
      </c>
      <c r="C258" s="387" t="s">
        <v>3672</v>
      </c>
      <c r="D258" s="387" t="s">
        <v>3933</v>
      </c>
      <c r="E258" s="387" t="s">
        <v>3934</v>
      </c>
      <c r="F258" s="390"/>
      <c r="G258" s="390"/>
      <c r="H258" s="390"/>
      <c r="I258" s="390"/>
      <c r="J258" s="390">
        <v>8</v>
      </c>
      <c r="K258" s="390">
        <v>0</v>
      </c>
      <c r="L258" s="390"/>
      <c r="M258" s="390">
        <v>0</v>
      </c>
      <c r="N258" s="390">
        <v>10</v>
      </c>
      <c r="O258" s="390">
        <v>0</v>
      </c>
      <c r="P258" s="403"/>
      <c r="Q258" s="391">
        <v>0</v>
      </c>
    </row>
    <row r="259" spans="1:17" ht="14.4" customHeight="1" x14ac:dyDescent="0.3">
      <c r="A259" s="386" t="s">
        <v>4184</v>
      </c>
      <c r="B259" s="387" t="s">
        <v>3981</v>
      </c>
      <c r="C259" s="387" t="s">
        <v>3672</v>
      </c>
      <c r="D259" s="387" t="s">
        <v>4066</v>
      </c>
      <c r="E259" s="387" t="s">
        <v>4067</v>
      </c>
      <c r="F259" s="390"/>
      <c r="G259" s="390"/>
      <c r="H259" s="390"/>
      <c r="I259" s="390"/>
      <c r="J259" s="390">
        <v>7</v>
      </c>
      <c r="K259" s="390">
        <v>1218</v>
      </c>
      <c r="L259" s="390"/>
      <c r="M259" s="390">
        <v>174</v>
      </c>
      <c r="N259" s="390"/>
      <c r="O259" s="390"/>
      <c r="P259" s="403"/>
      <c r="Q259" s="391"/>
    </row>
    <row r="260" spans="1:17" ht="14.4" customHeight="1" x14ac:dyDescent="0.3">
      <c r="A260" s="386" t="s">
        <v>4184</v>
      </c>
      <c r="B260" s="387" t="s">
        <v>3981</v>
      </c>
      <c r="C260" s="387" t="s">
        <v>3672</v>
      </c>
      <c r="D260" s="387" t="s">
        <v>3806</v>
      </c>
      <c r="E260" s="387" t="s">
        <v>3807</v>
      </c>
      <c r="F260" s="390"/>
      <c r="G260" s="390"/>
      <c r="H260" s="390"/>
      <c r="I260" s="390"/>
      <c r="J260" s="390"/>
      <c r="K260" s="390"/>
      <c r="L260" s="390"/>
      <c r="M260" s="390"/>
      <c r="N260" s="390">
        <v>0</v>
      </c>
      <c r="O260" s="390">
        <v>0</v>
      </c>
      <c r="P260" s="403"/>
      <c r="Q260" s="391"/>
    </row>
    <row r="261" spans="1:17" ht="14.4" customHeight="1" x14ac:dyDescent="0.3">
      <c r="A261" s="386" t="s">
        <v>4184</v>
      </c>
      <c r="B261" s="387" t="s">
        <v>3981</v>
      </c>
      <c r="C261" s="387" t="s">
        <v>3672</v>
      </c>
      <c r="D261" s="387" t="s">
        <v>4097</v>
      </c>
      <c r="E261" s="387" t="s">
        <v>4098</v>
      </c>
      <c r="F261" s="390"/>
      <c r="G261" s="390"/>
      <c r="H261" s="390"/>
      <c r="I261" s="390"/>
      <c r="J261" s="390"/>
      <c r="K261" s="390"/>
      <c r="L261" s="390"/>
      <c r="M261" s="390"/>
      <c r="N261" s="390">
        <v>10</v>
      </c>
      <c r="O261" s="390">
        <v>2320</v>
      </c>
      <c r="P261" s="403"/>
      <c r="Q261" s="391">
        <v>232</v>
      </c>
    </row>
    <row r="262" spans="1:17" ht="14.4" customHeight="1" x14ac:dyDescent="0.3">
      <c r="A262" s="386" t="s">
        <v>4184</v>
      </c>
      <c r="B262" s="387" t="s">
        <v>4101</v>
      </c>
      <c r="C262" s="387" t="s">
        <v>3672</v>
      </c>
      <c r="D262" s="387" t="s">
        <v>3701</v>
      </c>
      <c r="E262" s="387" t="s">
        <v>3702</v>
      </c>
      <c r="F262" s="390">
        <v>2</v>
      </c>
      <c r="G262" s="390">
        <v>646</v>
      </c>
      <c r="H262" s="390">
        <v>1</v>
      </c>
      <c r="I262" s="390">
        <v>323</v>
      </c>
      <c r="J262" s="390">
        <v>2</v>
      </c>
      <c r="K262" s="390">
        <v>648</v>
      </c>
      <c r="L262" s="390">
        <v>1.0030959752321982</v>
      </c>
      <c r="M262" s="390">
        <v>324</v>
      </c>
      <c r="N262" s="390">
        <v>2</v>
      </c>
      <c r="O262" s="390">
        <v>650</v>
      </c>
      <c r="P262" s="403">
        <v>1.0061919504643964</v>
      </c>
      <c r="Q262" s="391">
        <v>325</v>
      </c>
    </row>
    <row r="263" spans="1:17" ht="14.4" customHeight="1" x14ac:dyDescent="0.3">
      <c r="A263" s="386" t="s">
        <v>4184</v>
      </c>
      <c r="B263" s="387" t="s">
        <v>4101</v>
      </c>
      <c r="C263" s="387" t="s">
        <v>3672</v>
      </c>
      <c r="D263" s="387" t="s">
        <v>4132</v>
      </c>
      <c r="E263" s="387" t="s">
        <v>4133</v>
      </c>
      <c r="F263" s="390">
        <v>33</v>
      </c>
      <c r="G263" s="390">
        <v>7689</v>
      </c>
      <c r="H263" s="390">
        <v>1</v>
      </c>
      <c r="I263" s="390">
        <v>233</v>
      </c>
      <c r="J263" s="390">
        <v>41</v>
      </c>
      <c r="K263" s="390">
        <v>9594</v>
      </c>
      <c r="L263" s="390">
        <v>1.2477565353101834</v>
      </c>
      <c r="M263" s="390">
        <v>234</v>
      </c>
      <c r="N263" s="390">
        <v>52</v>
      </c>
      <c r="O263" s="390">
        <v>12064</v>
      </c>
      <c r="P263" s="403">
        <v>1.568994667707114</v>
      </c>
      <c r="Q263" s="391">
        <v>232</v>
      </c>
    </row>
    <row r="264" spans="1:17" ht="14.4" customHeight="1" x14ac:dyDescent="0.3">
      <c r="A264" s="386" t="s">
        <v>4184</v>
      </c>
      <c r="B264" s="387" t="s">
        <v>4101</v>
      </c>
      <c r="C264" s="387" t="s">
        <v>3672</v>
      </c>
      <c r="D264" s="387" t="s">
        <v>3806</v>
      </c>
      <c r="E264" s="387" t="s">
        <v>3807</v>
      </c>
      <c r="F264" s="390"/>
      <c r="G264" s="390"/>
      <c r="H264" s="390"/>
      <c r="I264" s="390"/>
      <c r="J264" s="390"/>
      <c r="K264" s="390"/>
      <c r="L264" s="390"/>
      <c r="M264" s="390"/>
      <c r="N264" s="390">
        <v>1</v>
      </c>
      <c r="O264" s="390">
        <v>0</v>
      </c>
      <c r="P264" s="403"/>
      <c r="Q264" s="391">
        <v>0</v>
      </c>
    </row>
    <row r="265" spans="1:17" ht="14.4" customHeight="1" x14ac:dyDescent="0.3">
      <c r="A265" s="386" t="s">
        <v>4185</v>
      </c>
      <c r="B265" s="387" t="s">
        <v>3735</v>
      </c>
      <c r="C265" s="387" t="s">
        <v>3672</v>
      </c>
      <c r="D265" s="387" t="s">
        <v>3776</v>
      </c>
      <c r="E265" s="387" t="s">
        <v>3777</v>
      </c>
      <c r="F265" s="390">
        <v>35</v>
      </c>
      <c r="G265" s="390">
        <v>15085</v>
      </c>
      <c r="H265" s="390">
        <v>1</v>
      </c>
      <c r="I265" s="390">
        <v>431</v>
      </c>
      <c r="J265" s="390">
        <v>54</v>
      </c>
      <c r="K265" s="390">
        <v>23382</v>
      </c>
      <c r="L265" s="390">
        <v>1.5500165727543918</v>
      </c>
      <c r="M265" s="390">
        <v>433</v>
      </c>
      <c r="N265" s="390">
        <v>46</v>
      </c>
      <c r="O265" s="390">
        <v>15042</v>
      </c>
      <c r="P265" s="403">
        <v>0.99714948624461386</v>
      </c>
      <c r="Q265" s="391">
        <v>327</v>
      </c>
    </row>
    <row r="266" spans="1:17" ht="14.4" customHeight="1" x14ac:dyDescent="0.3">
      <c r="A266" s="386" t="s">
        <v>4185</v>
      </c>
      <c r="B266" s="387" t="s">
        <v>3735</v>
      </c>
      <c r="C266" s="387" t="s">
        <v>3672</v>
      </c>
      <c r="D266" s="387" t="s">
        <v>3675</v>
      </c>
      <c r="E266" s="387" t="s">
        <v>3676</v>
      </c>
      <c r="F266" s="390"/>
      <c r="G266" s="390"/>
      <c r="H266" s="390"/>
      <c r="I266" s="390"/>
      <c r="J266" s="390"/>
      <c r="K266" s="390"/>
      <c r="L266" s="390"/>
      <c r="M266" s="390"/>
      <c r="N266" s="390">
        <v>1</v>
      </c>
      <c r="O266" s="390">
        <v>34</v>
      </c>
      <c r="P266" s="403"/>
      <c r="Q266" s="391">
        <v>34</v>
      </c>
    </row>
    <row r="267" spans="1:17" ht="14.4" customHeight="1" x14ac:dyDescent="0.3">
      <c r="A267" s="386" t="s">
        <v>4185</v>
      </c>
      <c r="B267" s="387" t="s">
        <v>3735</v>
      </c>
      <c r="C267" s="387" t="s">
        <v>3672</v>
      </c>
      <c r="D267" s="387" t="s">
        <v>3784</v>
      </c>
      <c r="E267" s="387" t="s">
        <v>3785</v>
      </c>
      <c r="F267" s="390">
        <v>1</v>
      </c>
      <c r="G267" s="390">
        <v>216</v>
      </c>
      <c r="H267" s="390">
        <v>1</v>
      </c>
      <c r="I267" s="390">
        <v>216</v>
      </c>
      <c r="J267" s="390"/>
      <c r="K267" s="390"/>
      <c r="L267" s="390"/>
      <c r="M267" s="390"/>
      <c r="N267" s="390"/>
      <c r="O267" s="390"/>
      <c r="P267" s="403"/>
      <c r="Q267" s="391"/>
    </row>
    <row r="268" spans="1:17" ht="14.4" customHeight="1" x14ac:dyDescent="0.3">
      <c r="A268" s="386" t="s">
        <v>4185</v>
      </c>
      <c r="B268" s="387" t="s">
        <v>3790</v>
      </c>
      <c r="C268" s="387" t="s">
        <v>3672</v>
      </c>
      <c r="D268" s="387" t="s">
        <v>3804</v>
      </c>
      <c r="E268" s="387" t="s">
        <v>3805</v>
      </c>
      <c r="F268" s="390">
        <v>10</v>
      </c>
      <c r="G268" s="390">
        <v>3250</v>
      </c>
      <c r="H268" s="390">
        <v>1</v>
      </c>
      <c r="I268" s="390">
        <v>325</v>
      </c>
      <c r="J268" s="390">
        <v>8</v>
      </c>
      <c r="K268" s="390">
        <v>2616</v>
      </c>
      <c r="L268" s="390">
        <v>0.80492307692307696</v>
      </c>
      <c r="M268" s="390">
        <v>327</v>
      </c>
      <c r="N268" s="390">
        <v>5</v>
      </c>
      <c r="O268" s="390">
        <v>1635</v>
      </c>
      <c r="P268" s="403">
        <v>0.50307692307692309</v>
      </c>
      <c r="Q268" s="391">
        <v>327</v>
      </c>
    </row>
    <row r="269" spans="1:17" ht="14.4" customHeight="1" x14ac:dyDescent="0.3">
      <c r="A269" s="386" t="s">
        <v>4185</v>
      </c>
      <c r="B269" s="387" t="s">
        <v>3808</v>
      </c>
      <c r="C269" s="387" t="s">
        <v>3672</v>
      </c>
      <c r="D269" s="387" t="s">
        <v>3675</v>
      </c>
      <c r="E269" s="387" t="s">
        <v>3676</v>
      </c>
      <c r="F269" s="390">
        <v>1</v>
      </c>
      <c r="G269" s="390">
        <v>34</v>
      </c>
      <c r="H269" s="390">
        <v>1</v>
      </c>
      <c r="I269" s="390">
        <v>34</v>
      </c>
      <c r="J269" s="390">
        <v>6</v>
      </c>
      <c r="K269" s="390">
        <v>204</v>
      </c>
      <c r="L269" s="390">
        <v>6</v>
      </c>
      <c r="M269" s="390">
        <v>34</v>
      </c>
      <c r="N269" s="390">
        <v>2</v>
      </c>
      <c r="O269" s="390">
        <v>68</v>
      </c>
      <c r="P269" s="403">
        <v>2</v>
      </c>
      <c r="Q269" s="391">
        <v>34</v>
      </c>
    </row>
    <row r="270" spans="1:17" ht="14.4" customHeight="1" x14ac:dyDescent="0.3">
      <c r="A270" s="386" t="s">
        <v>4185</v>
      </c>
      <c r="B270" s="387" t="s">
        <v>3808</v>
      </c>
      <c r="C270" s="387" t="s">
        <v>3672</v>
      </c>
      <c r="D270" s="387" t="s">
        <v>3894</v>
      </c>
      <c r="E270" s="387" t="s">
        <v>3895</v>
      </c>
      <c r="F270" s="390"/>
      <c r="G270" s="390"/>
      <c r="H270" s="390"/>
      <c r="I270" s="390"/>
      <c r="J270" s="390">
        <v>1</v>
      </c>
      <c r="K270" s="390">
        <v>185</v>
      </c>
      <c r="L270" s="390"/>
      <c r="M270" s="390">
        <v>185</v>
      </c>
      <c r="N270" s="390"/>
      <c r="O270" s="390"/>
      <c r="P270" s="403"/>
      <c r="Q270" s="391"/>
    </row>
    <row r="271" spans="1:17" ht="14.4" customHeight="1" x14ac:dyDescent="0.3">
      <c r="A271" s="386" t="s">
        <v>4185</v>
      </c>
      <c r="B271" s="387" t="s">
        <v>3808</v>
      </c>
      <c r="C271" s="387" t="s">
        <v>3672</v>
      </c>
      <c r="D271" s="387" t="s">
        <v>3780</v>
      </c>
      <c r="E271" s="387" t="s">
        <v>3781</v>
      </c>
      <c r="F271" s="390">
        <v>1</v>
      </c>
      <c r="G271" s="390">
        <v>850</v>
      </c>
      <c r="H271" s="390">
        <v>1</v>
      </c>
      <c r="I271" s="390">
        <v>850</v>
      </c>
      <c r="J271" s="390"/>
      <c r="K271" s="390"/>
      <c r="L271" s="390"/>
      <c r="M271" s="390"/>
      <c r="N271" s="390"/>
      <c r="O271" s="390"/>
      <c r="P271" s="403"/>
      <c r="Q271" s="391"/>
    </row>
    <row r="272" spans="1:17" ht="14.4" customHeight="1" x14ac:dyDescent="0.3">
      <c r="A272" s="386" t="s">
        <v>4185</v>
      </c>
      <c r="B272" s="387" t="s">
        <v>3808</v>
      </c>
      <c r="C272" s="387" t="s">
        <v>3672</v>
      </c>
      <c r="D272" s="387" t="s">
        <v>3900</v>
      </c>
      <c r="E272" s="387" t="s">
        <v>3901</v>
      </c>
      <c r="F272" s="390"/>
      <c r="G272" s="390"/>
      <c r="H272" s="390"/>
      <c r="I272" s="390"/>
      <c r="J272" s="390"/>
      <c r="K272" s="390"/>
      <c r="L272" s="390"/>
      <c r="M272" s="390"/>
      <c r="N272" s="390">
        <v>1</v>
      </c>
      <c r="O272" s="390">
        <v>606</v>
      </c>
      <c r="P272" s="403"/>
      <c r="Q272" s="391">
        <v>606</v>
      </c>
    </row>
    <row r="273" spans="1:17" ht="14.4" customHeight="1" x14ac:dyDescent="0.3">
      <c r="A273" s="386" t="s">
        <v>4185</v>
      </c>
      <c r="B273" s="387" t="s">
        <v>3808</v>
      </c>
      <c r="C273" s="387" t="s">
        <v>3672</v>
      </c>
      <c r="D273" s="387" t="s">
        <v>3701</v>
      </c>
      <c r="E273" s="387" t="s">
        <v>3702</v>
      </c>
      <c r="F273" s="390">
        <v>1</v>
      </c>
      <c r="G273" s="390">
        <v>323</v>
      </c>
      <c r="H273" s="390">
        <v>1</v>
      </c>
      <c r="I273" s="390">
        <v>323</v>
      </c>
      <c r="J273" s="390">
        <v>1</v>
      </c>
      <c r="K273" s="390">
        <v>324</v>
      </c>
      <c r="L273" s="390">
        <v>1.0030959752321982</v>
      </c>
      <c r="M273" s="390">
        <v>324</v>
      </c>
      <c r="N273" s="390">
        <v>2</v>
      </c>
      <c r="O273" s="390">
        <v>650</v>
      </c>
      <c r="P273" s="403">
        <v>2.0123839009287927</v>
      </c>
      <c r="Q273" s="391">
        <v>325</v>
      </c>
    </row>
    <row r="274" spans="1:17" ht="14.4" customHeight="1" x14ac:dyDescent="0.3">
      <c r="A274" s="386" t="s">
        <v>4185</v>
      </c>
      <c r="B274" s="387" t="s">
        <v>3808</v>
      </c>
      <c r="C274" s="387" t="s">
        <v>3672</v>
      </c>
      <c r="D274" s="387" t="s">
        <v>3906</v>
      </c>
      <c r="E274" s="387" t="s">
        <v>3907</v>
      </c>
      <c r="F274" s="390">
        <v>9</v>
      </c>
      <c r="G274" s="390">
        <v>2232</v>
      </c>
      <c r="H274" s="390">
        <v>1</v>
      </c>
      <c r="I274" s="390">
        <v>248</v>
      </c>
      <c r="J274" s="390">
        <v>10</v>
      </c>
      <c r="K274" s="390">
        <v>2490</v>
      </c>
      <c r="L274" s="390">
        <v>1.1155913978494623</v>
      </c>
      <c r="M274" s="390">
        <v>249</v>
      </c>
      <c r="N274" s="390">
        <v>15</v>
      </c>
      <c r="O274" s="390">
        <v>3480</v>
      </c>
      <c r="P274" s="403">
        <v>1.5591397849462365</v>
      </c>
      <c r="Q274" s="391">
        <v>232</v>
      </c>
    </row>
    <row r="275" spans="1:17" ht="14.4" customHeight="1" x14ac:dyDescent="0.3">
      <c r="A275" s="386" t="s">
        <v>4185</v>
      </c>
      <c r="B275" s="387" t="s">
        <v>3808</v>
      </c>
      <c r="C275" s="387" t="s">
        <v>3672</v>
      </c>
      <c r="D275" s="387" t="s">
        <v>3910</v>
      </c>
      <c r="E275" s="387" t="s">
        <v>3911</v>
      </c>
      <c r="F275" s="390"/>
      <c r="G275" s="390"/>
      <c r="H275" s="390"/>
      <c r="I275" s="390"/>
      <c r="J275" s="390"/>
      <c r="K275" s="390"/>
      <c r="L275" s="390"/>
      <c r="M275" s="390"/>
      <c r="N275" s="390">
        <v>1</v>
      </c>
      <c r="O275" s="390">
        <v>172</v>
      </c>
      <c r="P275" s="403"/>
      <c r="Q275" s="391">
        <v>172</v>
      </c>
    </row>
    <row r="276" spans="1:17" ht="14.4" customHeight="1" x14ac:dyDescent="0.3">
      <c r="A276" s="386" t="s">
        <v>4185</v>
      </c>
      <c r="B276" s="387" t="s">
        <v>3808</v>
      </c>
      <c r="C276" s="387" t="s">
        <v>3672</v>
      </c>
      <c r="D276" s="387" t="s">
        <v>3929</v>
      </c>
      <c r="E276" s="387" t="s">
        <v>3930</v>
      </c>
      <c r="F276" s="390">
        <v>11</v>
      </c>
      <c r="G276" s="390">
        <v>1210</v>
      </c>
      <c r="H276" s="390">
        <v>1</v>
      </c>
      <c r="I276" s="390">
        <v>110</v>
      </c>
      <c r="J276" s="390">
        <v>16</v>
      </c>
      <c r="K276" s="390">
        <v>1776</v>
      </c>
      <c r="L276" s="390">
        <v>1.4677685950413224</v>
      </c>
      <c r="M276" s="390">
        <v>111</v>
      </c>
      <c r="N276" s="390">
        <v>29</v>
      </c>
      <c r="O276" s="390">
        <v>3248</v>
      </c>
      <c r="P276" s="403">
        <v>2.6842975206611572</v>
      </c>
      <c r="Q276" s="391">
        <v>112</v>
      </c>
    </row>
    <row r="277" spans="1:17" ht="14.4" customHeight="1" x14ac:dyDescent="0.3">
      <c r="A277" s="386" t="s">
        <v>4185</v>
      </c>
      <c r="B277" s="387" t="s">
        <v>3808</v>
      </c>
      <c r="C277" s="387" t="s">
        <v>3672</v>
      </c>
      <c r="D277" s="387" t="s">
        <v>3969</v>
      </c>
      <c r="E277" s="387" t="s">
        <v>3970</v>
      </c>
      <c r="F277" s="390">
        <v>9</v>
      </c>
      <c r="G277" s="390">
        <v>1683</v>
      </c>
      <c r="H277" s="390">
        <v>1</v>
      </c>
      <c r="I277" s="390">
        <v>187</v>
      </c>
      <c r="J277" s="390">
        <v>20</v>
      </c>
      <c r="K277" s="390">
        <v>3860</v>
      </c>
      <c r="L277" s="390">
        <v>2.2935234699940583</v>
      </c>
      <c r="M277" s="390">
        <v>193</v>
      </c>
      <c r="N277" s="390">
        <v>20</v>
      </c>
      <c r="O277" s="390">
        <v>3880</v>
      </c>
      <c r="P277" s="403">
        <v>2.3054070112893643</v>
      </c>
      <c r="Q277" s="391">
        <v>194</v>
      </c>
    </row>
    <row r="278" spans="1:17" ht="14.4" customHeight="1" x14ac:dyDescent="0.3">
      <c r="A278" s="386" t="s">
        <v>4185</v>
      </c>
      <c r="B278" s="387" t="s">
        <v>3981</v>
      </c>
      <c r="C278" s="387" t="s">
        <v>3672</v>
      </c>
      <c r="D278" s="387" t="s">
        <v>3675</v>
      </c>
      <c r="E278" s="387" t="s">
        <v>3676</v>
      </c>
      <c r="F278" s="390"/>
      <c r="G278" s="390"/>
      <c r="H278" s="390"/>
      <c r="I278" s="390"/>
      <c r="J278" s="390">
        <v>1</v>
      </c>
      <c r="K278" s="390">
        <v>34</v>
      </c>
      <c r="L278" s="390"/>
      <c r="M278" s="390">
        <v>34</v>
      </c>
      <c r="N278" s="390"/>
      <c r="O278" s="390"/>
      <c r="P278" s="403"/>
      <c r="Q278" s="391"/>
    </row>
    <row r="279" spans="1:17" ht="14.4" customHeight="1" x14ac:dyDescent="0.3">
      <c r="A279" s="386" t="s">
        <v>4185</v>
      </c>
      <c r="B279" s="387" t="s">
        <v>3981</v>
      </c>
      <c r="C279" s="387" t="s">
        <v>3672</v>
      </c>
      <c r="D279" s="387" t="s">
        <v>3679</v>
      </c>
      <c r="E279" s="387" t="s">
        <v>3680</v>
      </c>
      <c r="F279" s="390">
        <v>1</v>
      </c>
      <c r="G279" s="390">
        <v>75</v>
      </c>
      <c r="H279" s="390">
        <v>1</v>
      </c>
      <c r="I279" s="390">
        <v>75</v>
      </c>
      <c r="J279" s="390"/>
      <c r="K279" s="390"/>
      <c r="L279" s="390"/>
      <c r="M279" s="390"/>
      <c r="N279" s="390">
        <v>1</v>
      </c>
      <c r="O279" s="390">
        <v>81</v>
      </c>
      <c r="P279" s="403">
        <v>1.08</v>
      </c>
      <c r="Q279" s="391">
        <v>81</v>
      </c>
    </row>
    <row r="280" spans="1:17" ht="14.4" customHeight="1" x14ac:dyDescent="0.3">
      <c r="A280" s="386" t="s">
        <v>4185</v>
      </c>
      <c r="B280" s="387" t="s">
        <v>3981</v>
      </c>
      <c r="C280" s="387" t="s">
        <v>3672</v>
      </c>
      <c r="D280" s="387" t="s">
        <v>3902</v>
      </c>
      <c r="E280" s="387" t="s">
        <v>3903</v>
      </c>
      <c r="F280" s="390"/>
      <c r="G280" s="390"/>
      <c r="H280" s="390"/>
      <c r="I280" s="390"/>
      <c r="J280" s="390">
        <v>1</v>
      </c>
      <c r="K280" s="390">
        <v>91</v>
      </c>
      <c r="L280" s="390"/>
      <c r="M280" s="390">
        <v>91</v>
      </c>
      <c r="N280" s="390"/>
      <c r="O280" s="390"/>
      <c r="P280" s="403"/>
      <c r="Q280" s="391"/>
    </row>
    <row r="281" spans="1:17" ht="14.4" customHeight="1" x14ac:dyDescent="0.3">
      <c r="A281" s="386" t="s">
        <v>4185</v>
      </c>
      <c r="B281" s="387" t="s">
        <v>3981</v>
      </c>
      <c r="C281" s="387" t="s">
        <v>3672</v>
      </c>
      <c r="D281" s="387" t="s">
        <v>3906</v>
      </c>
      <c r="E281" s="387" t="s">
        <v>3907</v>
      </c>
      <c r="F281" s="390">
        <v>2</v>
      </c>
      <c r="G281" s="390">
        <v>496</v>
      </c>
      <c r="H281" s="390">
        <v>1</v>
      </c>
      <c r="I281" s="390">
        <v>248</v>
      </c>
      <c r="J281" s="390">
        <v>1</v>
      </c>
      <c r="K281" s="390">
        <v>249</v>
      </c>
      <c r="L281" s="390">
        <v>0.50201612903225812</v>
      </c>
      <c r="M281" s="390">
        <v>249</v>
      </c>
      <c r="N281" s="390">
        <v>1</v>
      </c>
      <c r="O281" s="390">
        <v>232</v>
      </c>
      <c r="P281" s="403">
        <v>0.46774193548387094</v>
      </c>
      <c r="Q281" s="391">
        <v>232</v>
      </c>
    </row>
    <row r="282" spans="1:17" ht="14.4" customHeight="1" x14ac:dyDescent="0.3">
      <c r="A282" s="386" t="s">
        <v>4185</v>
      </c>
      <c r="B282" s="387" t="s">
        <v>3981</v>
      </c>
      <c r="C282" s="387" t="s">
        <v>3672</v>
      </c>
      <c r="D282" s="387" t="s">
        <v>3945</v>
      </c>
      <c r="E282" s="387" t="s">
        <v>3940</v>
      </c>
      <c r="F282" s="390">
        <v>1</v>
      </c>
      <c r="G282" s="390">
        <v>663</v>
      </c>
      <c r="H282" s="390">
        <v>1</v>
      </c>
      <c r="I282" s="390">
        <v>663</v>
      </c>
      <c r="J282" s="390"/>
      <c r="K282" s="390"/>
      <c r="L282" s="390"/>
      <c r="M282" s="390"/>
      <c r="N282" s="390"/>
      <c r="O282" s="390"/>
      <c r="P282" s="403"/>
      <c r="Q282" s="391"/>
    </row>
    <row r="283" spans="1:17" ht="14.4" customHeight="1" x14ac:dyDescent="0.3">
      <c r="A283" s="386" t="s">
        <v>4185</v>
      </c>
      <c r="B283" s="387" t="s">
        <v>3981</v>
      </c>
      <c r="C283" s="387" t="s">
        <v>3672</v>
      </c>
      <c r="D283" s="387" t="s">
        <v>3959</v>
      </c>
      <c r="E283" s="387" t="s">
        <v>3960</v>
      </c>
      <c r="F283" s="390"/>
      <c r="G283" s="390"/>
      <c r="H283" s="390"/>
      <c r="I283" s="390"/>
      <c r="J283" s="390"/>
      <c r="K283" s="390"/>
      <c r="L283" s="390"/>
      <c r="M283" s="390"/>
      <c r="N283" s="390">
        <v>1</v>
      </c>
      <c r="O283" s="390">
        <v>112</v>
      </c>
      <c r="P283" s="403"/>
      <c r="Q283" s="391">
        <v>112</v>
      </c>
    </row>
    <row r="284" spans="1:17" ht="14.4" customHeight="1" x14ac:dyDescent="0.3">
      <c r="A284" s="386" t="s">
        <v>4185</v>
      </c>
      <c r="B284" s="387" t="s">
        <v>3981</v>
      </c>
      <c r="C284" s="387" t="s">
        <v>3672</v>
      </c>
      <c r="D284" s="387" t="s">
        <v>4097</v>
      </c>
      <c r="E284" s="387" t="s">
        <v>4098</v>
      </c>
      <c r="F284" s="390"/>
      <c r="G284" s="390"/>
      <c r="H284" s="390"/>
      <c r="I284" s="390"/>
      <c r="J284" s="390"/>
      <c r="K284" s="390"/>
      <c r="L284" s="390"/>
      <c r="M284" s="390"/>
      <c r="N284" s="390">
        <v>1</v>
      </c>
      <c r="O284" s="390">
        <v>232</v>
      </c>
      <c r="P284" s="403"/>
      <c r="Q284" s="391">
        <v>232</v>
      </c>
    </row>
    <row r="285" spans="1:17" ht="14.4" customHeight="1" x14ac:dyDescent="0.3">
      <c r="A285" s="386" t="s">
        <v>4185</v>
      </c>
      <c r="B285" s="387" t="s">
        <v>4101</v>
      </c>
      <c r="C285" s="387" t="s">
        <v>3672</v>
      </c>
      <c r="D285" s="387" t="s">
        <v>4132</v>
      </c>
      <c r="E285" s="387" t="s">
        <v>4133</v>
      </c>
      <c r="F285" s="390"/>
      <c r="G285" s="390"/>
      <c r="H285" s="390"/>
      <c r="I285" s="390"/>
      <c r="J285" s="390">
        <v>1</v>
      </c>
      <c r="K285" s="390">
        <v>234</v>
      </c>
      <c r="L285" s="390"/>
      <c r="M285" s="390">
        <v>234</v>
      </c>
      <c r="N285" s="390">
        <v>6</v>
      </c>
      <c r="O285" s="390">
        <v>1392</v>
      </c>
      <c r="P285" s="403"/>
      <c r="Q285" s="391">
        <v>232</v>
      </c>
    </row>
    <row r="286" spans="1:17" ht="14.4" customHeight="1" x14ac:dyDescent="0.3">
      <c r="A286" s="386" t="s">
        <v>4186</v>
      </c>
      <c r="B286" s="387" t="s">
        <v>3735</v>
      </c>
      <c r="C286" s="387" t="s">
        <v>3672</v>
      </c>
      <c r="D286" s="387" t="s">
        <v>3776</v>
      </c>
      <c r="E286" s="387" t="s">
        <v>3777</v>
      </c>
      <c r="F286" s="390">
        <v>20</v>
      </c>
      <c r="G286" s="390">
        <v>8620</v>
      </c>
      <c r="H286" s="390">
        <v>1</v>
      </c>
      <c r="I286" s="390">
        <v>431</v>
      </c>
      <c r="J286" s="390">
        <v>33</v>
      </c>
      <c r="K286" s="390">
        <v>14289</v>
      </c>
      <c r="L286" s="390">
        <v>1.6576566125290024</v>
      </c>
      <c r="M286" s="390">
        <v>433</v>
      </c>
      <c r="N286" s="390">
        <v>56</v>
      </c>
      <c r="O286" s="390">
        <v>18312</v>
      </c>
      <c r="P286" s="403">
        <v>2.1243619489559165</v>
      </c>
      <c r="Q286" s="391">
        <v>327</v>
      </c>
    </row>
    <row r="287" spans="1:17" ht="14.4" customHeight="1" x14ac:dyDescent="0.3">
      <c r="A287" s="386" t="s">
        <v>4186</v>
      </c>
      <c r="B287" s="387" t="s">
        <v>3735</v>
      </c>
      <c r="C287" s="387" t="s">
        <v>3672</v>
      </c>
      <c r="D287" s="387" t="s">
        <v>3675</v>
      </c>
      <c r="E287" s="387" t="s">
        <v>3676</v>
      </c>
      <c r="F287" s="390">
        <v>1</v>
      </c>
      <c r="G287" s="390">
        <v>34</v>
      </c>
      <c r="H287" s="390">
        <v>1</v>
      </c>
      <c r="I287" s="390">
        <v>34</v>
      </c>
      <c r="J287" s="390">
        <v>1</v>
      </c>
      <c r="K287" s="390">
        <v>34</v>
      </c>
      <c r="L287" s="390">
        <v>1</v>
      </c>
      <c r="M287" s="390">
        <v>34</v>
      </c>
      <c r="N287" s="390"/>
      <c r="O287" s="390"/>
      <c r="P287" s="403"/>
      <c r="Q287" s="391"/>
    </row>
    <row r="288" spans="1:17" ht="14.4" customHeight="1" x14ac:dyDescent="0.3">
      <c r="A288" s="386" t="s">
        <v>4186</v>
      </c>
      <c r="B288" s="387" t="s">
        <v>3790</v>
      </c>
      <c r="C288" s="387" t="s">
        <v>3672</v>
      </c>
      <c r="D288" s="387" t="s">
        <v>3804</v>
      </c>
      <c r="E288" s="387" t="s">
        <v>3805</v>
      </c>
      <c r="F288" s="390">
        <v>71</v>
      </c>
      <c r="G288" s="390">
        <v>23075</v>
      </c>
      <c r="H288" s="390">
        <v>1</v>
      </c>
      <c r="I288" s="390">
        <v>325</v>
      </c>
      <c r="J288" s="390">
        <v>63</v>
      </c>
      <c r="K288" s="390">
        <v>20601</v>
      </c>
      <c r="L288" s="390">
        <v>0.89278439869989168</v>
      </c>
      <c r="M288" s="390">
        <v>327</v>
      </c>
      <c r="N288" s="390">
        <v>76</v>
      </c>
      <c r="O288" s="390">
        <v>24852</v>
      </c>
      <c r="P288" s="403">
        <v>1.0770097508125678</v>
      </c>
      <c r="Q288" s="391">
        <v>327</v>
      </c>
    </row>
    <row r="289" spans="1:17" ht="14.4" customHeight="1" x14ac:dyDescent="0.3">
      <c r="A289" s="386" t="s">
        <v>4186</v>
      </c>
      <c r="B289" s="387" t="s">
        <v>3790</v>
      </c>
      <c r="C289" s="387" t="s">
        <v>3672</v>
      </c>
      <c r="D289" s="387" t="s">
        <v>3806</v>
      </c>
      <c r="E289" s="387" t="s">
        <v>3807</v>
      </c>
      <c r="F289" s="390"/>
      <c r="G289" s="390"/>
      <c r="H289" s="390"/>
      <c r="I289" s="390"/>
      <c r="J289" s="390"/>
      <c r="K289" s="390"/>
      <c r="L289" s="390"/>
      <c r="M289" s="390"/>
      <c r="N289" s="390">
        <v>2</v>
      </c>
      <c r="O289" s="390">
        <v>0</v>
      </c>
      <c r="P289" s="403"/>
      <c r="Q289" s="391">
        <v>0</v>
      </c>
    </row>
    <row r="290" spans="1:17" ht="14.4" customHeight="1" x14ac:dyDescent="0.3">
      <c r="A290" s="386" t="s">
        <v>4186</v>
      </c>
      <c r="B290" s="387" t="s">
        <v>3808</v>
      </c>
      <c r="C290" s="387" t="s">
        <v>3546</v>
      </c>
      <c r="D290" s="387" t="s">
        <v>3555</v>
      </c>
      <c r="E290" s="387" t="s">
        <v>3556</v>
      </c>
      <c r="F290" s="390">
        <v>0.8</v>
      </c>
      <c r="G290" s="390">
        <v>67.87</v>
      </c>
      <c r="H290" s="390">
        <v>1</v>
      </c>
      <c r="I290" s="390">
        <v>84.837500000000006</v>
      </c>
      <c r="J290" s="390"/>
      <c r="K290" s="390"/>
      <c r="L290" s="390"/>
      <c r="M290" s="390"/>
      <c r="N290" s="390"/>
      <c r="O290" s="390"/>
      <c r="P290" s="403"/>
      <c r="Q290" s="391"/>
    </row>
    <row r="291" spans="1:17" ht="14.4" customHeight="1" x14ac:dyDescent="0.3">
      <c r="A291" s="386" t="s">
        <v>4186</v>
      </c>
      <c r="B291" s="387" t="s">
        <v>3808</v>
      </c>
      <c r="C291" s="387" t="s">
        <v>3546</v>
      </c>
      <c r="D291" s="387" t="s">
        <v>3557</v>
      </c>
      <c r="E291" s="387" t="s">
        <v>3558</v>
      </c>
      <c r="F291" s="390">
        <v>0.1</v>
      </c>
      <c r="G291" s="390">
        <v>13.02</v>
      </c>
      <c r="H291" s="390">
        <v>1</v>
      </c>
      <c r="I291" s="390">
        <v>130.19999999999999</v>
      </c>
      <c r="J291" s="390"/>
      <c r="K291" s="390"/>
      <c r="L291" s="390"/>
      <c r="M291" s="390"/>
      <c r="N291" s="390"/>
      <c r="O291" s="390"/>
      <c r="P291" s="403"/>
      <c r="Q291" s="391"/>
    </row>
    <row r="292" spans="1:17" ht="14.4" customHeight="1" x14ac:dyDescent="0.3">
      <c r="A292" s="386" t="s">
        <v>4186</v>
      </c>
      <c r="B292" s="387" t="s">
        <v>3808</v>
      </c>
      <c r="C292" s="387" t="s">
        <v>3546</v>
      </c>
      <c r="D292" s="387" t="s">
        <v>3565</v>
      </c>
      <c r="E292" s="387" t="s">
        <v>3566</v>
      </c>
      <c r="F292" s="390">
        <v>0.8</v>
      </c>
      <c r="G292" s="390">
        <v>49.48</v>
      </c>
      <c r="H292" s="390">
        <v>1</v>
      </c>
      <c r="I292" s="390">
        <v>61.849999999999994</v>
      </c>
      <c r="J292" s="390"/>
      <c r="K292" s="390"/>
      <c r="L292" s="390"/>
      <c r="M292" s="390"/>
      <c r="N292" s="390"/>
      <c r="O292" s="390"/>
      <c r="P292" s="403"/>
      <c r="Q292" s="391"/>
    </row>
    <row r="293" spans="1:17" ht="14.4" customHeight="1" x14ac:dyDescent="0.3">
      <c r="A293" s="386" t="s">
        <v>4186</v>
      </c>
      <c r="B293" s="387" t="s">
        <v>3808</v>
      </c>
      <c r="C293" s="387" t="s">
        <v>3546</v>
      </c>
      <c r="D293" s="387" t="s">
        <v>3742</v>
      </c>
      <c r="E293" s="387" t="s">
        <v>3743</v>
      </c>
      <c r="F293" s="390">
        <v>0.2</v>
      </c>
      <c r="G293" s="390">
        <v>214.88</v>
      </c>
      <c r="H293" s="390">
        <v>1</v>
      </c>
      <c r="I293" s="390">
        <v>1074.3999999999999</v>
      </c>
      <c r="J293" s="390"/>
      <c r="K293" s="390"/>
      <c r="L293" s="390"/>
      <c r="M293" s="390"/>
      <c r="N293" s="390"/>
      <c r="O293" s="390"/>
      <c r="P293" s="403"/>
      <c r="Q293" s="391"/>
    </row>
    <row r="294" spans="1:17" ht="14.4" customHeight="1" x14ac:dyDescent="0.3">
      <c r="A294" s="386" t="s">
        <v>4186</v>
      </c>
      <c r="B294" s="387" t="s">
        <v>3808</v>
      </c>
      <c r="C294" s="387" t="s">
        <v>3546</v>
      </c>
      <c r="D294" s="387" t="s">
        <v>4187</v>
      </c>
      <c r="E294" s="387" t="s">
        <v>4188</v>
      </c>
      <c r="F294" s="390">
        <v>2</v>
      </c>
      <c r="G294" s="390">
        <v>7918.46</v>
      </c>
      <c r="H294" s="390">
        <v>1</v>
      </c>
      <c r="I294" s="390">
        <v>3959.23</v>
      </c>
      <c r="J294" s="390"/>
      <c r="K294" s="390"/>
      <c r="L294" s="390"/>
      <c r="M294" s="390"/>
      <c r="N294" s="390"/>
      <c r="O294" s="390"/>
      <c r="P294" s="403"/>
      <c r="Q294" s="391"/>
    </row>
    <row r="295" spans="1:17" ht="14.4" customHeight="1" x14ac:dyDescent="0.3">
      <c r="A295" s="386" t="s">
        <v>4186</v>
      </c>
      <c r="B295" s="387" t="s">
        <v>3808</v>
      </c>
      <c r="C295" s="387" t="s">
        <v>3546</v>
      </c>
      <c r="D295" s="387" t="s">
        <v>3591</v>
      </c>
      <c r="E295" s="387" t="s">
        <v>3592</v>
      </c>
      <c r="F295" s="390">
        <v>0.08</v>
      </c>
      <c r="G295" s="390">
        <v>9.9700000000000006</v>
      </c>
      <c r="H295" s="390">
        <v>1</v>
      </c>
      <c r="I295" s="390">
        <v>124.625</v>
      </c>
      <c r="J295" s="390"/>
      <c r="K295" s="390"/>
      <c r="L295" s="390"/>
      <c r="M295" s="390"/>
      <c r="N295" s="390"/>
      <c r="O295" s="390"/>
      <c r="P295" s="403"/>
      <c r="Q295" s="391"/>
    </row>
    <row r="296" spans="1:17" ht="14.4" customHeight="1" x14ac:dyDescent="0.3">
      <c r="A296" s="386" t="s">
        <v>4186</v>
      </c>
      <c r="B296" s="387" t="s">
        <v>3808</v>
      </c>
      <c r="C296" s="387" t="s">
        <v>3546</v>
      </c>
      <c r="D296" s="387" t="s">
        <v>3593</v>
      </c>
      <c r="E296" s="387" t="s">
        <v>3594</v>
      </c>
      <c r="F296" s="390">
        <v>1.6</v>
      </c>
      <c r="G296" s="390">
        <v>281.64000000000004</v>
      </c>
      <c r="H296" s="390">
        <v>1</v>
      </c>
      <c r="I296" s="390">
        <v>176.02500000000001</v>
      </c>
      <c r="J296" s="390"/>
      <c r="K296" s="390"/>
      <c r="L296" s="390"/>
      <c r="M296" s="390"/>
      <c r="N296" s="390"/>
      <c r="O296" s="390"/>
      <c r="P296" s="403"/>
      <c r="Q296" s="391"/>
    </row>
    <row r="297" spans="1:17" ht="14.4" customHeight="1" x14ac:dyDescent="0.3">
      <c r="A297" s="386" t="s">
        <v>4186</v>
      </c>
      <c r="B297" s="387" t="s">
        <v>3808</v>
      </c>
      <c r="C297" s="387" t="s">
        <v>3546</v>
      </c>
      <c r="D297" s="387" t="s">
        <v>3835</v>
      </c>
      <c r="E297" s="387" t="s">
        <v>3836</v>
      </c>
      <c r="F297" s="390">
        <v>1</v>
      </c>
      <c r="G297" s="390">
        <v>45.12</v>
      </c>
      <c r="H297" s="390">
        <v>1</v>
      </c>
      <c r="I297" s="390">
        <v>45.12</v>
      </c>
      <c r="J297" s="390"/>
      <c r="K297" s="390"/>
      <c r="L297" s="390"/>
      <c r="M297" s="390"/>
      <c r="N297" s="390"/>
      <c r="O297" s="390"/>
      <c r="P297" s="403"/>
      <c r="Q297" s="391"/>
    </row>
    <row r="298" spans="1:17" ht="14.4" customHeight="1" x14ac:dyDescent="0.3">
      <c r="A298" s="386" t="s">
        <v>4186</v>
      </c>
      <c r="B298" s="387" t="s">
        <v>3808</v>
      </c>
      <c r="C298" s="387" t="s">
        <v>3546</v>
      </c>
      <c r="D298" s="387" t="s">
        <v>1521</v>
      </c>
      <c r="E298" s="387" t="s">
        <v>3837</v>
      </c>
      <c r="F298" s="390">
        <v>3</v>
      </c>
      <c r="G298" s="390">
        <v>19785</v>
      </c>
      <c r="H298" s="390">
        <v>1</v>
      </c>
      <c r="I298" s="390">
        <v>6595</v>
      </c>
      <c r="J298" s="390"/>
      <c r="K298" s="390"/>
      <c r="L298" s="390"/>
      <c r="M298" s="390"/>
      <c r="N298" s="390"/>
      <c r="O298" s="390"/>
      <c r="P298" s="403"/>
      <c r="Q298" s="391"/>
    </row>
    <row r="299" spans="1:17" ht="14.4" customHeight="1" x14ac:dyDescent="0.3">
      <c r="A299" s="386" t="s">
        <v>4186</v>
      </c>
      <c r="B299" s="387" t="s">
        <v>3808</v>
      </c>
      <c r="C299" s="387" t="s">
        <v>3546</v>
      </c>
      <c r="D299" s="387" t="s">
        <v>3840</v>
      </c>
      <c r="E299" s="387" t="s">
        <v>3841</v>
      </c>
      <c r="F299" s="390">
        <v>2</v>
      </c>
      <c r="G299" s="390">
        <v>8820.48</v>
      </c>
      <c r="H299" s="390">
        <v>1</v>
      </c>
      <c r="I299" s="390">
        <v>4410.24</v>
      </c>
      <c r="J299" s="390"/>
      <c r="K299" s="390"/>
      <c r="L299" s="390"/>
      <c r="M299" s="390"/>
      <c r="N299" s="390"/>
      <c r="O299" s="390"/>
      <c r="P299" s="403"/>
      <c r="Q299" s="391"/>
    </row>
    <row r="300" spans="1:17" ht="14.4" customHeight="1" x14ac:dyDescent="0.3">
      <c r="A300" s="386" t="s">
        <v>4186</v>
      </c>
      <c r="B300" s="387" t="s">
        <v>3808</v>
      </c>
      <c r="C300" s="387" t="s">
        <v>3546</v>
      </c>
      <c r="D300" s="387" t="s">
        <v>3622</v>
      </c>
      <c r="E300" s="387" t="s">
        <v>3610</v>
      </c>
      <c r="F300" s="390">
        <v>2</v>
      </c>
      <c r="G300" s="390">
        <v>24.98</v>
      </c>
      <c r="H300" s="390">
        <v>1</v>
      </c>
      <c r="I300" s="390">
        <v>12.49</v>
      </c>
      <c r="J300" s="390"/>
      <c r="K300" s="390"/>
      <c r="L300" s="390"/>
      <c r="M300" s="390"/>
      <c r="N300" s="390"/>
      <c r="O300" s="390"/>
      <c r="P300" s="403"/>
      <c r="Q300" s="391"/>
    </row>
    <row r="301" spans="1:17" ht="14.4" customHeight="1" x14ac:dyDescent="0.3">
      <c r="A301" s="386" t="s">
        <v>4186</v>
      </c>
      <c r="B301" s="387" t="s">
        <v>3808</v>
      </c>
      <c r="C301" s="387" t="s">
        <v>3546</v>
      </c>
      <c r="D301" s="387" t="s">
        <v>3638</v>
      </c>
      <c r="E301" s="387" t="s">
        <v>3639</v>
      </c>
      <c r="F301" s="390">
        <v>0.2</v>
      </c>
      <c r="G301" s="390">
        <v>10.119999999999999</v>
      </c>
      <c r="H301" s="390">
        <v>1</v>
      </c>
      <c r="I301" s="390">
        <v>50.599999999999994</v>
      </c>
      <c r="J301" s="390"/>
      <c r="K301" s="390"/>
      <c r="L301" s="390"/>
      <c r="M301" s="390"/>
      <c r="N301" s="390"/>
      <c r="O301" s="390"/>
      <c r="P301" s="403"/>
      <c r="Q301" s="391"/>
    </row>
    <row r="302" spans="1:17" ht="14.4" customHeight="1" x14ac:dyDescent="0.3">
      <c r="A302" s="386" t="s">
        <v>4186</v>
      </c>
      <c r="B302" s="387" t="s">
        <v>3808</v>
      </c>
      <c r="C302" s="387" t="s">
        <v>3546</v>
      </c>
      <c r="D302" s="387" t="s">
        <v>3640</v>
      </c>
      <c r="E302" s="387" t="s">
        <v>3641</v>
      </c>
      <c r="F302" s="390">
        <v>0.02</v>
      </c>
      <c r="G302" s="390">
        <v>7.34</v>
      </c>
      <c r="H302" s="390">
        <v>1</v>
      </c>
      <c r="I302" s="390">
        <v>367</v>
      </c>
      <c r="J302" s="390"/>
      <c r="K302" s="390"/>
      <c r="L302" s="390"/>
      <c r="M302" s="390"/>
      <c r="N302" s="390"/>
      <c r="O302" s="390"/>
      <c r="P302" s="403"/>
      <c r="Q302" s="391"/>
    </row>
    <row r="303" spans="1:17" ht="14.4" customHeight="1" x14ac:dyDescent="0.3">
      <c r="A303" s="386" t="s">
        <v>4186</v>
      </c>
      <c r="B303" s="387" t="s">
        <v>3808</v>
      </c>
      <c r="C303" s="387" t="s">
        <v>3546</v>
      </c>
      <c r="D303" s="387" t="s">
        <v>3852</v>
      </c>
      <c r="E303" s="387" t="s">
        <v>3853</v>
      </c>
      <c r="F303" s="390">
        <v>0.1</v>
      </c>
      <c r="G303" s="390">
        <v>11.17</v>
      </c>
      <c r="H303" s="390">
        <v>1</v>
      </c>
      <c r="I303" s="390">
        <v>111.69999999999999</v>
      </c>
      <c r="J303" s="390"/>
      <c r="K303" s="390"/>
      <c r="L303" s="390"/>
      <c r="M303" s="390"/>
      <c r="N303" s="390"/>
      <c r="O303" s="390"/>
      <c r="P303" s="403"/>
      <c r="Q303" s="391"/>
    </row>
    <row r="304" spans="1:17" ht="14.4" customHeight="1" x14ac:dyDescent="0.3">
      <c r="A304" s="386" t="s">
        <v>4186</v>
      </c>
      <c r="B304" s="387" t="s">
        <v>3808</v>
      </c>
      <c r="C304" s="387" t="s">
        <v>3546</v>
      </c>
      <c r="D304" s="387" t="s">
        <v>3652</v>
      </c>
      <c r="E304" s="387" t="s">
        <v>3653</v>
      </c>
      <c r="F304" s="390">
        <v>1</v>
      </c>
      <c r="G304" s="390">
        <v>15.93</v>
      </c>
      <c r="H304" s="390">
        <v>1</v>
      </c>
      <c r="I304" s="390">
        <v>15.93</v>
      </c>
      <c r="J304" s="390"/>
      <c r="K304" s="390"/>
      <c r="L304" s="390"/>
      <c r="M304" s="390"/>
      <c r="N304" s="390"/>
      <c r="O304" s="390"/>
      <c r="P304" s="403"/>
      <c r="Q304" s="391"/>
    </row>
    <row r="305" spans="1:17" ht="14.4" customHeight="1" x14ac:dyDescent="0.3">
      <c r="A305" s="386" t="s">
        <v>4186</v>
      </c>
      <c r="B305" s="387" t="s">
        <v>3808</v>
      </c>
      <c r="C305" s="387" t="s">
        <v>3546</v>
      </c>
      <c r="D305" s="387" t="s">
        <v>3668</v>
      </c>
      <c r="E305" s="387" t="s">
        <v>3669</v>
      </c>
      <c r="F305" s="390">
        <v>2.0000000000000004</v>
      </c>
      <c r="G305" s="390">
        <v>2137.5</v>
      </c>
      <c r="H305" s="390">
        <v>1</v>
      </c>
      <c r="I305" s="390">
        <v>1068.7499999999998</v>
      </c>
      <c r="J305" s="390">
        <v>0.30000000000000004</v>
      </c>
      <c r="K305" s="390">
        <v>225.09</v>
      </c>
      <c r="L305" s="390">
        <v>0.10530526315789474</v>
      </c>
      <c r="M305" s="390">
        <v>750.3</v>
      </c>
      <c r="N305" s="390"/>
      <c r="O305" s="390"/>
      <c r="P305" s="403"/>
      <c r="Q305" s="391"/>
    </row>
    <row r="306" spans="1:17" ht="14.4" customHeight="1" x14ac:dyDescent="0.3">
      <c r="A306" s="386" t="s">
        <v>4186</v>
      </c>
      <c r="B306" s="387" t="s">
        <v>3808</v>
      </c>
      <c r="C306" s="387" t="s">
        <v>3546</v>
      </c>
      <c r="D306" s="387" t="s">
        <v>3861</v>
      </c>
      <c r="E306" s="387" t="s">
        <v>3669</v>
      </c>
      <c r="F306" s="390"/>
      <c r="G306" s="390"/>
      <c r="H306" s="390"/>
      <c r="I306" s="390"/>
      <c r="J306" s="390">
        <v>1</v>
      </c>
      <c r="K306" s="390">
        <v>138.1</v>
      </c>
      <c r="L306" s="390"/>
      <c r="M306" s="390">
        <v>138.1</v>
      </c>
      <c r="N306" s="390"/>
      <c r="O306" s="390"/>
      <c r="P306" s="403"/>
      <c r="Q306" s="391"/>
    </row>
    <row r="307" spans="1:17" ht="14.4" customHeight="1" x14ac:dyDescent="0.3">
      <c r="A307" s="386" t="s">
        <v>4186</v>
      </c>
      <c r="B307" s="387" t="s">
        <v>3808</v>
      </c>
      <c r="C307" s="387" t="s">
        <v>3546</v>
      </c>
      <c r="D307" s="387" t="s">
        <v>3866</v>
      </c>
      <c r="E307" s="387" t="s">
        <v>3867</v>
      </c>
      <c r="F307" s="390"/>
      <c r="G307" s="390"/>
      <c r="H307" s="390"/>
      <c r="I307" s="390"/>
      <c r="J307" s="390">
        <v>2</v>
      </c>
      <c r="K307" s="390">
        <v>0</v>
      </c>
      <c r="L307" s="390"/>
      <c r="M307" s="390">
        <v>0</v>
      </c>
      <c r="N307" s="390"/>
      <c r="O307" s="390"/>
      <c r="P307" s="403"/>
      <c r="Q307" s="391"/>
    </row>
    <row r="308" spans="1:17" ht="14.4" customHeight="1" x14ac:dyDescent="0.3">
      <c r="A308" s="386" t="s">
        <v>4186</v>
      </c>
      <c r="B308" s="387" t="s">
        <v>3808</v>
      </c>
      <c r="C308" s="387" t="s">
        <v>3881</v>
      </c>
      <c r="D308" s="387" t="s">
        <v>3882</v>
      </c>
      <c r="E308" s="387" t="s">
        <v>3883</v>
      </c>
      <c r="F308" s="390">
        <v>9</v>
      </c>
      <c r="G308" s="390">
        <v>16039.439999999999</v>
      </c>
      <c r="H308" s="390">
        <v>1</v>
      </c>
      <c r="I308" s="390">
        <v>1782.1599999999999</v>
      </c>
      <c r="J308" s="390">
        <v>4</v>
      </c>
      <c r="K308" s="390">
        <v>7128.64</v>
      </c>
      <c r="L308" s="390">
        <v>0.44444444444444448</v>
      </c>
      <c r="M308" s="390">
        <v>1782.16</v>
      </c>
      <c r="N308" s="390">
        <v>2</v>
      </c>
      <c r="O308" s="390">
        <v>3731.16</v>
      </c>
      <c r="P308" s="403">
        <v>0.23262408163876047</v>
      </c>
      <c r="Q308" s="391">
        <v>1865.58</v>
      </c>
    </row>
    <row r="309" spans="1:17" ht="14.4" customHeight="1" x14ac:dyDescent="0.3">
      <c r="A309" s="386" t="s">
        <v>4186</v>
      </c>
      <c r="B309" s="387" t="s">
        <v>3808</v>
      </c>
      <c r="C309" s="387" t="s">
        <v>3881</v>
      </c>
      <c r="D309" s="387" t="s">
        <v>3884</v>
      </c>
      <c r="E309" s="387" t="s">
        <v>3885</v>
      </c>
      <c r="F309" s="390">
        <v>1</v>
      </c>
      <c r="G309" s="390">
        <v>7855.31</v>
      </c>
      <c r="H309" s="390">
        <v>1</v>
      </c>
      <c r="I309" s="390">
        <v>7855.31</v>
      </c>
      <c r="J309" s="390"/>
      <c r="K309" s="390"/>
      <c r="L309" s="390"/>
      <c r="M309" s="390"/>
      <c r="N309" s="390"/>
      <c r="O309" s="390"/>
      <c r="P309" s="403"/>
      <c r="Q309" s="391"/>
    </row>
    <row r="310" spans="1:17" ht="14.4" customHeight="1" x14ac:dyDescent="0.3">
      <c r="A310" s="386" t="s">
        <v>4186</v>
      </c>
      <c r="B310" s="387" t="s">
        <v>3808</v>
      </c>
      <c r="C310" s="387" t="s">
        <v>3881</v>
      </c>
      <c r="D310" s="387" t="s">
        <v>3886</v>
      </c>
      <c r="E310" s="387" t="s">
        <v>3887</v>
      </c>
      <c r="F310" s="390">
        <v>4</v>
      </c>
      <c r="G310" s="390">
        <v>3438.88</v>
      </c>
      <c r="H310" s="390">
        <v>1</v>
      </c>
      <c r="I310" s="390">
        <v>859.72</v>
      </c>
      <c r="J310" s="390">
        <v>6</v>
      </c>
      <c r="K310" s="390">
        <v>5216.7000000000007</v>
      </c>
      <c r="L310" s="390">
        <v>1.5169764574512634</v>
      </c>
      <c r="M310" s="390">
        <v>869.45000000000016</v>
      </c>
      <c r="N310" s="390">
        <v>7</v>
      </c>
      <c r="O310" s="390">
        <v>6478.9900000000007</v>
      </c>
      <c r="P310" s="403">
        <v>1.884040734192528</v>
      </c>
      <c r="Q310" s="391">
        <v>925.57</v>
      </c>
    </row>
    <row r="311" spans="1:17" ht="14.4" customHeight="1" x14ac:dyDescent="0.3">
      <c r="A311" s="386" t="s">
        <v>4186</v>
      </c>
      <c r="B311" s="387" t="s">
        <v>3808</v>
      </c>
      <c r="C311" s="387" t="s">
        <v>3888</v>
      </c>
      <c r="D311" s="387" t="s">
        <v>3889</v>
      </c>
      <c r="E311" s="387" t="s">
        <v>3890</v>
      </c>
      <c r="F311" s="390"/>
      <c r="G311" s="390"/>
      <c r="H311" s="390"/>
      <c r="I311" s="390"/>
      <c r="J311" s="390"/>
      <c r="K311" s="390"/>
      <c r="L311" s="390"/>
      <c r="M311" s="390"/>
      <c r="N311" s="390">
        <v>1</v>
      </c>
      <c r="O311" s="390">
        <v>147</v>
      </c>
      <c r="P311" s="403"/>
      <c r="Q311" s="391">
        <v>147</v>
      </c>
    </row>
    <row r="312" spans="1:17" ht="14.4" customHeight="1" x14ac:dyDescent="0.3">
      <c r="A312" s="386" t="s">
        <v>4186</v>
      </c>
      <c r="B312" s="387" t="s">
        <v>3808</v>
      </c>
      <c r="C312" s="387" t="s">
        <v>3672</v>
      </c>
      <c r="D312" s="387" t="s">
        <v>3675</v>
      </c>
      <c r="E312" s="387" t="s">
        <v>3676</v>
      </c>
      <c r="F312" s="390">
        <v>3</v>
      </c>
      <c r="G312" s="390">
        <v>102</v>
      </c>
      <c r="H312" s="390">
        <v>1</v>
      </c>
      <c r="I312" s="390">
        <v>34</v>
      </c>
      <c r="J312" s="390">
        <v>3</v>
      </c>
      <c r="K312" s="390">
        <v>102</v>
      </c>
      <c r="L312" s="390">
        <v>1</v>
      </c>
      <c r="M312" s="390">
        <v>34</v>
      </c>
      <c r="N312" s="390">
        <v>6</v>
      </c>
      <c r="O312" s="390">
        <v>204</v>
      </c>
      <c r="P312" s="403">
        <v>2</v>
      </c>
      <c r="Q312" s="391">
        <v>34</v>
      </c>
    </row>
    <row r="313" spans="1:17" ht="14.4" customHeight="1" x14ac:dyDescent="0.3">
      <c r="A313" s="386" t="s">
        <v>4186</v>
      </c>
      <c r="B313" s="387" t="s">
        <v>3808</v>
      </c>
      <c r="C313" s="387" t="s">
        <v>3672</v>
      </c>
      <c r="D313" s="387" t="s">
        <v>3679</v>
      </c>
      <c r="E313" s="387" t="s">
        <v>3680</v>
      </c>
      <c r="F313" s="390">
        <v>8</v>
      </c>
      <c r="G313" s="390">
        <v>600</v>
      </c>
      <c r="H313" s="390">
        <v>1</v>
      </c>
      <c r="I313" s="390">
        <v>75</v>
      </c>
      <c r="J313" s="390">
        <v>6</v>
      </c>
      <c r="K313" s="390">
        <v>450</v>
      </c>
      <c r="L313" s="390">
        <v>0.75</v>
      </c>
      <c r="M313" s="390">
        <v>75</v>
      </c>
      <c r="N313" s="390">
        <v>11</v>
      </c>
      <c r="O313" s="390">
        <v>891</v>
      </c>
      <c r="P313" s="403">
        <v>1.4850000000000001</v>
      </c>
      <c r="Q313" s="391">
        <v>81</v>
      </c>
    </row>
    <row r="314" spans="1:17" ht="14.4" customHeight="1" x14ac:dyDescent="0.3">
      <c r="A314" s="386" t="s">
        <v>4186</v>
      </c>
      <c r="B314" s="387" t="s">
        <v>3808</v>
      </c>
      <c r="C314" s="387" t="s">
        <v>3672</v>
      </c>
      <c r="D314" s="387" t="s">
        <v>3894</v>
      </c>
      <c r="E314" s="387" t="s">
        <v>3895</v>
      </c>
      <c r="F314" s="390">
        <v>3</v>
      </c>
      <c r="G314" s="390">
        <v>549</v>
      </c>
      <c r="H314" s="390">
        <v>1</v>
      </c>
      <c r="I314" s="390">
        <v>183</v>
      </c>
      <c r="J314" s="390">
        <v>6</v>
      </c>
      <c r="K314" s="390">
        <v>1110</v>
      </c>
      <c r="L314" s="390">
        <v>2.0218579234972678</v>
      </c>
      <c r="M314" s="390">
        <v>185</v>
      </c>
      <c r="N314" s="390">
        <v>5</v>
      </c>
      <c r="O314" s="390">
        <v>925</v>
      </c>
      <c r="P314" s="403">
        <v>1.6848816029143898</v>
      </c>
      <c r="Q314" s="391">
        <v>185</v>
      </c>
    </row>
    <row r="315" spans="1:17" ht="14.4" customHeight="1" x14ac:dyDescent="0.3">
      <c r="A315" s="386" t="s">
        <v>4186</v>
      </c>
      <c r="B315" s="387" t="s">
        <v>3808</v>
      </c>
      <c r="C315" s="387" t="s">
        <v>3672</v>
      </c>
      <c r="D315" s="387" t="s">
        <v>3896</v>
      </c>
      <c r="E315" s="387" t="s">
        <v>3897</v>
      </c>
      <c r="F315" s="390">
        <v>5</v>
      </c>
      <c r="G315" s="390">
        <v>1660</v>
      </c>
      <c r="H315" s="390">
        <v>1</v>
      </c>
      <c r="I315" s="390">
        <v>332</v>
      </c>
      <c r="J315" s="390">
        <v>10</v>
      </c>
      <c r="K315" s="390">
        <v>3330</v>
      </c>
      <c r="L315" s="390">
        <v>2.0060240963855422</v>
      </c>
      <c r="M315" s="390">
        <v>333</v>
      </c>
      <c r="N315" s="390">
        <v>18</v>
      </c>
      <c r="O315" s="390">
        <v>6030</v>
      </c>
      <c r="P315" s="403">
        <v>3.6325301204819276</v>
      </c>
      <c r="Q315" s="391">
        <v>335</v>
      </c>
    </row>
    <row r="316" spans="1:17" ht="14.4" customHeight="1" x14ac:dyDescent="0.3">
      <c r="A316" s="386" t="s">
        <v>4186</v>
      </c>
      <c r="B316" s="387" t="s">
        <v>3808</v>
      </c>
      <c r="C316" s="387" t="s">
        <v>3672</v>
      </c>
      <c r="D316" s="387" t="s">
        <v>3780</v>
      </c>
      <c r="E316" s="387" t="s">
        <v>3781</v>
      </c>
      <c r="F316" s="390">
        <v>9</v>
      </c>
      <c r="G316" s="390">
        <v>7650</v>
      </c>
      <c r="H316" s="390">
        <v>1</v>
      </c>
      <c r="I316" s="390">
        <v>850</v>
      </c>
      <c r="J316" s="390">
        <v>4</v>
      </c>
      <c r="K316" s="390">
        <v>3408</v>
      </c>
      <c r="L316" s="390">
        <v>0.44549019607843138</v>
      </c>
      <c r="M316" s="390">
        <v>852</v>
      </c>
      <c r="N316" s="390"/>
      <c r="O316" s="390"/>
      <c r="P316" s="403"/>
      <c r="Q316" s="391"/>
    </row>
    <row r="317" spans="1:17" ht="14.4" customHeight="1" x14ac:dyDescent="0.3">
      <c r="A317" s="386" t="s">
        <v>4186</v>
      </c>
      <c r="B317" s="387" t="s">
        <v>3808</v>
      </c>
      <c r="C317" s="387" t="s">
        <v>3672</v>
      </c>
      <c r="D317" s="387" t="s">
        <v>3900</v>
      </c>
      <c r="E317" s="387" t="s">
        <v>3901</v>
      </c>
      <c r="F317" s="390">
        <v>1</v>
      </c>
      <c r="G317" s="390">
        <v>603</v>
      </c>
      <c r="H317" s="390">
        <v>1</v>
      </c>
      <c r="I317" s="390">
        <v>603</v>
      </c>
      <c r="J317" s="390"/>
      <c r="K317" s="390"/>
      <c r="L317" s="390"/>
      <c r="M317" s="390"/>
      <c r="N317" s="390"/>
      <c r="O317" s="390"/>
      <c r="P317" s="403"/>
      <c r="Q317" s="391"/>
    </row>
    <row r="318" spans="1:17" ht="14.4" customHeight="1" x14ac:dyDescent="0.3">
      <c r="A318" s="386" t="s">
        <v>4186</v>
      </c>
      <c r="B318" s="387" t="s">
        <v>3808</v>
      </c>
      <c r="C318" s="387" t="s">
        <v>3672</v>
      </c>
      <c r="D318" s="387" t="s">
        <v>3699</v>
      </c>
      <c r="E318" s="387" t="s">
        <v>3700</v>
      </c>
      <c r="F318" s="390">
        <v>19</v>
      </c>
      <c r="G318" s="390">
        <v>1102</v>
      </c>
      <c r="H318" s="390">
        <v>1</v>
      </c>
      <c r="I318" s="390">
        <v>58</v>
      </c>
      <c r="J318" s="390">
        <v>12</v>
      </c>
      <c r="K318" s="390">
        <v>696</v>
      </c>
      <c r="L318" s="390">
        <v>0.63157894736842102</v>
      </c>
      <c r="M318" s="390">
        <v>58</v>
      </c>
      <c r="N318" s="390">
        <v>4</v>
      </c>
      <c r="O318" s="390">
        <v>224</v>
      </c>
      <c r="P318" s="403">
        <v>0.20326678765880218</v>
      </c>
      <c r="Q318" s="391">
        <v>56</v>
      </c>
    </row>
    <row r="319" spans="1:17" ht="14.4" customHeight="1" x14ac:dyDescent="0.3">
      <c r="A319" s="386" t="s">
        <v>4186</v>
      </c>
      <c r="B319" s="387" t="s">
        <v>3808</v>
      </c>
      <c r="C319" s="387" t="s">
        <v>3672</v>
      </c>
      <c r="D319" s="387" t="s">
        <v>3701</v>
      </c>
      <c r="E319" s="387" t="s">
        <v>3702</v>
      </c>
      <c r="F319" s="390">
        <v>59</v>
      </c>
      <c r="G319" s="390">
        <v>19057</v>
      </c>
      <c r="H319" s="390">
        <v>1</v>
      </c>
      <c r="I319" s="390">
        <v>323</v>
      </c>
      <c r="J319" s="390">
        <v>52</v>
      </c>
      <c r="K319" s="390">
        <v>16848</v>
      </c>
      <c r="L319" s="390">
        <v>0.88408458834024239</v>
      </c>
      <c r="M319" s="390">
        <v>324</v>
      </c>
      <c r="N319" s="390">
        <v>48</v>
      </c>
      <c r="O319" s="390">
        <v>15600</v>
      </c>
      <c r="P319" s="403">
        <v>0.81859684105578001</v>
      </c>
      <c r="Q319" s="391">
        <v>325</v>
      </c>
    </row>
    <row r="320" spans="1:17" ht="14.4" customHeight="1" x14ac:dyDescent="0.3">
      <c r="A320" s="386" t="s">
        <v>4186</v>
      </c>
      <c r="B320" s="387" t="s">
        <v>3808</v>
      </c>
      <c r="C320" s="387" t="s">
        <v>3672</v>
      </c>
      <c r="D320" s="387" t="s">
        <v>3906</v>
      </c>
      <c r="E320" s="387" t="s">
        <v>3907</v>
      </c>
      <c r="F320" s="390">
        <v>111</v>
      </c>
      <c r="G320" s="390">
        <v>27528</v>
      </c>
      <c r="H320" s="390">
        <v>1</v>
      </c>
      <c r="I320" s="390">
        <v>248</v>
      </c>
      <c r="J320" s="390">
        <v>109</v>
      </c>
      <c r="K320" s="390">
        <v>27141</v>
      </c>
      <c r="L320" s="390">
        <v>0.98594158674803833</v>
      </c>
      <c r="M320" s="390">
        <v>249</v>
      </c>
      <c r="N320" s="390">
        <v>129</v>
      </c>
      <c r="O320" s="390">
        <v>29928</v>
      </c>
      <c r="P320" s="403">
        <v>1.0871839581517</v>
      </c>
      <c r="Q320" s="391">
        <v>232</v>
      </c>
    </row>
    <row r="321" spans="1:17" ht="14.4" customHeight="1" x14ac:dyDescent="0.3">
      <c r="A321" s="386" t="s">
        <v>4186</v>
      </c>
      <c r="B321" s="387" t="s">
        <v>3808</v>
      </c>
      <c r="C321" s="387" t="s">
        <v>3672</v>
      </c>
      <c r="D321" s="387" t="s">
        <v>3908</v>
      </c>
      <c r="E321" s="387" t="s">
        <v>3909</v>
      </c>
      <c r="F321" s="390">
        <v>1</v>
      </c>
      <c r="G321" s="390">
        <v>468</v>
      </c>
      <c r="H321" s="390">
        <v>1</v>
      </c>
      <c r="I321" s="390">
        <v>468</v>
      </c>
      <c r="J321" s="390"/>
      <c r="K321" s="390"/>
      <c r="L321" s="390"/>
      <c r="M321" s="390"/>
      <c r="N321" s="390"/>
      <c r="O321" s="390"/>
      <c r="P321" s="403"/>
      <c r="Q321" s="391"/>
    </row>
    <row r="322" spans="1:17" ht="14.4" customHeight="1" x14ac:dyDescent="0.3">
      <c r="A322" s="386" t="s">
        <v>4186</v>
      </c>
      <c r="B322" s="387" t="s">
        <v>3808</v>
      </c>
      <c r="C322" s="387" t="s">
        <v>3672</v>
      </c>
      <c r="D322" s="387" t="s">
        <v>3910</v>
      </c>
      <c r="E322" s="387" t="s">
        <v>3911</v>
      </c>
      <c r="F322" s="390">
        <v>17</v>
      </c>
      <c r="G322" s="390">
        <v>2907</v>
      </c>
      <c r="H322" s="390">
        <v>1</v>
      </c>
      <c r="I322" s="390">
        <v>171</v>
      </c>
      <c r="J322" s="390">
        <v>8</v>
      </c>
      <c r="K322" s="390">
        <v>1376</v>
      </c>
      <c r="L322" s="390">
        <v>0.47334021327829379</v>
      </c>
      <c r="M322" s="390">
        <v>172</v>
      </c>
      <c r="N322" s="390">
        <v>11</v>
      </c>
      <c r="O322" s="390">
        <v>1892</v>
      </c>
      <c r="P322" s="403">
        <v>0.65084279325765393</v>
      </c>
      <c r="Q322" s="391">
        <v>172</v>
      </c>
    </row>
    <row r="323" spans="1:17" ht="14.4" customHeight="1" x14ac:dyDescent="0.3">
      <c r="A323" s="386" t="s">
        <v>4186</v>
      </c>
      <c r="B323" s="387" t="s">
        <v>3808</v>
      </c>
      <c r="C323" s="387" t="s">
        <v>3672</v>
      </c>
      <c r="D323" s="387" t="s">
        <v>3918</v>
      </c>
      <c r="E323" s="387" t="s">
        <v>3919</v>
      </c>
      <c r="F323" s="390">
        <v>195</v>
      </c>
      <c r="G323" s="390">
        <v>15600</v>
      </c>
      <c r="H323" s="390">
        <v>1</v>
      </c>
      <c r="I323" s="390">
        <v>80</v>
      </c>
      <c r="J323" s="390">
        <v>211</v>
      </c>
      <c r="K323" s="390">
        <v>17091</v>
      </c>
      <c r="L323" s="390">
        <v>1.095576923076923</v>
      </c>
      <c r="M323" s="390">
        <v>81</v>
      </c>
      <c r="N323" s="390">
        <v>158</v>
      </c>
      <c r="O323" s="390">
        <v>12956</v>
      </c>
      <c r="P323" s="403">
        <v>0.83051282051282049</v>
      </c>
      <c r="Q323" s="391">
        <v>82</v>
      </c>
    </row>
    <row r="324" spans="1:17" ht="14.4" customHeight="1" x14ac:dyDescent="0.3">
      <c r="A324" s="386" t="s">
        <v>4186</v>
      </c>
      <c r="B324" s="387" t="s">
        <v>3808</v>
      </c>
      <c r="C324" s="387" t="s">
        <v>3672</v>
      </c>
      <c r="D324" s="387" t="s">
        <v>3922</v>
      </c>
      <c r="E324" s="387" t="s">
        <v>3923</v>
      </c>
      <c r="F324" s="390">
        <v>1</v>
      </c>
      <c r="G324" s="390">
        <v>294</v>
      </c>
      <c r="H324" s="390">
        <v>1</v>
      </c>
      <c r="I324" s="390">
        <v>294</v>
      </c>
      <c r="J324" s="390"/>
      <c r="K324" s="390"/>
      <c r="L324" s="390"/>
      <c r="M324" s="390"/>
      <c r="N324" s="390"/>
      <c r="O324" s="390"/>
      <c r="P324" s="403"/>
      <c r="Q324" s="391"/>
    </row>
    <row r="325" spans="1:17" ht="14.4" customHeight="1" x14ac:dyDescent="0.3">
      <c r="A325" s="386" t="s">
        <v>4186</v>
      </c>
      <c r="B325" s="387" t="s">
        <v>3808</v>
      </c>
      <c r="C325" s="387" t="s">
        <v>3672</v>
      </c>
      <c r="D325" s="387" t="s">
        <v>3924</v>
      </c>
      <c r="E325" s="387" t="s">
        <v>3925</v>
      </c>
      <c r="F325" s="390">
        <v>1</v>
      </c>
      <c r="G325" s="390">
        <v>482</v>
      </c>
      <c r="H325" s="390">
        <v>1</v>
      </c>
      <c r="I325" s="390">
        <v>482</v>
      </c>
      <c r="J325" s="390"/>
      <c r="K325" s="390"/>
      <c r="L325" s="390"/>
      <c r="M325" s="390"/>
      <c r="N325" s="390"/>
      <c r="O325" s="390"/>
      <c r="P325" s="403"/>
      <c r="Q325" s="391"/>
    </row>
    <row r="326" spans="1:17" ht="14.4" customHeight="1" x14ac:dyDescent="0.3">
      <c r="A326" s="386" t="s">
        <v>4186</v>
      </c>
      <c r="B326" s="387" t="s">
        <v>3808</v>
      </c>
      <c r="C326" s="387" t="s">
        <v>3672</v>
      </c>
      <c r="D326" s="387" t="s">
        <v>3926</v>
      </c>
      <c r="E326" s="387" t="s">
        <v>3927</v>
      </c>
      <c r="F326" s="390">
        <v>205</v>
      </c>
      <c r="G326" s="390">
        <v>138375</v>
      </c>
      <c r="H326" s="390">
        <v>1</v>
      </c>
      <c r="I326" s="390">
        <v>675</v>
      </c>
      <c r="J326" s="390">
        <v>211</v>
      </c>
      <c r="K326" s="390">
        <v>142636</v>
      </c>
      <c r="L326" s="390">
        <v>1.0307931345980126</v>
      </c>
      <c r="M326" s="390">
        <v>676</v>
      </c>
      <c r="N326" s="390">
        <v>157</v>
      </c>
      <c r="O326" s="390">
        <v>106289</v>
      </c>
      <c r="P326" s="403">
        <v>0.7681228545618789</v>
      </c>
      <c r="Q326" s="391">
        <v>677</v>
      </c>
    </row>
    <row r="327" spans="1:17" ht="14.4" customHeight="1" x14ac:dyDescent="0.3">
      <c r="A327" s="386" t="s">
        <v>4186</v>
      </c>
      <c r="B327" s="387" t="s">
        <v>3808</v>
      </c>
      <c r="C327" s="387" t="s">
        <v>3672</v>
      </c>
      <c r="D327" s="387" t="s">
        <v>3929</v>
      </c>
      <c r="E327" s="387" t="s">
        <v>3930</v>
      </c>
      <c r="F327" s="390">
        <v>816</v>
      </c>
      <c r="G327" s="390">
        <v>89760</v>
      </c>
      <c r="H327" s="390">
        <v>1</v>
      </c>
      <c r="I327" s="390">
        <v>110</v>
      </c>
      <c r="J327" s="390">
        <v>732</v>
      </c>
      <c r="K327" s="390">
        <v>81252</v>
      </c>
      <c r="L327" s="390">
        <v>0.90521390374331556</v>
      </c>
      <c r="M327" s="390">
        <v>111</v>
      </c>
      <c r="N327" s="390">
        <v>763</v>
      </c>
      <c r="O327" s="390">
        <v>85456</v>
      </c>
      <c r="P327" s="403">
        <v>0.95204991087344026</v>
      </c>
      <c r="Q327" s="391">
        <v>112</v>
      </c>
    </row>
    <row r="328" spans="1:17" ht="14.4" customHeight="1" x14ac:dyDescent="0.3">
      <c r="A328" s="386" t="s">
        <v>4186</v>
      </c>
      <c r="B328" s="387" t="s">
        <v>3808</v>
      </c>
      <c r="C328" s="387" t="s">
        <v>3672</v>
      </c>
      <c r="D328" s="387" t="s">
        <v>4178</v>
      </c>
      <c r="E328" s="387" t="s">
        <v>4179</v>
      </c>
      <c r="F328" s="390">
        <v>1</v>
      </c>
      <c r="G328" s="390">
        <v>1363</v>
      </c>
      <c r="H328" s="390">
        <v>1</v>
      </c>
      <c r="I328" s="390">
        <v>1363</v>
      </c>
      <c r="J328" s="390">
        <v>1</v>
      </c>
      <c r="K328" s="390">
        <v>1364</v>
      </c>
      <c r="L328" s="390">
        <v>1.0007336757153338</v>
      </c>
      <c r="M328" s="390">
        <v>1364</v>
      </c>
      <c r="N328" s="390"/>
      <c r="O328" s="390"/>
      <c r="P328" s="403"/>
      <c r="Q328" s="391"/>
    </row>
    <row r="329" spans="1:17" ht="14.4" customHeight="1" x14ac:dyDescent="0.3">
      <c r="A329" s="386" t="s">
        <v>4186</v>
      </c>
      <c r="B329" s="387" t="s">
        <v>3808</v>
      </c>
      <c r="C329" s="387" t="s">
        <v>3672</v>
      </c>
      <c r="D329" s="387" t="s">
        <v>3933</v>
      </c>
      <c r="E329" s="387" t="s">
        <v>3934</v>
      </c>
      <c r="F329" s="390">
        <v>35</v>
      </c>
      <c r="G329" s="390">
        <v>0</v>
      </c>
      <c r="H329" s="390"/>
      <c r="I329" s="390">
        <v>0</v>
      </c>
      <c r="J329" s="390">
        <v>30</v>
      </c>
      <c r="K329" s="390">
        <v>0</v>
      </c>
      <c r="L329" s="390"/>
      <c r="M329" s="390">
        <v>0</v>
      </c>
      <c r="N329" s="390">
        <v>5</v>
      </c>
      <c r="O329" s="390">
        <v>0</v>
      </c>
      <c r="P329" s="403"/>
      <c r="Q329" s="391">
        <v>0</v>
      </c>
    </row>
    <row r="330" spans="1:17" ht="14.4" customHeight="1" x14ac:dyDescent="0.3">
      <c r="A330" s="386" t="s">
        <v>4186</v>
      </c>
      <c r="B330" s="387" t="s">
        <v>3808</v>
      </c>
      <c r="C330" s="387" t="s">
        <v>3672</v>
      </c>
      <c r="D330" s="387" t="s">
        <v>3935</v>
      </c>
      <c r="E330" s="387" t="s">
        <v>3936</v>
      </c>
      <c r="F330" s="390"/>
      <c r="G330" s="390"/>
      <c r="H330" s="390"/>
      <c r="I330" s="390"/>
      <c r="J330" s="390"/>
      <c r="K330" s="390"/>
      <c r="L330" s="390"/>
      <c r="M330" s="390"/>
      <c r="N330" s="390">
        <v>2</v>
      </c>
      <c r="O330" s="390">
        <v>322</v>
      </c>
      <c r="P330" s="403"/>
      <c r="Q330" s="391">
        <v>161</v>
      </c>
    </row>
    <row r="331" spans="1:17" ht="14.4" customHeight="1" x14ac:dyDescent="0.3">
      <c r="A331" s="386" t="s">
        <v>4186</v>
      </c>
      <c r="B331" s="387" t="s">
        <v>3808</v>
      </c>
      <c r="C331" s="387" t="s">
        <v>3672</v>
      </c>
      <c r="D331" s="387" t="s">
        <v>3937</v>
      </c>
      <c r="E331" s="387" t="s">
        <v>3938</v>
      </c>
      <c r="F331" s="390"/>
      <c r="G331" s="390"/>
      <c r="H331" s="390"/>
      <c r="I331" s="390"/>
      <c r="J331" s="390"/>
      <c r="K331" s="390"/>
      <c r="L331" s="390"/>
      <c r="M331" s="390"/>
      <c r="N331" s="390">
        <v>1</v>
      </c>
      <c r="O331" s="390">
        <v>223</v>
      </c>
      <c r="P331" s="403"/>
      <c r="Q331" s="391">
        <v>223</v>
      </c>
    </row>
    <row r="332" spans="1:17" ht="14.4" customHeight="1" x14ac:dyDescent="0.3">
      <c r="A332" s="386" t="s">
        <v>4186</v>
      </c>
      <c r="B332" s="387" t="s">
        <v>3808</v>
      </c>
      <c r="C332" s="387" t="s">
        <v>3672</v>
      </c>
      <c r="D332" s="387" t="s">
        <v>4175</v>
      </c>
      <c r="E332" s="387" t="s">
        <v>4176</v>
      </c>
      <c r="F332" s="390">
        <v>1</v>
      </c>
      <c r="G332" s="390">
        <v>1091</v>
      </c>
      <c r="H332" s="390">
        <v>1</v>
      </c>
      <c r="I332" s="390">
        <v>1091</v>
      </c>
      <c r="J332" s="390">
        <v>2</v>
      </c>
      <c r="K332" s="390">
        <v>2186</v>
      </c>
      <c r="L332" s="390">
        <v>2.0036663611365721</v>
      </c>
      <c r="M332" s="390">
        <v>1093</v>
      </c>
      <c r="N332" s="390">
        <v>0</v>
      </c>
      <c r="O332" s="390">
        <v>0</v>
      </c>
      <c r="P332" s="403">
        <v>0</v>
      </c>
      <c r="Q332" s="391"/>
    </row>
    <row r="333" spans="1:17" ht="14.4" customHeight="1" x14ac:dyDescent="0.3">
      <c r="A333" s="386" t="s">
        <v>4186</v>
      </c>
      <c r="B333" s="387" t="s">
        <v>3808</v>
      </c>
      <c r="C333" s="387" t="s">
        <v>3672</v>
      </c>
      <c r="D333" s="387" t="s">
        <v>3945</v>
      </c>
      <c r="E333" s="387" t="s">
        <v>3940</v>
      </c>
      <c r="F333" s="390">
        <v>11</v>
      </c>
      <c r="G333" s="390">
        <v>7293</v>
      </c>
      <c r="H333" s="390">
        <v>1</v>
      </c>
      <c r="I333" s="390">
        <v>663</v>
      </c>
      <c r="J333" s="390">
        <v>15</v>
      </c>
      <c r="K333" s="390">
        <v>9975</v>
      </c>
      <c r="L333" s="390">
        <v>1.367749897161662</v>
      </c>
      <c r="M333" s="390">
        <v>665</v>
      </c>
      <c r="N333" s="390">
        <v>17</v>
      </c>
      <c r="O333" s="390">
        <v>11356</v>
      </c>
      <c r="P333" s="403">
        <v>1.557109557109557</v>
      </c>
      <c r="Q333" s="391">
        <v>668</v>
      </c>
    </row>
    <row r="334" spans="1:17" ht="14.4" customHeight="1" x14ac:dyDescent="0.3">
      <c r="A334" s="386" t="s">
        <v>4186</v>
      </c>
      <c r="B334" s="387" t="s">
        <v>3808</v>
      </c>
      <c r="C334" s="387" t="s">
        <v>3672</v>
      </c>
      <c r="D334" s="387" t="s">
        <v>3949</v>
      </c>
      <c r="E334" s="387" t="s">
        <v>3950</v>
      </c>
      <c r="F334" s="390">
        <v>1</v>
      </c>
      <c r="G334" s="390">
        <v>409</v>
      </c>
      <c r="H334" s="390">
        <v>1</v>
      </c>
      <c r="I334" s="390">
        <v>409</v>
      </c>
      <c r="J334" s="390">
        <v>1</v>
      </c>
      <c r="K334" s="390">
        <v>410</v>
      </c>
      <c r="L334" s="390">
        <v>1.0024449877750612</v>
      </c>
      <c r="M334" s="390">
        <v>410</v>
      </c>
      <c r="N334" s="390"/>
      <c r="O334" s="390"/>
      <c r="P334" s="403"/>
      <c r="Q334" s="391"/>
    </row>
    <row r="335" spans="1:17" ht="14.4" customHeight="1" x14ac:dyDescent="0.3">
      <c r="A335" s="386" t="s">
        <v>4186</v>
      </c>
      <c r="B335" s="387" t="s">
        <v>3808</v>
      </c>
      <c r="C335" s="387" t="s">
        <v>3672</v>
      </c>
      <c r="D335" s="387" t="s">
        <v>3959</v>
      </c>
      <c r="E335" s="387" t="s">
        <v>3960</v>
      </c>
      <c r="F335" s="390">
        <v>1</v>
      </c>
      <c r="G335" s="390">
        <v>110</v>
      </c>
      <c r="H335" s="390">
        <v>1</v>
      </c>
      <c r="I335" s="390">
        <v>110</v>
      </c>
      <c r="J335" s="390">
        <v>1</v>
      </c>
      <c r="K335" s="390">
        <v>111</v>
      </c>
      <c r="L335" s="390">
        <v>1.009090909090909</v>
      </c>
      <c r="M335" s="390">
        <v>111</v>
      </c>
      <c r="N335" s="390">
        <v>1</v>
      </c>
      <c r="O335" s="390">
        <v>112</v>
      </c>
      <c r="P335" s="403">
        <v>1.0181818181818181</v>
      </c>
      <c r="Q335" s="391">
        <v>112</v>
      </c>
    </row>
    <row r="336" spans="1:17" ht="14.4" customHeight="1" x14ac:dyDescent="0.3">
      <c r="A336" s="386" t="s">
        <v>4186</v>
      </c>
      <c r="B336" s="387" t="s">
        <v>3808</v>
      </c>
      <c r="C336" s="387" t="s">
        <v>3672</v>
      </c>
      <c r="D336" s="387" t="s">
        <v>3969</v>
      </c>
      <c r="E336" s="387" t="s">
        <v>3970</v>
      </c>
      <c r="F336" s="390">
        <v>1345</v>
      </c>
      <c r="G336" s="390">
        <v>251515</v>
      </c>
      <c r="H336" s="390">
        <v>1</v>
      </c>
      <c r="I336" s="390">
        <v>187</v>
      </c>
      <c r="J336" s="390">
        <v>1133</v>
      </c>
      <c r="K336" s="390">
        <v>218669</v>
      </c>
      <c r="L336" s="390">
        <v>0.8694073912092718</v>
      </c>
      <c r="M336" s="390">
        <v>193</v>
      </c>
      <c r="N336" s="390">
        <v>1103</v>
      </c>
      <c r="O336" s="390">
        <v>213982</v>
      </c>
      <c r="P336" s="403">
        <v>0.85077231974236134</v>
      </c>
      <c r="Q336" s="391">
        <v>194</v>
      </c>
    </row>
    <row r="337" spans="1:17" ht="14.4" customHeight="1" x14ac:dyDescent="0.3">
      <c r="A337" s="386" t="s">
        <v>4186</v>
      </c>
      <c r="B337" s="387" t="s">
        <v>3981</v>
      </c>
      <c r="C337" s="387" t="s">
        <v>3546</v>
      </c>
      <c r="D337" s="387" t="s">
        <v>3557</v>
      </c>
      <c r="E337" s="387" t="s">
        <v>3558</v>
      </c>
      <c r="F337" s="390">
        <v>0.30000000000000004</v>
      </c>
      <c r="G337" s="390">
        <v>39.06</v>
      </c>
      <c r="H337" s="390">
        <v>1</v>
      </c>
      <c r="I337" s="390">
        <v>130.19999999999999</v>
      </c>
      <c r="J337" s="390"/>
      <c r="K337" s="390"/>
      <c r="L337" s="390"/>
      <c r="M337" s="390"/>
      <c r="N337" s="390"/>
      <c r="O337" s="390"/>
      <c r="P337" s="403"/>
      <c r="Q337" s="391"/>
    </row>
    <row r="338" spans="1:17" ht="14.4" customHeight="1" x14ac:dyDescent="0.3">
      <c r="A338" s="386" t="s">
        <v>4186</v>
      </c>
      <c r="B338" s="387" t="s">
        <v>3981</v>
      </c>
      <c r="C338" s="387" t="s">
        <v>3888</v>
      </c>
      <c r="D338" s="387" t="s">
        <v>3889</v>
      </c>
      <c r="E338" s="387" t="s">
        <v>3890</v>
      </c>
      <c r="F338" s="390"/>
      <c r="G338" s="390"/>
      <c r="H338" s="390"/>
      <c r="I338" s="390"/>
      <c r="J338" s="390">
        <v>1</v>
      </c>
      <c r="K338" s="390">
        <v>147</v>
      </c>
      <c r="L338" s="390"/>
      <c r="M338" s="390">
        <v>147</v>
      </c>
      <c r="N338" s="390"/>
      <c r="O338" s="390"/>
      <c r="P338" s="403"/>
      <c r="Q338" s="391"/>
    </row>
    <row r="339" spans="1:17" ht="14.4" customHeight="1" x14ac:dyDescent="0.3">
      <c r="A339" s="386" t="s">
        <v>4186</v>
      </c>
      <c r="B339" s="387" t="s">
        <v>3981</v>
      </c>
      <c r="C339" s="387" t="s">
        <v>3888</v>
      </c>
      <c r="D339" s="387" t="s">
        <v>4012</v>
      </c>
      <c r="E339" s="387" t="s">
        <v>4013</v>
      </c>
      <c r="F339" s="390"/>
      <c r="G339" s="390"/>
      <c r="H339" s="390"/>
      <c r="I339" s="390"/>
      <c r="J339" s="390">
        <v>1</v>
      </c>
      <c r="K339" s="390">
        <v>149</v>
      </c>
      <c r="L339" s="390"/>
      <c r="M339" s="390">
        <v>149</v>
      </c>
      <c r="N339" s="390">
        <v>1</v>
      </c>
      <c r="O339" s="390">
        <v>149</v>
      </c>
      <c r="P339" s="403"/>
      <c r="Q339" s="391">
        <v>149</v>
      </c>
    </row>
    <row r="340" spans="1:17" ht="14.4" customHeight="1" x14ac:dyDescent="0.3">
      <c r="A340" s="386" t="s">
        <v>4186</v>
      </c>
      <c r="B340" s="387" t="s">
        <v>3981</v>
      </c>
      <c r="C340" s="387" t="s">
        <v>3672</v>
      </c>
      <c r="D340" s="387" t="s">
        <v>3778</v>
      </c>
      <c r="E340" s="387" t="s">
        <v>3779</v>
      </c>
      <c r="F340" s="390">
        <v>1</v>
      </c>
      <c r="G340" s="390">
        <v>0</v>
      </c>
      <c r="H340" s="390"/>
      <c r="I340" s="390">
        <v>0</v>
      </c>
      <c r="J340" s="390">
        <v>2</v>
      </c>
      <c r="K340" s="390">
        <v>0</v>
      </c>
      <c r="L340" s="390"/>
      <c r="M340" s="390">
        <v>0</v>
      </c>
      <c r="N340" s="390">
        <v>2</v>
      </c>
      <c r="O340" s="390">
        <v>0</v>
      </c>
      <c r="P340" s="403"/>
      <c r="Q340" s="391">
        <v>0</v>
      </c>
    </row>
    <row r="341" spans="1:17" ht="14.4" customHeight="1" x14ac:dyDescent="0.3">
      <c r="A341" s="386" t="s">
        <v>4186</v>
      </c>
      <c r="B341" s="387" t="s">
        <v>3981</v>
      </c>
      <c r="C341" s="387" t="s">
        <v>3672</v>
      </c>
      <c r="D341" s="387" t="s">
        <v>3675</v>
      </c>
      <c r="E341" s="387" t="s">
        <v>3676</v>
      </c>
      <c r="F341" s="390">
        <v>3</v>
      </c>
      <c r="G341" s="390">
        <v>102</v>
      </c>
      <c r="H341" s="390">
        <v>1</v>
      </c>
      <c r="I341" s="390">
        <v>34</v>
      </c>
      <c r="J341" s="390"/>
      <c r="K341" s="390"/>
      <c r="L341" s="390"/>
      <c r="M341" s="390"/>
      <c r="N341" s="390">
        <v>1</v>
      </c>
      <c r="O341" s="390">
        <v>34</v>
      </c>
      <c r="P341" s="403">
        <v>0.33333333333333331</v>
      </c>
      <c r="Q341" s="391">
        <v>34</v>
      </c>
    </row>
    <row r="342" spans="1:17" ht="14.4" customHeight="1" x14ac:dyDescent="0.3">
      <c r="A342" s="386" t="s">
        <v>4186</v>
      </c>
      <c r="B342" s="387" t="s">
        <v>3981</v>
      </c>
      <c r="C342" s="387" t="s">
        <v>3672</v>
      </c>
      <c r="D342" s="387" t="s">
        <v>3679</v>
      </c>
      <c r="E342" s="387" t="s">
        <v>3680</v>
      </c>
      <c r="F342" s="390">
        <v>9</v>
      </c>
      <c r="G342" s="390">
        <v>675</v>
      </c>
      <c r="H342" s="390">
        <v>1</v>
      </c>
      <c r="I342" s="390">
        <v>75</v>
      </c>
      <c r="J342" s="390">
        <v>10</v>
      </c>
      <c r="K342" s="390">
        <v>750</v>
      </c>
      <c r="L342" s="390">
        <v>1.1111111111111112</v>
      </c>
      <c r="M342" s="390">
        <v>75</v>
      </c>
      <c r="N342" s="390">
        <v>6</v>
      </c>
      <c r="O342" s="390">
        <v>486</v>
      </c>
      <c r="P342" s="403">
        <v>0.72</v>
      </c>
      <c r="Q342" s="391">
        <v>81</v>
      </c>
    </row>
    <row r="343" spans="1:17" ht="14.4" customHeight="1" x14ac:dyDescent="0.3">
      <c r="A343" s="386" t="s">
        <v>4186</v>
      </c>
      <c r="B343" s="387" t="s">
        <v>3981</v>
      </c>
      <c r="C343" s="387" t="s">
        <v>3672</v>
      </c>
      <c r="D343" s="387" t="s">
        <v>3902</v>
      </c>
      <c r="E343" s="387" t="s">
        <v>3903</v>
      </c>
      <c r="F343" s="390">
        <v>1</v>
      </c>
      <c r="G343" s="390">
        <v>90</v>
      </c>
      <c r="H343" s="390">
        <v>1</v>
      </c>
      <c r="I343" s="390">
        <v>90</v>
      </c>
      <c r="J343" s="390"/>
      <c r="K343" s="390"/>
      <c r="L343" s="390"/>
      <c r="M343" s="390"/>
      <c r="N343" s="390">
        <v>2</v>
      </c>
      <c r="O343" s="390">
        <v>182</v>
      </c>
      <c r="P343" s="403">
        <v>2.0222222222222221</v>
      </c>
      <c r="Q343" s="391">
        <v>91</v>
      </c>
    </row>
    <row r="344" spans="1:17" ht="14.4" customHeight="1" x14ac:dyDescent="0.3">
      <c r="A344" s="386" t="s">
        <v>4186</v>
      </c>
      <c r="B344" s="387" t="s">
        <v>3981</v>
      </c>
      <c r="C344" s="387" t="s">
        <v>3672</v>
      </c>
      <c r="D344" s="387" t="s">
        <v>3904</v>
      </c>
      <c r="E344" s="387" t="s">
        <v>3905</v>
      </c>
      <c r="F344" s="390"/>
      <c r="G344" s="390"/>
      <c r="H344" s="390"/>
      <c r="I344" s="390"/>
      <c r="J344" s="390">
        <v>2</v>
      </c>
      <c r="K344" s="390">
        <v>250</v>
      </c>
      <c r="L344" s="390"/>
      <c r="M344" s="390">
        <v>125</v>
      </c>
      <c r="N344" s="390"/>
      <c r="O344" s="390"/>
      <c r="P344" s="403"/>
      <c r="Q344" s="391"/>
    </row>
    <row r="345" spans="1:17" ht="14.4" customHeight="1" x14ac:dyDescent="0.3">
      <c r="A345" s="386" t="s">
        <v>4186</v>
      </c>
      <c r="B345" s="387" t="s">
        <v>3981</v>
      </c>
      <c r="C345" s="387" t="s">
        <v>3672</v>
      </c>
      <c r="D345" s="387" t="s">
        <v>3906</v>
      </c>
      <c r="E345" s="387" t="s">
        <v>3907</v>
      </c>
      <c r="F345" s="390">
        <v>52</v>
      </c>
      <c r="G345" s="390">
        <v>12896</v>
      </c>
      <c r="H345" s="390">
        <v>1</v>
      </c>
      <c r="I345" s="390">
        <v>248</v>
      </c>
      <c r="J345" s="390">
        <v>62</v>
      </c>
      <c r="K345" s="390">
        <v>15438</v>
      </c>
      <c r="L345" s="390">
        <v>1.1971153846153846</v>
      </c>
      <c r="M345" s="390">
        <v>249</v>
      </c>
      <c r="N345" s="390">
        <v>8</v>
      </c>
      <c r="O345" s="390">
        <v>1856</v>
      </c>
      <c r="P345" s="403">
        <v>0.14392059553349876</v>
      </c>
      <c r="Q345" s="391">
        <v>232</v>
      </c>
    </row>
    <row r="346" spans="1:17" ht="14.4" customHeight="1" x14ac:dyDescent="0.3">
      <c r="A346" s="386" t="s">
        <v>4186</v>
      </c>
      <c r="B346" s="387" t="s">
        <v>3981</v>
      </c>
      <c r="C346" s="387" t="s">
        <v>3672</v>
      </c>
      <c r="D346" s="387" t="s">
        <v>4032</v>
      </c>
      <c r="E346" s="387" t="s">
        <v>4033</v>
      </c>
      <c r="F346" s="390"/>
      <c r="G346" s="390"/>
      <c r="H346" s="390"/>
      <c r="I346" s="390"/>
      <c r="J346" s="390">
        <v>1</v>
      </c>
      <c r="K346" s="390">
        <v>429</v>
      </c>
      <c r="L346" s="390"/>
      <c r="M346" s="390">
        <v>429</v>
      </c>
      <c r="N346" s="390"/>
      <c r="O346" s="390"/>
      <c r="P346" s="403"/>
      <c r="Q346" s="391"/>
    </row>
    <row r="347" spans="1:17" ht="14.4" customHeight="1" x14ac:dyDescent="0.3">
      <c r="A347" s="386" t="s">
        <v>4186</v>
      </c>
      <c r="B347" s="387" t="s">
        <v>3981</v>
      </c>
      <c r="C347" s="387" t="s">
        <v>3672</v>
      </c>
      <c r="D347" s="387" t="s">
        <v>3933</v>
      </c>
      <c r="E347" s="387" t="s">
        <v>3934</v>
      </c>
      <c r="F347" s="390">
        <v>211</v>
      </c>
      <c r="G347" s="390">
        <v>0</v>
      </c>
      <c r="H347" s="390"/>
      <c r="I347" s="390">
        <v>0</v>
      </c>
      <c r="J347" s="390">
        <v>211</v>
      </c>
      <c r="K347" s="390">
        <v>0</v>
      </c>
      <c r="L347" s="390"/>
      <c r="M347" s="390">
        <v>0</v>
      </c>
      <c r="N347" s="390">
        <v>258</v>
      </c>
      <c r="O347" s="390">
        <v>0</v>
      </c>
      <c r="P347" s="403"/>
      <c r="Q347" s="391">
        <v>0</v>
      </c>
    </row>
    <row r="348" spans="1:17" ht="14.4" customHeight="1" x14ac:dyDescent="0.3">
      <c r="A348" s="386" t="s">
        <v>4186</v>
      </c>
      <c r="B348" s="387" t="s">
        <v>3981</v>
      </c>
      <c r="C348" s="387" t="s">
        <v>3672</v>
      </c>
      <c r="D348" s="387" t="s">
        <v>3935</v>
      </c>
      <c r="E348" s="387" t="s">
        <v>3936</v>
      </c>
      <c r="F348" s="390">
        <v>1</v>
      </c>
      <c r="G348" s="390">
        <v>306</v>
      </c>
      <c r="H348" s="390">
        <v>1</v>
      </c>
      <c r="I348" s="390">
        <v>306</v>
      </c>
      <c r="J348" s="390">
        <v>1</v>
      </c>
      <c r="K348" s="390">
        <v>160</v>
      </c>
      <c r="L348" s="390">
        <v>0.52287581699346408</v>
      </c>
      <c r="M348" s="390">
        <v>160</v>
      </c>
      <c r="N348" s="390"/>
      <c r="O348" s="390"/>
      <c r="P348" s="403"/>
      <c r="Q348" s="391"/>
    </row>
    <row r="349" spans="1:17" ht="14.4" customHeight="1" x14ac:dyDescent="0.3">
      <c r="A349" s="386" t="s">
        <v>4186</v>
      </c>
      <c r="B349" s="387" t="s">
        <v>3981</v>
      </c>
      <c r="C349" s="387" t="s">
        <v>3672</v>
      </c>
      <c r="D349" s="387" t="s">
        <v>3939</v>
      </c>
      <c r="E349" s="387" t="s">
        <v>3940</v>
      </c>
      <c r="F349" s="390">
        <v>1</v>
      </c>
      <c r="G349" s="390">
        <v>524</v>
      </c>
      <c r="H349" s="390">
        <v>1</v>
      </c>
      <c r="I349" s="390">
        <v>524</v>
      </c>
      <c r="J349" s="390"/>
      <c r="K349" s="390"/>
      <c r="L349" s="390"/>
      <c r="M349" s="390"/>
      <c r="N349" s="390">
        <v>1</v>
      </c>
      <c r="O349" s="390">
        <v>527</v>
      </c>
      <c r="P349" s="403">
        <v>1.0057251908396947</v>
      </c>
      <c r="Q349" s="391">
        <v>527</v>
      </c>
    </row>
    <row r="350" spans="1:17" ht="14.4" customHeight="1" x14ac:dyDescent="0.3">
      <c r="A350" s="386" t="s">
        <v>4186</v>
      </c>
      <c r="B350" s="387" t="s">
        <v>3981</v>
      </c>
      <c r="C350" s="387" t="s">
        <v>3672</v>
      </c>
      <c r="D350" s="387" t="s">
        <v>3943</v>
      </c>
      <c r="E350" s="387" t="s">
        <v>3944</v>
      </c>
      <c r="F350" s="390">
        <v>2</v>
      </c>
      <c r="G350" s="390">
        <v>592</v>
      </c>
      <c r="H350" s="390">
        <v>1</v>
      </c>
      <c r="I350" s="390">
        <v>296</v>
      </c>
      <c r="J350" s="390">
        <v>1</v>
      </c>
      <c r="K350" s="390">
        <v>148</v>
      </c>
      <c r="L350" s="390">
        <v>0.25</v>
      </c>
      <c r="M350" s="390">
        <v>148</v>
      </c>
      <c r="N350" s="390">
        <v>1</v>
      </c>
      <c r="O350" s="390">
        <v>149</v>
      </c>
      <c r="P350" s="403">
        <v>0.2516891891891892</v>
      </c>
      <c r="Q350" s="391">
        <v>149</v>
      </c>
    </row>
    <row r="351" spans="1:17" ht="14.4" customHeight="1" x14ac:dyDescent="0.3">
      <c r="A351" s="386" t="s">
        <v>4186</v>
      </c>
      <c r="B351" s="387" t="s">
        <v>3981</v>
      </c>
      <c r="C351" s="387" t="s">
        <v>3672</v>
      </c>
      <c r="D351" s="387" t="s">
        <v>3945</v>
      </c>
      <c r="E351" s="387" t="s">
        <v>3940</v>
      </c>
      <c r="F351" s="390">
        <v>3</v>
      </c>
      <c r="G351" s="390">
        <v>1989</v>
      </c>
      <c r="H351" s="390">
        <v>1</v>
      </c>
      <c r="I351" s="390">
        <v>663</v>
      </c>
      <c r="J351" s="390">
        <v>3</v>
      </c>
      <c r="K351" s="390">
        <v>1995</v>
      </c>
      <c r="L351" s="390">
        <v>1.0030165912518854</v>
      </c>
      <c r="M351" s="390">
        <v>665</v>
      </c>
      <c r="N351" s="390">
        <v>4</v>
      </c>
      <c r="O351" s="390">
        <v>2672</v>
      </c>
      <c r="P351" s="403">
        <v>1.3433886375062845</v>
      </c>
      <c r="Q351" s="391">
        <v>668</v>
      </c>
    </row>
    <row r="352" spans="1:17" ht="14.4" customHeight="1" x14ac:dyDescent="0.3">
      <c r="A352" s="386" t="s">
        <v>4186</v>
      </c>
      <c r="B352" s="387" t="s">
        <v>3981</v>
      </c>
      <c r="C352" s="387" t="s">
        <v>3672</v>
      </c>
      <c r="D352" s="387" t="s">
        <v>4066</v>
      </c>
      <c r="E352" s="387" t="s">
        <v>4067</v>
      </c>
      <c r="F352" s="390">
        <v>25</v>
      </c>
      <c r="G352" s="390">
        <v>4325</v>
      </c>
      <c r="H352" s="390">
        <v>1</v>
      </c>
      <c r="I352" s="390">
        <v>173</v>
      </c>
      <c r="J352" s="390">
        <v>34</v>
      </c>
      <c r="K352" s="390">
        <v>5916</v>
      </c>
      <c r="L352" s="390">
        <v>1.3678612716763006</v>
      </c>
      <c r="M352" s="390">
        <v>174</v>
      </c>
      <c r="N352" s="390"/>
      <c r="O352" s="390"/>
      <c r="P352" s="403"/>
      <c r="Q352" s="391"/>
    </row>
    <row r="353" spans="1:17" ht="14.4" customHeight="1" x14ac:dyDescent="0.3">
      <c r="A353" s="386" t="s">
        <v>4186</v>
      </c>
      <c r="B353" s="387" t="s">
        <v>3981</v>
      </c>
      <c r="C353" s="387" t="s">
        <v>3672</v>
      </c>
      <c r="D353" s="387" t="s">
        <v>3959</v>
      </c>
      <c r="E353" s="387" t="s">
        <v>3960</v>
      </c>
      <c r="F353" s="390">
        <v>1</v>
      </c>
      <c r="G353" s="390">
        <v>110</v>
      </c>
      <c r="H353" s="390">
        <v>1</v>
      </c>
      <c r="I353" s="390">
        <v>110</v>
      </c>
      <c r="J353" s="390">
        <v>1</v>
      </c>
      <c r="K353" s="390">
        <v>111</v>
      </c>
      <c r="L353" s="390">
        <v>1.009090909090909</v>
      </c>
      <c r="M353" s="390">
        <v>111</v>
      </c>
      <c r="N353" s="390"/>
      <c r="O353" s="390"/>
      <c r="P353" s="403"/>
      <c r="Q353" s="391"/>
    </row>
    <row r="354" spans="1:17" ht="14.4" customHeight="1" x14ac:dyDescent="0.3">
      <c r="A354" s="386" t="s">
        <v>4186</v>
      </c>
      <c r="B354" s="387" t="s">
        <v>3981</v>
      </c>
      <c r="C354" s="387" t="s">
        <v>3672</v>
      </c>
      <c r="D354" s="387" t="s">
        <v>3806</v>
      </c>
      <c r="E354" s="387" t="s">
        <v>3807</v>
      </c>
      <c r="F354" s="390"/>
      <c r="G354" s="390"/>
      <c r="H354" s="390"/>
      <c r="I354" s="390"/>
      <c r="J354" s="390"/>
      <c r="K354" s="390"/>
      <c r="L354" s="390"/>
      <c r="M354" s="390"/>
      <c r="N354" s="390">
        <v>2</v>
      </c>
      <c r="O354" s="390">
        <v>0</v>
      </c>
      <c r="P354" s="403"/>
      <c r="Q354" s="391">
        <v>0</v>
      </c>
    </row>
    <row r="355" spans="1:17" ht="14.4" customHeight="1" x14ac:dyDescent="0.3">
      <c r="A355" s="386" t="s">
        <v>4186</v>
      </c>
      <c r="B355" s="387" t="s">
        <v>3981</v>
      </c>
      <c r="C355" s="387" t="s">
        <v>3672</v>
      </c>
      <c r="D355" s="387" t="s">
        <v>4097</v>
      </c>
      <c r="E355" s="387" t="s">
        <v>4098</v>
      </c>
      <c r="F355" s="390"/>
      <c r="G355" s="390"/>
      <c r="H355" s="390"/>
      <c r="I355" s="390"/>
      <c r="J355" s="390"/>
      <c r="K355" s="390"/>
      <c r="L355" s="390"/>
      <c r="M355" s="390"/>
      <c r="N355" s="390">
        <v>111</v>
      </c>
      <c r="O355" s="390">
        <v>25752</v>
      </c>
      <c r="P355" s="403"/>
      <c r="Q355" s="391">
        <v>232</v>
      </c>
    </row>
    <row r="356" spans="1:17" ht="14.4" customHeight="1" x14ac:dyDescent="0.3">
      <c r="A356" s="386" t="s">
        <v>4186</v>
      </c>
      <c r="B356" s="387" t="s">
        <v>3981</v>
      </c>
      <c r="C356" s="387" t="s">
        <v>3672</v>
      </c>
      <c r="D356" s="387" t="s">
        <v>4099</v>
      </c>
      <c r="E356" s="387" t="s">
        <v>4100</v>
      </c>
      <c r="F356" s="390"/>
      <c r="G356" s="390"/>
      <c r="H356" s="390"/>
      <c r="I356" s="390"/>
      <c r="J356" s="390"/>
      <c r="K356" s="390"/>
      <c r="L356" s="390"/>
      <c r="M356" s="390"/>
      <c r="N356" s="390">
        <v>2</v>
      </c>
      <c r="O356" s="390">
        <v>232</v>
      </c>
      <c r="P356" s="403"/>
      <c r="Q356" s="391">
        <v>116</v>
      </c>
    </row>
    <row r="357" spans="1:17" ht="14.4" customHeight="1" x14ac:dyDescent="0.3">
      <c r="A357" s="386" t="s">
        <v>4186</v>
      </c>
      <c r="B357" s="387" t="s">
        <v>4101</v>
      </c>
      <c r="C357" s="387" t="s">
        <v>3546</v>
      </c>
      <c r="D357" s="387" t="s">
        <v>3557</v>
      </c>
      <c r="E357" s="387" t="s">
        <v>3558</v>
      </c>
      <c r="F357" s="390">
        <v>0.1</v>
      </c>
      <c r="G357" s="390">
        <v>13.02</v>
      </c>
      <c r="H357" s="390">
        <v>1</v>
      </c>
      <c r="I357" s="390">
        <v>130.19999999999999</v>
      </c>
      <c r="J357" s="390"/>
      <c r="K357" s="390"/>
      <c r="L357" s="390"/>
      <c r="M357" s="390"/>
      <c r="N357" s="390"/>
      <c r="O357" s="390"/>
      <c r="P357" s="403"/>
      <c r="Q357" s="391"/>
    </row>
    <row r="358" spans="1:17" ht="14.4" customHeight="1" x14ac:dyDescent="0.3">
      <c r="A358" s="386" t="s">
        <v>4186</v>
      </c>
      <c r="B358" s="387" t="s">
        <v>4101</v>
      </c>
      <c r="C358" s="387" t="s">
        <v>3546</v>
      </c>
      <c r="D358" s="387" t="s">
        <v>3623</v>
      </c>
      <c r="E358" s="387" t="s">
        <v>3610</v>
      </c>
      <c r="F358" s="390">
        <v>1</v>
      </c>
      <c r="G358" s="390">
        <v>14.14</v>
      </c>
      <c r="H358" s="390">
        <v>1</v>
      </c>
      <c r="I358" s="390">
        <v>14.14</v>
      </c>
      <c r="J358" s="390"/>
      <c r="K358" s="390"/>
      <c r="L358" s="390"/>
      <c r="M358" s="390"/>
      <c r="N358" s="390"/>
      <c r="O358" s="390"/>
      <c r="P358" s="403"/>
      <c r="Q358" s="391"/>
    </row>
    <row r="359" spans="1:17" ht="14.4" customHeight="1" x14ac:dyDescent="0.3">
      <c r="A359" s="386" t="s">
        <v>4186</v>
      </c>
      <c r="B359" s="387" t="s">
        <v>4101</v>
      </c>
      <c r="C359" s="387" t="s">
        <v>3672</v>
      </c>
      <c r="D359" s="387" t="s">
        <v>3701</v>
      </c>
      <c r="E359" s="387" t="s">
        <v>3702</v>
      </c>
      <c r="F359" s="390">
        <v>1</v>
      </c>
      <c r="G359" s="390">
        <v>323</v>
      </c>
      <c r="H359" s="390">
        <v>1</v>
      </c>
      <c r="I359" s="390">
        <v>323</v>
      </c>
      <c r="J359" s="390">
        <v>1</v>
      </c>
      <c r="K359" s="390">
        <v>324</v>
      </c>
      <c r="L359" s="390">
        <v>1.0030959752321982</v>
      </c>
      <c r="M359" s="390">
        <v>324</v>
      </c>
      <c r="N359" s="390"/>
      <c r="O359" s="390"/>
      <c r="P359" s="403"/>
      <c r="Q359" s="391"/>
    </row>
    <row r="360" spans="1:17" ht="14.4" customHeight="1" x14ac:dyDescent="0.3">
      <c r="A360" s="386" t="s">
        <v>4186</v>
      </c>
      <c r="B360" s="387" t="s">
        <v>4101</v>
      </c>
      <c r="C360" s="387" t="s">
        <v>3672</v>
      </c>
      <c r="D360" s="387" t="s">
        <v>4132</v>
      </c>
      <c r="E360" s="387" t="s">
        <v>4133</v>
      </c>
      <c r="F360" s="390">
        <v>2</v>
      </c>
      <c r="G360" s="390">
        <v>466</v>
      </c>
      <c r="H360" s="390">
        <v>1</v>
      </c>
      <c r="I360" s="390">
        <v>233</v>
      </c>
      <c r="J360" s="390">
        <v>3</v>
      </c>
      <c r="K360" s="390">
        <v>702</v>
      </c>
      <c r="L360" s="390">
        <v>1.5064377682403434</v>
      </c>
      <c r="M360" s="390">
        <v>234</v>
      </c>
      <c r="N360" s="390">
        <v>4</v>
      </c>
      <c r="O360" s="390">
        <v>928</v>
      </c>
      <c r="P360" s="403">
        <v>1.9914163090128756</v>
      </c>
      <c r="Q360" s="391">
        <v>232</v>
      </c>
    </row>
    <row r="361" spans="1:17" ht="14.4" customHeight="1" x14ac:dyDescent="0.3">
      <c r="A361" s="386" t="s">
        <v>4186</v>
      </c>
      <c r="B361" s="387" t="s">
        <v>4101</v>
      </c>
      <c r="C361" s="387" t="s">
        <v>3672</v>
      </c>
      <c r="D361" s="387" t="s">
        <v>4136</v>
      </c>
      <c r="E361" s="387" t="s">
        <v>4137</v>
      </c>
      <c r="F361" s="390">
        <v>1</v>
      </c>
      <c r="G361" s="390">
        <v>313</v>
      </c>
      <c r="H361" s="390">
        <v>1</v>
      </c>
      <c r="I361" s="390">
        <v>313</v>
      </c>
      <c r="J361" s="390"/>
      <c r="K361" s="390"/>
      <c r="L361" s="390"/>
      <c r="M361" s="390"/>
      <c r="N361" s="390"/>
      <c r="O361" s="390"/>
      <c r="P361" s="403"/>
      <c r="Q361" s="391"/>
    </row>
    <row r="362" spans="1:17" ht="14.4" customHeight="1" x14ac:dyDescent="0.3">
      <c r="A362" s="386" t="s">
        <v>4189</v>
      </c>
      <c r="B362" s="387" t="s">
        <v>3735</v>
      </c>
      <c r="C362" s="387" t="s">
        <v>3672</v>
      </c>
      <c r="D362" s="387" t="s">
        <v>3776</v>
      </c>
      <c r="E362" s="387" t="s">
        <v>3777</v>
      </c>
      <c r="F362" s="390">
        <v>8</v>
      </c>
      <c r="G362" s="390">
        <v>3448</v>
      </c>
      <c r="H362" s="390">
        <v>1</v>
      </c>
      <c r="I362" s="390">
        <v>431</v>
      </c>
      <c r="J362" s="390">
        <v>8</v>
      </c>
      <c r="K362" s="390">
        <v>3464</v>
      </c>
      <c r="L362" s="390">
        <v>1.0046403712296983</v>
      </c>
      <c r="M362" s="390">
        <v>433</v>
      </c>
      <c r="N362" s="390">
        <v>12</v>
      </c>
      <c r="O362" s="390">
        <v>3924</v>
      </c>
      <c r="P362" s="403">
        <v>1.1380510440835268</v>
      </c>
      <c r="Q362" s="391">
        <v>327</v>
      </c>
    </row>
    <row r="363" spans="1:17" ht="14.4" customHeight="1" x14ac:dyDescent="0.3">
      <c r="A363" s="386" t="s">
        <v>4189</v>
      </c>
      <c r="B363" s="387" t="s">
        <v>3790</v>
      </c>
      <c r="C363" s="387" t="s">
        <v>3672</v>
      </c>
      <c r="D363" s="387" t="s">
        <v>3804</v>
      </c>
      <c r="E363" s="387" t="s">
        <v>3805</v>
      </c>
      <c r="F363" s="390">
        <v>23</v>
      </c>
      <c r="G363" s="390">
        <v>7475</v>
      </c>
      <c r="H363" s="390">
        <v>1</v>
      </c>
      <c r="I363" s="390">
        <v>325</v>
      </c>
      <c r="J363" s="390">
        <v>34</v>
      </c>
      <c r="K363" s="390">
        <v>11118</v>
      </c>
      <c r="L363" s="390">
        <v>1.4873578595317727</v>
      </c>
      <c r="M363" s="390">
        <v>327</v>
      </c>
      <c r="N363" s="390">
        <v>34</v>
      </c>
      <c r="O363" s="390">
        <v>11118</v>
      </c>
      <c r="P363" s="403">
        <v>1.4873578595317727</v>
      </c>
      <c r="Q363" s="391">
        <v>327</v>
      </c>
    </row>
    <row r="364" spans="1:17" ht="14.4" customHeight="1" x14ac:dyDescent="0.3">
      <c r="A364" s="386" t="s">
        <v>4189</v>
      </c>
      <c r="B364" s="387" t="s">
        <v>3790</v>
      </c>
      <c r="C364" s="387" t="s">
        <v>3672</v>
      </c>
      <c r="D364" s="387" t="s">
        <v>3806</v>
      </c>
      <c r="E364" s="387" t="s">
        <v>3807</v>
      </c>
      <c r="F364" s="390"/>
      <c r="G364" s="390"/>
      <c r="H364" s="390"/>
      <c r="I364" s="390"/>
      <c r="J364" s="390"/>
      <c r="K364" s="390"/>
      <c r="L364" s="390"/>
      <c r="M364" s="390"/>
      <c r="N364" s="390">
        <v>1</v>
      </c>
      <c r="O364" s="390">
        <v>106</v>
      </c>
      <c r="P364" s="403"/>
      <c r="Q364" s="391">
        <v>106</v>
      </c>
    </row>
    <row r="365" spans="1:17" ht="14.4" customHeight="1" x14ac:dyDescent="0.3">
      <c r="A365" s="386" t="s">
        <v>4189</v>
      </c>
      <c r="B365" s="387" t="s">
        <v>3808</v>
      </c>
      <c r="C365" s="387" t="s">
        <v>3546</v>
      </c>
      <c r="D365" s="387" t="s">
        <v>3547</v>
      </c>
      <c r="E365" s="387" t="s">
        <v>3548</v>
      </c>
      <c r="F365" s="390">
        <v>0.60000000000000009</v>
      </c>
      <c r="G365" s="390">
        <v>64.28</v>
      </c>
      <c r="H365" s="390">
        <v>1</v>
      </c>
      <c r="I365" s="390">
        <v>107.13333333333333</v>
      </c>
      <c r="J365" s="390"/>
      <c r="K365" s="390"/>
      <c r="L365" s="390"/>
      <c r="M365" s="390"/>
      <c r="N365" s="390"/>
      <c r="O365" s="390"/>
      <c r="P365" s="403"/>
      <c r="Q365" s="391"/>
    </row>
    <row r="366" spans="1:17" ht="14.4" customHeight="1" x14ac:dyDescent="0.3">
      <c r="A366" s="386" t="s">
        <v>4189</v>
      </c>
      <c r="B366" s="387" t="s">
        <v>3808</v>
      </c>
      <c r="C366" s="387" t="s">
        <v>3546</v>
      </c>
      <c r="D366" s="387" t="s">
        <v>3555</v>
      </c>
      <c r="E366" s="387" t="s">
        <v>3556</v>
      </c>
      <c r="F366" s="390">
        <v>0.4</v>
      </c>
      <c r="G366" s="390">
        <v>33.92</v>
      </c>
      <c r="H366" s="390">
        <v>1</v>
      </c>
      <c r="I366" s="390">
        <v>84.8</v>
      </c>
      <c r="J366" s="390"/>
      <c r="K366" s="390"/>
      <c r="L366" s="390"/>
      <c r="M366" s="390"/>
      <c r="N366" s="390"/>
      <c r="O366" s="390"/>
      <c r="P366" s="403"/>
      <c r="Q366" s="391"/>
    </row>
    <row r="367" spans="1:17" ht="14.4" customHeight="1" x14ac:dyDescent="0.3">
      <c r="A367" s="386" t="s">
        <v>4189</v>
      </c>
      <c r="B367" s="387" t="s">
        <v>3808</v>
      </c>
      <c r="C367" s="387" t="s">
        <v>3546</v>
      </c>
      <c r="D367" s="387" t="s">
        <v>3557</v>
      </c>
      <c r="E367" s="387" t="s">
        <v>3558</v>
      </c>
      <c r="F367" s="390">
        <v>0.2</v>
      </c>
      <c r="G367" s="390">
        <v>26.04</v>
      </c>
      <c r="H367" s="390">
        <v>1</v>
      </c>
      <c r="I367" s="390">
        <v>130.19999999999999</v>
      </c>
      <c r="J367" s="390"/>
      <c r="K367" s="390"/>
      <c r="L367" s="390"/>
      <c r="M367" s="390"/>
      <c r="N367" s="390"/>
      <c r="O367" s="390"/>
      <c r="P367" s="403"/>
      <c r="Q367" s="391"/>
    </row>
    <row r="368" spans="1:17" ht="14.4" customHeight="1" x14ac:dyDescent="0.3">
      <c r="A368" s="386" t="s">
        <v>4189</v>
      </c>
      <c r="B368" s="387" t="s">
        <v>3808</v>
      </c>
      <c r="C368" s="387" t="s">
        <v>3546</v>
      </c>
      <c r="D368" s="387" t="s">
        <v>3811</v>
      </c>
      <c r="E368" s="387" t="s">
        <v>3812</v>
      </c>
      <c r="F368" s="390">
        <v>0.4</v>
      </c>
      <c r="G368" s="390">
        <v>59.09</v>
      </c>
      <c r="H368" s="390">
        <v>1</v>
      </c>
      <c r="I368" s="390">
        <v>147.72499999999999</v>
      </c>
      <c r="J368" s="390"/>
      <c r="K368" s="390"/>
      <c r="L368" s="390"/>
      <c r="M368" s="390"/>
      <c r="N368" s="390"/>
      <c r="O368" s="390"/>
      <c r="P368" s="403"/>
      <c r="Q368" s="391"/>
    </row>
    <row r="369" spans="1:17" ht="14.4" customHeight="1" x14ac:dyDescent="0.3">
      <c r="A369" s="386" t="s">
        <v>4189</v>
      </c>
      <c r="B369" s="387" t="s">
        <v>3808</v>
      </c>
      <c r="C369" s="387" t="s">
        <v>3546</v>
      </c>
      <c r="D369" s="387" t="s">
        <v>3559</v>
      </c>
      <c r="E369" s="387" t="s">
        <v>3560</v>
      </c>
      <c r="F369" s="390">
        <v>0.2</v>
      </c>
      <c r="G369" s="390">
        <v>14.79</v>
      </c>
      <c r="H369" s="390">
        <v>1</v>
      </c>
      <c r="I369" s="390">
        <v>73.949999999999989</v>
      </c>
      <c r="J369" s="390"/>
      <c r="K369" s="390"/>
      <c r="L369" s="390"/>
      <c r="M369" s="390"/>
      <c r="N369" s="390"/>
      <c r="O369" s="390"/>
      <c r="P369" s="403"/>
      <c r="Q369" s="391"/>
    </row>
    <row r="370" spans="1:17" ht="14.4" customHeight="1" x14ac:dyDescent="0.3">
      <c r="A370" s="386" t="s">
        <v>4189</v>
      </c>
      <c r="B370" s="387" t="s">
        <v>3808</v>
      </c>
      <c r="C370" s="387" t="s">
        <v>3546</v>
      </c>
      <c r="D370" s="387" t="s">
        <v>3740</v>
      </c>
      <c r="E370" s="387" t="s">
        <v>3741</v>
      </c>
      <c r="F370" s="390">
        <v>0.3</v>
      </c>
      <c r="G370" s="390">
        <v>15.84</v>
      </c>
      <c r="H370" s="390">
        <v>1</v>
      </c>
      <c r="I370" s="390">
        <v>52.800000000000004</v>
      </c>
      <c r="J370" s="390"/>
      <c r="K370" s="390"/>
      <c r="L370" s="390"/>
      <c r="M370" s="390"/>
      <c r="N370" s="390"/>
      <c r="O370" s="390"/>
      <c r="P370" s="403"/>
      <c r="Q370" s="391"/>
    </row>
    <row r="371" spans="1:17" ht="14.4" customHeight="1" x14ac:dyDescent="0.3">
      <c r="A371" s="386" t="s">
        <v>4189</v>
      </c>
      <c r="B371" s="387" t="s">
        <v>3808</v>
      </c>
      <c r="C371" s="387" t="s">
        <v>3546</v>
      </c>
      <c r="D371" s="387" t="s">
        <v>3565</v>
      </c>
      <c r="E371" s="387" t="s">
        <v>3566</v>
      </c>
      <c r="F371" s="390">
        <v>0.2</v>
      </c>
      <c r="G371" s="390">
        <v>12.37</v>
      </c>
      <c r="H371" s="390">
        <v>1</v>
      </c>
      <c r="I371" s="390">
        <v>61.849999999999994</v>
      </c>
      <c r="J371" s="390"/>
      <c r="K371" s="390"/>
      <c r="L371" s="390"/>
      <c r="M371" s="390"/>
      <c r="N371" s="390"/>
      <c r="O371" s="390"/>
      <c r="P371" s="403"/>
      <c r="Q371" s="391"/>
    </row>
    <row r="372" spans="1:17" ht="14.4" customHeight="1" x14ac:dyDescent="0.3">
      <c r="A372" s="386" t="s">
        <v>4189</v>
      </c>
      <c r="B372" s="387" t="s">
        <v>3808</v>
      </c>
      <c r="C372" s="387" t="s">
        <v>3546</v>
      </c>
      <c r="D372" s="387" t="s">
        <v>3742</v>
      </c>
      <c r="E372" s="387" t="s">
        <v>3743</v>
      </c>
      <c r="F372" s="390">
        <v>0.7</v>
      </c>
      <c r="G372" s="390">
        <v>752.08</v>
      </c>
      <c r="H372" s="390">
        <v>1</v>
      </c>
      <c r="I372" s="390">
        <v>1074.4000000000001</v>
      </c>
      <c r="J372" s="390"/>
      <c r="K372" s="390"/>
      <c r="L372" s="390"/>
      <c r="M372" s="390"/>
      <c r="N372" s="390"/>
      <c r="O372" s="390"/>
      <c r="P372" s="403"/>
      <c r="Q372" s="391"/>
    </row>
    <row r="373" spans="1:17" ht="14.4" customHeight="1" x14ac:dyDescent="0.3">
      <c r="A373" s="386" t="s">
        <v>4189</v>
      </c>
      <c r="B373" s="387" t="s">
        <v>3808</v>
      </c>
      <c r="C373" s="387" t="s">
        <v>3546</v>
      </c>
      <c r="D373" s="387" t="s">
        <v>3817</v>
      </c>
      <c r="E373" s="387" t="s">
        <v>3818</v>
      </c>
      <c r="F373" s="390">
        <v>0.4</v>
      </c>
      <c r="G373" s="390">
        <v>59.22</v>
      </c>
      <c r="H373" s="390">
        <v>1</v>
      </c>
      <c r="I373" s="390">
        <v>148.04999999999998</v>
      </c>
      <c r="J373" s="390"/>
      <c r="K373" s="390"/>
      <c r="L373" s="390"/>
      <c r="M373" s="390"/>
      <c r="N373" s="390"/>
      <c r="O373" s="390"/>
      <c r="P373" s="403"/>
      <c r="Q373" s="391"/>
    </row>
    <row r="374" spans="1:17" ht="14.4" customHeight="1" x14ac:dyDescent="0.3">
      <c r="A374" s="386" t="s">
        <v>4189</v>
      </c>
      <c r="B374" s="387" t="s">
        <v>3808</v>
      </c>
      <c r="C374" s="387" t="s">
        <v>3546</v>
      </c>
      <c r="D374" s="387" t="s">
        <v>4187</v>
      </c>
      <c r="E374" s="387" t="s">
        <v>4188</v>
      </c>
      <c r="F374" s="390">
        <v>7</v>
      </c>
      <c r="G374" s="390">
        <v>27160.31</v>
      </c>
      <c r="H374" s="390">
        <v>1</v>
      </c>
      <c r="I374" s="390">
        <v>3880.0442857142857</v>
      </c>
      <c r="J374" s="390"/>
      <c r="K374" s="390"/>
      <c r="L374" s="390"/>
      <c r="M374" s="390"/>
      <c r="N374" s="390">
        <v>1</v>
      </c>
      <c r="O374" s="390">
        <v>5214.82</v>
      </c>
      <c r="P374" s="403">
        <v>0.19200149041008735</v>
      </c>
      <c r="Q374" s="391">
        <v>5214.82</v>
      </c>
    </row>
    <row r="375" spans="1:17" ht="14.4" customHeight="1" x14ac:dyDescent="0.3">
      <c r="A375" s="386" t="s">
        <v>4189</v>
      </c>
      <c r="B375" s="387" t="s">
        <v>3808</v>
      </c>
      <c r="C375" s="387" t="s">
        <v>3546</v>
      </c>
      <c r="D375" s="387" t="s">
        <v>4190</v>
      </c>
      <c r="E375" s="387" t="s">
        <v>4191</v>
      </c>
      <c r="F375" s="390">
        <v>0</v>
      </c>
      <c r="G375" s="390">
        <v>0</v>
      </c>
      <c r="H375" s="390"/>
      <c r="I375" s="390"/>
      <c r="J375" s="390"/>
      <c r="K375" s="390"/>
      <c r="L375" s="390"/>
      <c r="M375" s="390"/>
      <c r="N375" s="390"/>
      <c r="O375" s="390"/>
      <c r="P375" s="403"/>
      <c r="Q375" s="391"/>
    </row>
    <row r="376" spans="1:17" ht="14.4" customHeight="1" x14ac:dyDescent="0.3">
      <c r="A376" s="386" t="s">
        <v>4189</v>
      </c>
      <c r="B376" s="387" t="s">
        <v>3808</v>
      </c>
      <c r="C376" s="387" t="s">
        <v>3546</v>
      </c>
      <c r="D376" s="387" t="s">
        <v>3581</v>
      </c>
      <c r="E376" s="387" t="s">
        <v>3582</v>
      </c>
      <c r="F376" s="390">
        <v>1</v>
      </c>
      <c r="G376" s="390">
        <v>40.18</v>
      </c>
      <c r="H376" s="390">
        <v>1</v>
      </c>
      <c r="I376" s="390">
        <v>40.18</v>
      </c>
      <c r="J376" s="390"/>
      <c r="K376" s="390"/>
      <c r="L376" s="390"/>
      <c r="M376" s="390"/>
      <c r="N376" s="390"/>
      <c r="O376" s="390"/>
      <c r="P376" s="403"/>
      <c r="Q376" s="391"/>
    </row>
    <row r="377" spans="1:17" ht="14.4" customHeight="1" x14ac:dyDescent="0.3">
      <c r="A377" s="386" t="s">
        <v>4189</v>
      </c>
      <c r="B377" s="387" t="s">
        <v>3808</v>
      </c>
      <c r="C377" s="387" t="s">
        <v>3546</v>
      </c>
      <c r="D377" s="387" t="s">
        <v>3585</v>
      </c>
      <c r="E377" s="387" t="s">
        <v>3586</v>
      </c>
      <c r="F377" s="390">
        <v>1.2000000000000002</v>
      </c>
      <c r="G377" s="390">
        <v>24.119999999999997</v>
      </c>
      <c r="H377" s="390">
        <v>1</v>
      </c>
      <c r="I377" s="390">
        <v>20.099999999999994</v>
      </c>
      <c r="J377" s="390"/>
      <c r="K377" s="390"/>
      <c r="L377" s="390"/>
      <c r="M377" s="390"/>
      <c r="N377" s="390"/>
      <c r="O377" s="390"/>
      <c r="P377" s="403"/>
      <c r="Q377" s="391"/>
    </row>
    <row r="378" spans="1:17" ht="14.4" customHeight="1" x14ac:dyDescent="0.3">
      <c r="A378" s="386" t="s">
        <v>4189</v>
      </c>
      <c r="B378" s="387" t="s">
        <v>3808</v>
      </c>
      <c r="C378" s="387" t="s">
        <v>3546</v>
      </c>
      <c r="D378" s="387" t="s">
        <v>3824</v>
      </c>
      <c r="E378" s="387" t="s">
        <v>3825</v>
      </c>
      <c r="F378" s="390">
        <v>0.2</v>
      </c>
      <c r="G378" s="390">
        <v>476.87</v>
      </c>
      <c r="H378" s="390">
        <v>1</v>
      </c>
      <c r="I378" s="390">
        <v>2384.35</v>
      </c>
      <c r="J378" s="390"/>
      <c r="K378" s="390"/>
      <c r="L378" s="390"/>
      <c r="M378" s="390"/>
      <c r="N378" s="390"/>
      <c r="O378" s="390"/>
      <c r="P378" s="403"/>
      <c r="Q378" s="391"/>
    </row>
    <row r="379" spans="1:17" ht="14.4" customHeight="1" x14ac:dyDescent="0.3">
      <c r="A379" s="386" t="s">
        <v>4189</v>
      </c>
      <c r="B379" s="387" t="s">
        <v>3808</v>
      </c>
      <c r="C379" s="387" t="s">
        <v>3546</v>
      </c>
      <c r="D379" s="387" t="s">
        <v>3593</v>
      </c>
      <c r="E379" s="387" t="s">
        <v>3594</v>
      </c>
      <c r="F379" s="390">
        <v>2.5</v>
      </c>
      <c r="G379" s="390">
        <v>440.04999999999995</v>
      </c>
      <c r="H379" s="390">
        <v>1</v>
      </c>
      <c r="I379" s="390">
        <v>176.01999999999998</v>
      </c>
      <c r="J379" s="390"/>
      <c r="K379" s="390"/>
      <c r="L379" s="390"/>
      <c r="M379" s="390"/>
      <c r="N379" s="390"/>
      <c r="O379" s="390"/>
      <c r="P379" s="403"/>
      <c r="Q379" s="391"/>
    </row>
    <row r="380" spans="1:17" ht="14.4" customHeight="1" x14ac:dyDescent="0.3">
      <c r="A380" s="386" t="s">
        <v>4189</v>
      </c>
      <c r="B380" s="387" t="s">
        <v>3808</v>
      </c>
      <c r="C380" s="387" t="s">
        <v>3546</v>
      </c>
      <c r="D380" s="387" t="s">
        <v>3595</v>
      </c>
      <c r="E380" s="387" t="s">
        <v>3596</v>
      </c>
      <c r="F380" s="390">
        <v>1</v>
      </c>
      <c r="G380" s="390">
        <v>131.24</v>
      </c>
      <c r="H380" s="390">
        <v>1</v>
      </c>
      <c r="I380" s="390">
        <v>131.24</v>
      </c>
      <c r="J380" s="390"/>
      <c r="K380" s="390"/>
      <c r="L380" s="390"/>
      <c r="M380" s="390"/>
      <c r="N380" s="390"/>
      <c r="O380" s="390"/>
      <c r="P380" s="403"/>
      <c r="Q380" s="391"/>
    </row>
    <row r="381" spans="1:17" ht="14.4" customHeight="1" x14ac:dyDescent="0.3">
      <c r="A381" s="386" t="s">
        <v>4189</v>
      </c>
      <c r="B381" s="387" t="s">
        <v>3808</v>
      </c>
      <c r="C381" s="387" t="s">
        <v>3546</v>
      </c>
      <c r="D381" s="387" t="s">
        <v>3795</v>
      </c>
      <c r="E381" s="387" t="s">
        <v>3796</v>
      </c>
      <c r="F381" s="390">
        <v>0.25</v>
      </c>
      <c r="G381" s="390">
        <v>167.96</v>
      </c>
      <c r="H381" s="390">
        <v>1</v>
      </c>
      <c r="I381" s="390">
        <v>671.84</v>
      </c>
      <c r="J381" s="390">
        <v>0.25</v>
      </c>
      <c r="K381" s="390">
        <v>174.35</v>
      </c>
      <c r="L381" s="390">
        <v>1.0380447725648962</v>
      </c>
      <c r="M381" s="390">
        <v>697.4</v>
      </c>
      <c r="N381" s="390"/>
      <c r="O381" s="390"/>
      <c r="P381" s="403"/>
      <c r="Q381" s="391"/>
    </row>
    <row r="382" spans="1:17" ht="14.4" customHeight="1" x14ac:dyDescent="0.3">
      <c r="A382" s="386" t="s">
        <v>4189</v>
      </c>
      <c r="B382" s="387" t="s">
        <v>3808</v>
      </c>
      <c r="C382" s="387" t="s">
        <v>3546</v>
      </c>
      <c r="D382" s="387" t="s">
        <v>3609</v>
      </c>
      <c r="E382" s="387" t="s">
        <v>3610</v>
      </c>
      <c r="F382" s="390">
        <v>1</v>
      </c>
      <c r="G382" s="390">
        <v>15.11</v>
      </c>
      <c r="H382" s="390">
        <v>1</v>
      </c>
      <c r="I382" s="390">
        <v>15.11</v>
      </c>
      <c r="J382" s="390"/>
      <c r="K382" s="390"/>
      <c r="L382" s="390"/>
      <c r="M382" s="390"/>
      <c r="N382" s="390"/>
      <c r="O382" s="390"/>
      <c r="P382" s="403"/>
      <c r="Q382" s="391"/>
    </row>
    <row r="383" spans="1:17" ht="14.4" customHeight="1" x14ac:dyDescent="0.3">
      <c r="A383" s="386" t="s">
        <v>4189</v>
      </c>
      <c r="B383" s="387" t="s">
        <v>3808</v>
      </c>
      <c r="C383" s="387" t="s">
        <v>3546</v>
      </c>
      <c r="D383" s="387" t="s">
        <v>3611</v>
      </c>
      <c r="E383" s="387" t="s">
        <v>3612</v>
      </c>
      <c r="F383" s="390">
        <v>0.17</v>
      </c>
      <c r="G383" s="390">
        <v>34.1</v>
      </c>
      <c r="H383" s="390">
        <v>1</v>
      </c>
      <c r="I383" s="390">
        <v>200.58823529411765</v>
      </c>
      <c r="J383" s="390"/>
      <c r="K383" s="390"/>
      <c r="L383" s="390"/>
      <c r="M383" s="390"/>
      <c r="N383" s="390"/>
      <c r="O383" s="390"/>
      <c r="P383" s="403"/>
      <c r="Q383" s="391"/>
    </row>
    <row r="384" spans="1:17" ht="14.4" customHeight="1" x14ac:dyDescent="0.3">
      <c r="A384" s="386" t="s">
        <v>4189</v>
      </c>
      <c r="B384" s="387" t="s">
        <v>3808</v>
      </c>
      <c r="C384" s="387" t="s">
        <v>3546</v>
      </c>
      <c r="D384" s="387" t="s">
        <v>1521</v>
      </c>
      <c r="E384" s="387" t="s">
        <v>3837</v>
      </c>
      <c r="F384" s="390">
        <v>2</v>
      </c>
      <c r="G384" s="390">
        <v>13190</v>
      </c>
      <c r="H384" s="390">
        <v>1</v>
      </c>
      <c r="I384" s="390">
        <v>6595</v>
      </c>
      <c r="J384" s="390"/>
      <c r="K384" s="390"/>
      <c r="L384" s="390"/>
      <c r="M384" s="390"/>
      <c r="N384" s="390"/>
      <c r="O384" s="390"/>
      <c r="P384" s="403"/>
      <c r="Q384" s="391"/>
    </row>
    <row r="385" spans="1:17" ht="14.4" customHeight="1" x14ac:dyDescent="0.3">
      <c r="A385" s="386" t="s">
        <v>4189</v>
      </c>
      <c r="B385" s="387" t="s">
        <v>3808</v>
      </c>
      <c r="C385" s="387" t="s">
        <v>3546</v>
      </c>
      <c r="D385" s="387" t="s">
        <v>3618</v>
      </c>
      <c r="E385" s="387" t="s">
        <v>3619</v>
      </c>
      <c r="F385" s="390"/>
      <c r="G385" s="390"/>
      <c r="H385" s="390"/>
      <c r="I385" s="390"/>
      <c r="J385" s="390">
        <v>0.2</v>
      </c>
      <c r="K385" s="390">
        <v>127.79</v>
      </c>
      <c r="L385" s="390"/>
      <c r="M385" s="390">
        <v>638.95000000000005</v>
      </c>
      <c r="N385" s="390"/>
      <c r="O385" s="390"/>
      <c r="P385" s="403"/>
      <c r="Q385" s="391"/>
    </row>
    <row r="386" spans="1:17" ht="14.4" customHeight="1" x14ac:dyDescent="0.3">
      <c r="A386" s="386" t="s">
        <v>4189</v>
      </c>
      <c r="B386" s="387" t="s">
        <v>3808</v>
      </c>
      <c r="C386" s="387" t="s">
        <v>3546</v>
      </c>
      <c r="D386" s="387" t="s">
        <v>4102</v>
      </c>
      <c r="E386" s="387" t="s">
        <v>4103</v>
      </c>
      <c r="F386" s="390">
        <v>2</v>
      </c>
      <c r="G386" s="390">
        <v>202.68</v>
      </c>
      <c r="H386" s="390">
        <v>1</v>
      </c>
      <c r="I386" s="390">
        <v>101.34</v>
      </c>
      <c r="J386" s="390"/>
      <c r="K386" s="390"/>
      <c r="L386" s="390"/>
      <c r="M386" s="390"/>
      <c r="N386" s="390"/>
      <c r="O386" s="390"/>
      <c r="P386" s="403"/>
      <c r="Q386" s="391"/>
    </row>
    <row r="387" spans="1:17" ht="14.4" customHeight="1" x14ac:dyDescent="0.3">
      <c r="A387" s="386" t="s">
        <v>4189</v>
      </c>
      <c r="B387" s="387" t="s">
        <v>3808</v>
      </c>
      <c r="C387" s="387" t="s">
        <v>3546</v>
      </c>
      <c r="D387" s="387" t="s">
        <v>3622</v>
      </c>
      <c r="E387" s="387" t="s">
        <v>3610</v>
      </c>
      <c r="F387" s="390">
        <v>7</v>
      </c>
      <c r="G387" s="390">
        <v>87.429999999999993</v>
      </c>
      <c r="H387" s="390">
        <v>1</v>
      </c>
      <c r="I387" s="390">
        <v>12.489999999999998</v>
      </c>
      <c r="J387" s="390"/>
      <c r="K387" s="390"/>
      <c r="L387" s="390"/>
      <c r="M387" s="390"/>
      <c r="N387" s="390"/>
      <c r="O387" s="390"/>
      <c r="P387" s="403"/>
      <c r="Q387" s="391"/>
    </row>
    <row r="388" spans="1:17" ht="14.4" customHeight="1" x14ac:dyDescent="0.3">
      <c r="A388" s="386" t="s">
        <v>4189</v>
      </c>
      <c r="B388" s="387" t="s">
        <v>3808</v>
      </c>
      <c r="C388" s="387" t="s">
        <v>3546</v>
      </c>
      <c r="D388" s="387" t="s">
        <v>3623</v>
      </c>
      <c r="E388" s="387" t="s">
        <v>3610</v>
      </c>
      <c r="F388" s="390">
        <v>8</v>
      </c>
      <c r="G388" s="390">
        <v>113.12</v>
      </c>
      <c r="H388" s="390">
        <v>1</v>
      </c>
      <c r="I388" s="390">
        <v>14.14</v>
      </c>
      <c r="J388" s="390"/>
      <c r="K388" s="390"/>
      <c r="L388" s="390"/>
      <c r="M388" s="390"/>
      <c r="N388" s="390"/>
      <c r="O388" s="390"/>
      <c r="P388" s="403"/>
      <c r="Q388" s="391"/>
    </row>
    <row r="389" spans="1:17" ht="14.4" customHeight="1" x14ac:dyDescent="0.3">
      <c r="A389" s="386" t="s">
        <v>4189</v>
      </c>
      <c r="B389" s="387" t="s">
        <v>3808</v>
      </c>
      <c r="C389" s="387" t="s">
        <v>3546</v>
      </c>
      <c r="D389" s="387" t="s">
        <v>3636</v>
      </c>
      <c r="E389" s="387" t="s">
        <v>3637</v>
      </c>
      <c r="F389" s="390">
        <v>0.2</v>
      </c>
      <c r="G389" s="390">
        <v>97.71</v>
      </c>
      <c r="H389" s="390">
        <v>1</v>
      </c>
      <c r="I389" s="390">
        <v>488.54999999999995</v>
      </c>
      <c r="J389" s="390"/>
      <c r="K389" s="390"/>
      <c r="L389" s="390"/>
      <c r="M389" s="390"/>
      <c r="N389" s="390"/>
      <c r="O389" s="390"/>
      <c r="P389" s="403"/>
      <c r="Q389" s="391"/>
    </row>
    <row r="390" spans="1:17" ht="14.4" customHeight="1" x14ac:dyDescent="0.3">
      <c r="A390" s="386" t="s">
        <v>4189</v>
      </c>
      <c r="B390" s="387" t="s">
        <v>3808</v>
      </c>
      <c r="C390" s="387" t="s">
        <v>3546</v>
      </c>
      <c r="D390" s="387" t="s">
        <v>3646</v>
      </c>
      <c r="E390" s="387" t="s">
        <v>3647</v>
      </c>
      <c r="F390" s="390">
        <v>2</v>
      </c>
      <c r="G390" s="390">
        <v>233.26</v>
      </c>
      <c r="H390" s="390">
        <v>1</v>
      </c>
      <c r="I390" s="390">
        <v>116.63</v>
      </c>
      <c r="J390" s="390"/>
      <c r="K390" s="390"/>
      <c r="L390" s="390"/>
      <c r="M390" s="390"/>
      <c r="N390" s="390"/>
      <c r="O390" s="390"/>
      <c r="P390" s="403"/>
      <c r="Q390" s="391"/>
    </row>
    <row r="391" spans="1:17" ht="14.4" customHeight="1" x14ac:dyDescent="0.3">
      <c r="A391" s="386" t="s">
        <v>4189</v>
      </c>
      <c r="B391" s="387" t="s">
        <v>3808</v>
      </c>
      <c r="C391" s="387" t="s">
        <v>3546</v>
      </c>
      <c r="D391" s="387" t="s">
        <v>3852</v>
      </c>
      <c r="E391" s="387" t="s">
        <v>3853</v>
      </c>
      <c r="F391" s="390">
        <v>0.1</v>
      </c>
      <c r="G391" s="390">
        <v>11.17</v>
      </c>
      <c r="H391" s="390">
        <v>1</v>
      </c>
      <c r="I391" s="390">
        <v>111.69999999999999</v>
      </c>
      <c r="J391" s="390"/>
      <c r="K391" s="390"/>
      <c r="L391" s="390"/>
      <c r="M391" s="390"/>
      <c r="N391" s="390"/>
      <c r="O391" s="390"/>
      <c r="P391" s="403"/>
      <c r="Q391" s="391"/>
    </row>
    <row r="392" spans="1:17" ht="14.4" customHeight="1" x14ac:dyDescent="0.3">
      <c r="A392" s="386" t="s">
        <v>4189</v>
      </c>
      <c r="B392" s="387" t="s">
        <v>3808</v>
      </c>
      <c r="C392" s="387" t="s">
        <v>3546</v>
      </c>
      <c r="D392" s="387" t="s">
        <v>4106</v>
      </c>
      <c r="E392" s="387" t="s">
        <v>4107</v>
      </c>
      <c r="F392" s="390"/>
      <c r="G392" s="390"/>
      <c r="H392" s="390"/>
      <c r="I392" s="390"/>
      <c r="J392" s="390">
        <v>0.1</v>
      </c>
      <c r="K392" s="390">
        <v>8.9</v>
      </c>
      <c r="L392" s="390"/>
      <c r="M392" s="390">
        <v>89</v>
      </c>
      <c r="N392" s="390"/>
      <c r="O392" s="390"/>
      <c r="P392" s="403"/>
      <c r="Q392" s="391"/>
    </row>
    <row r="393" spans="1:17" ht="14.4" customHeight="1" x14ac:dyDescent="0.3">
      <c r="A393" s="386" t="s">
        <v>4189</v>
      </c>
      <c r="B393" s="387" t="s">
        <v>3808</v>
      </c>
      <c r="C393" s="387" t="s">
        <v>3546</v>
      </c>
      <c r="D393" s="387" t="s">
        <v>3762</v>
      </c>
      <c r="E393" s="387" t="s">
        <v>3763</v>
      </c>
      <c r="F393" s="390">
        <v>2.2000000000000002</v>
      </c>
      <c r="G393" s="390">
        <v>142.60999999999999</v>
      </c>
      <c r="H393" s="390">
        <v>1</v>
      </c>
      <c r="I393" s="390">
        <v>64.822727272727263</v>
      </c>
      <c r="J393" s="390"/>
      <c r="K393" s="390"/>
      <c r="L393" s="390"/>
      <c r="M393" s="390"/>
      <c r="N393" s="390"/>
      <c r="O393" s="390"/>
      <c r="P393" s="403"/>
      <c r="Q393" s="391"/>
    </row>
    <row r="394" spans="1:17" ht="14.4" customHeight="1" x14ac:dyDescent="0.3">
      <c r="A394" s="386" t="s">
        <v>4189</v>
      </c>
      <c r="B394" s="387" t="s">
        <v>3808</v>
      </c>
      <c r="C394" s="387" t="s">
        <v>3546</v>
      </c>
      <c r="D394" s="387" t="s">
        <v>4192</v>
      </c>
      <c r="E394" s="387" t="s">
        <v>4193</v>
      </c>
      <c r="F394" s="390">
        <v>0</v>
      </c>
      <c r="G394" s="390">
        <v>0</v>
      </c>
      <c r="H394" s="390"/>
      <c r="I394" s="390"/>
      <c r="J394" s="390"/>
      <c r="K394" s="390"/>
      <c r="L394" s="390"/>
      <c r="M394" s="390"/>
      <c r="N394" s="390"/>
      <c r="O394" s="390"/>
      <c r="P394" s="403"/>
      <c r="Q394" s="391"/>
    </row>
    <row r="395" spans="1:17" ht="14.4" customHeight="1" x14ac:dyDescent="0.3">
      <c r="A395" s="386" t="s">
        <v>4189</v>
      </c>
      <c r="B395" s="387" t="s">
        <v>3808</v>
      </c>
      <c r="C395" s="387" t="s">
        <v>3546</v>
      </c>
      <c r="D395" s="387" t="s">
        <v>3668</v>
      </c>
      <c r="E395" s="387" t="s">
        <v>3669</v>
      </c>
      <c r="F395" s="390">
        <v>1</v>
      </c>
      <c r="G395" s="390">
        <v>1207.3300000000002</v>
      </c>
      <c r="H395" s="390">
        <v>1</v>
      </c>
      <c r="I395" s="390">
        <v>1207.3300000000002</v>
      </c>
      <c r="J395" s="390">
        <v>0.4</v>
      </c>
      <c r="K395" s="390">
        <v>300.12</v>
      </c>
      <c r="L395" s="390">
        <v>0.24858158084367982</v>
      </c>
      <c r="M395" s="390">
        <v>750.3</v>
      </c>
      <c r="N395" s="390"/>
      <c r="O395" s="390"/>
      <c r="P395" s="403"/>
      <c r="Q395" s="391"/>
    </row>
    <row r="396" spans="1:17" ht="14.4" customHeight="1" x14ac:dyDescent="0.3">
      <c r="A396" s="386" t="s">
        <v>4189</v>
      </c>
      <c r="B396" s="387" t="s">
        <v>3808</v>
      </c>
      <c r="C396" s="387" t="s">
        <v>3546</v>
      </c>
      <c r="D396" s="387" t="s">
        <v>4194</v>
      </c>
      <c r="E396" s="387" t="s">
        <v>4195</v>
      </c>
      <c r="F396" s="390"/>
      <c r="G396" s="390"/>
      <c r="H396" s="390"/>
      <c r="I396" s="390"/>
      <c r="J396" s="390">
        <v>2</v>
      </c>
      <c r="K396" s="390">
        <v>1506.6</v>
      </c>
      <c r="L396" s="390"/>
      <c r="M396" s="390">
        <v>753.3</v>
      </c>
      <c r="N396" s="390"/>
      <c r="O396" s="390"/>
      <c r="P396" s="403"/>
      <c r="Q396" s="391"/>
    </row>
    <row r="397" spans="1:17" ht="14.4" customHeight="1" x14ac:dyDescent="0.3">
      <c r="A397" s="386" t="s">
        <v>4189</v>
      </c>
      <c r="B397" s="387" t="s">
        <v>3808</v>
      </c>
      <c r="C397" s="387" t="s">
        <v>3881</v>
      </c>
      <c r="D397" s="387" t="s">
        <v>3882</v>
      </c>
      <c r="E397" s="387" t="s">
        <v>3883</v>
      </c>
      <c r="F397" s="390">
        <v>40</v>
      </c>
      <c r="G397" s="390">
        <v>71286.399999999994</v>
      </c>
      <c r="H397" s="390">
        <v>1</v>
      </c>
      <c r="I397" s="390">
        <v>1782.1599999999999</v>
      </c>
      <c r="J397" s="390">
        <v>8</v>
      </c>
      <c r="K397" s="390">
        <v>14397.32</v>
      </c>
      <c r="L397" s="390">
        <v>0.20196447008124974</v>
      </c>
      <c r="M397" s="390">
        <v>1799.665</v>
      </c>
      <c r="N397" s="390">
        <v>31</v>
      </c>
      <c r="O397" s="390">
        <v>57832.98</v>
      </c>
      <c r="P397" s="403">
        <v>0.81127648471517722</v>
      </c>
      <c r="Q397" s="391">
        <v>1865.5800000000002</v>
      </c>
    </row>
    <row r="398" spans="1:17" ht="14.4" customHeight="1" x14ac:dyDescent="0.3">
      <c r="A398" s="386" t="s">
        <v>4189</v>
      </c>
      <c r="B398" s="387" t="s">
        <v>3808</v>
      </c>
      <c r="C398" s="387" t="s">
        <v>3881</v>
      </c>
      <c r="D398" s="387" t="s">
        <v>3884</v>
      </c>
      <c r="E398" s="387" t="s">
        <v>3885</v>
      </c>
      <c r="F398" s="390">
        <v>2</v>
      </c>
      <c r="G398" s="390">
        <v>15710.62</v>
      </c>
      <c r="H398" s="390">
        <v>1</v>
      </c>
      <c r="I398" s="390">
        <v>7855.31</v>
      </c>
      <c r="J398" s="390">
        <v>1</v>
      </c>
      <c r="K398" s="390">
        <v>7804.21</v>
      </c>
      <c r="L398" s="390">
        <v>0.49674742308069314</v>
      </c>
      <c r="M398" s="390">
        <v>7804.21</v>
      </c>
      <c r="N398" s="390"/>
      <c r="O398" s="390"/>
      <c r="P398" s="403"/>
      <c r="Q398" s="391"/>
    </row>
    <row r="399" spans="1:17" ht="14.4" customHeight="1" x14ac:dyDescent="0.3">
      <c r="A399" s="386" t="s">
        <v>4189</v>
      </c>
      <c r="B399" s="387" t="s">
        <v>3808</v>
      </c>
      <c r="C399" s="387" t="s">
        <v>3881</v>
      </c>
      <c r="D399" s="387" t="s">
        <v>3886</v>
      </c>
      <c r="E399" s="387" t="s">
        <v>3887</v>
      </c>
      <c r="F399" s="390">
        <v>22</v>
      </c>
      <c r="G399" s="390">
        <v>18913.84</v>
      </c>
      <c r="H399" s="390">
        <v>1</v>
      </c>
      <c r="I399" s="390">
        <v>859.72</v>
      </c>
      <c r="J399" s="390">
        <v>3</v>
      </c>
      <c r="K399" s="390">
        <v>2666.73</v>
      </c>
      <c r="L399" s="390">
        <v>0.14099357930488995</v>
      </c>
      <c r="M399" s="390">
        <v>888.91</v>
      </c>
      <c r="N399" s="390">
        <v>23</v>
      </c>
      <c r="O399" s="390">
        <v>21288.11</v>
      </c>
      <c r="P399" s="403">
        <v>1.1255308282189127</v>
      </c>
      <c r="Q399" s="391">
        <v>925.57</v>
      </c>
    </row>
    <row r="400" spans="1:17" ht="14.4" customHeight="1" x14ac:dyDescent="0.3">
      <c r="A400" s="386" t="s">
        <v>4189</v>
      </c>
      <c r="B400" s="387" t="s">
        <v>3808</v>
      </c>
      <c r="C400" s="387" t="s">
        <v>3672</v>
      </c>
      <c r="D400" s="387" t="s">
        <v>3675</v>
      </c>
      <c r="E400" s="387" t="s">
        <v>3676</v>
      </c>
      <c r="F400" s="390">
        <v>6</v>
      </c>
      <c r="G400" s="390">
        <v>204</v>
      </c>
      <c r="H400" s="390">
        <v>1</v>
      </c>
      <c r="I400" s="390">
        <v>34</v>
      </c>
      <c r="J400" s="390">
        <v>2</v>
      </c>
      <c r="K400" s="390">
        <v>68</v>
      </c>
      <c r="L400" s="390">
        <v>0.33333333333333331</v>
      </c>
      <c r="M400" s="390">
        <v>34</v>
      </c>
      <c r="N400" s="390">
        <v>6</v>
      </c>
      <c r="O400" s="390">
        <v>204</v>
      </c>
      <c r="P400" s="403">
        <v>1</v>
      </c>
      <c r="Q400" s="391">
        <v>34</v>
      </c>
    </row>
    <row r="401" spans="1:17" ht="14.4" customHeight="1" x14ac:dyDescent="0.3">
      <c r="A401" s="386" t="s">
        <v>4189</v>
      </c>
      <c r="B401" s="387" t="s">
        <v>3808</v>
      </c>
      <c r="C401" s="387" t="s">
        <v>3672</v>
      </c>
      <c r="D401" s="387" t="s">
        <v>3679</v>
      </c>
      <c r="E401" s="387" t="s">
        <v>3680</v>
      </c>
      <c r="F401" s="390">
        <v>5</v>
      </c>
      <c r="G401" s="390">
        <v>375</v>
      </c>
      <c r="H401" s="390">
        <v>1</v>
      </c>
      <c r="I401" s="390">
        <v>75</v>
      </c>
      <c r="J401" s="390">
        <v>3</v>
      </c>
      <c r="K401" s="390">
        <v>225</v>
      </c>
      <c r="L401" s="390">
        <v>0.6</v>
      </c>
      <c r="M401" s="390">
        <v>75</v>
      </c>
      <c r="N401" s="390">
        <v>2</v>
      </c>
      <c r="O401" s="390">
        <v>162</v>
      </c>
      <c r="P401" s="403">
        <v>0.432</v>
      </c>
      <c r="Q401" s="391">
        <v>81</v>
      </c>
    </row>
    <row r="402" spans="1:17" ht="14.4" customHeight="1" x14ac:dyDescent="0.3">
      <c r="A402" s="386" t="s">
        <v>4189</v>
      </c>
      <c r="B402" s="387" t="s">
        <v>3808</v>
      </c>
      <c r="C402" s="387" t="s">
        <v>3672</v>
      </c>
      <c r="D402" s="387" t="s">
        <v>3894</v>
      </c>
      <c r="E402" s="387" t="s">
        <v>3895</v>
      </c>
      <c r="F402" s="390">
        <v>14</v>
      </c>
      <c r="G402" s="390">
        <v>2562</v>
      </c>
      <c r="H402" s="390">
        <v>1</v>
      </c>
      <c r="I402" s="390">
        <v>183</v>
      </c>
      <c r="J402" s="390">
        <v>17</v>
      </c>
      <c r="K402" s="390">
        <v>3145</v>
      </c>
      <c r="L402" s="390">
        <v>1.2275565964090553</v>
      </c>
      <c r="M402" s="390">
        <v>185</v>
      </c>
      <c r="N402" s="390">
        <v>11</v>
      </c>
      <c r="O402" s="390">
        <v>2035</v>
      </c>
      <c r="P402" s="403">
        <v>0.79430132708821233</v>
      </c>
      <c r="Q402" s="391">
        <v>185</v>
      </c>
    </row>
    <row r="403" spans="1:17" ht="14.4" customHeight="1" x14ac:dyDescent="0.3">
      <c r="A403" s="386" t="s">
        <v>4189</v>
      </c>
      <c r="B403" s="387" t="s">
        <v>3808</v>
      </c>
      <c r="C403" s="387" t="s">
        <v>3672</v>
      </c>
      <c r="D403" s="387" t="s">
        <v>3896</v>
      </c>
      <c r="E403" s="387" t="s">
        <v>3897</v>
      </c>
      <c r="F403" s="390">
        <v>1</v>
      </c>
      <c r="G403" s="390">
        <v>332</v>
      </c>
      <c r="H403" s="390">
        <v>1</v>
      </c>
      <c r="I403" s="390">
        <v>332</v>
      </c>
      <c r="J403" s="390">
        <v>5</v>
      </c>
      <c r="K403" s="390">
        <v>1665</v>
      </c>
      <c r="L403" s="390">
        <v>5.0150602409638552</v>
      </c>
      <c r="M403" s="390">
        <v>333</v>
      </c>
      <c r="N403" s="390"/>
      <c r="O403" s="390"/>
      <c r="P403" s="403"/>
      <c r="Q403" s="391"/>
    </row>
    <row r="404" spans="1:17" ht="14.4" customHeight="1" x14ac:dyDescent="0.3">
      <c r="A404" s="386" t="s">
        <v>4189</v>
      </c>
      <c r="B404" s="387" t="s">
        <v>3808</v>
      </c>
      <c r="C404" s="387" t="s">
        <v>3672</v>
      </c>
      <c r="D404" s="387" t="s">
        <v>3780</v>
      </c>
      <c r="E404" s="387" t="s">
        <v>3781</v>
      </c>
      <c r="F404" s="390">
        <v>18</v>
      </c>
      <c r="G404" s="390">
        <v>15300</v>
      </c>
      <c r="H404" s="390">
        <v>1</v>
      </c>
      <c r="I404" s="390">
        <v>850</v>
      </c>
      <c r="J404" s="390">
        <v>14</v>
      </c>
      <c r="K404" s="390">
        <v>11928</v>
      </c>
      <c r="L404" s="390">
        <v>0.77960784313725495</v>
      </c>
      <c r="M404" s="390">
        <v>852</v>
      </c>
      <c r="N404" s="390">
        <v>19</v>
      </c>
      <c r="O404" s="390">
        <v>13357</v>
      </c>
      <c r="P404" s="403">
        <v>0.87300653594771238</v>
      </c>
      <c r="Q404" s="391">
        <v>703</v>
      </c>
    </row>
    <row r="405" spans="1:17" ht="14.4" customHeight="1" x14ac:dyDescent="0.3">
      <c r="A405" s="386" t="s">
        <v>4189</v>
      </c>
      <c r="B405" s="387" t="s">
        <v>3808</v>
      </c>
      <c r="C405" s="387" t="s">
        <v>3672</v>
      </c>
      <c r="D405" s="387" t="s">
        <v>3900</v>
      </c>
      <c r="E405" s="387" t="s">
        <v>3901</v>
      </c>
      <c r="F405" s="390">
        <v>13</v>
      </c>
      <c r="G405" s="390">
        <v>7839</v>
      </c>
      <c r="H405" s="390">
        <v>1</v>
      </c>
      <c r="I405" s="390">
        <v>603</v>
      </c>
      <c r="J405" s="390">
        <v>10</v>
      </c>
      <c r="K405" s="390">
        <v>6040</v>
      </c>
      <c r="L405" s="390">
        <v>0.77050644214823316</v>
      </c>
      <c r="M405" s="390">
        <v>604</v>
      </c>
      <c r="N405" s="390">
        <v>7</v>
      </c>
      <c r="O405" s="390">
        <v>4242</v>
      </c>
      <c r="P405" s="403">
        <v>0.54114045158821278</v>
      </c>
      <c r="Q405" s="391">
        <v>606</v>
      </c>
    </row>
    <row r="406" spans="1:17" ht="14.4" customHeight="1" x14ac:dyDescent="0.3">
      <c r="A406" s="386" t="s">
        <v>4189</v>
      </c>
      <c r="B406" s="387" t="s">
        <v>3808</v>
      </c>
      <c r="C406" s="387" t="s">
        <v>3672</v>
      </c>
      <c r="D406" s="387" t="s">
        <v>3699</v>
      </c>
      <c r="E406" s="387" t="s">
        <v>3700</v>
      </c>
      <c r="F406" s="390">
        <v>23</v>
      </c>
      <c r="G406" s="390">
        <v>1334</v>
      </c>
      <c r="H406" s="390">
        <v>1</v>
      </c>
      <c r="I406" s="390">
        <v>58</v>
      </c>
      <c r="J406" s="390">
        <v>24</v>
      </c>
      <c r="K406" s="390">
        <v>1392</v>
      </c>
      <c r="L406" s="390">
        <v>1.0434782608695652</v>
      </c>
      <c r="M406" s="390">
        <v>58</v>
      </c>
      <c r="N406" s="390">
        <v>35</v>
      </c>
      <c r="O406" s="390">
        <v>1960</v>
      </c>
      <c r="P406" s="403">
        <v>1.4692653673163418</v>
      </c>
      <c r="Q406" s="391">
        <v>56</v>
      </c>
    </row>
    <row r="407" spans="1:17" ht="14.4" customHeight="1" x14ac:dyDescent="0.3">
      <c r="A407" s="386" t="s">
        <v>4189</v>
      </c>
      <c r="B407" s="387" t="s">
        <v>3808</v>
      </c>
      <c r="C407" s="387" t="s">
        <v>3672</v>
      </c>
      <c r="D407" s="387" t="s">
        <v>3701</v>
      </c>
      <c r="E407" s="387" t="s">
        <v>3702</v>
      </c>
      <c r="F407" s="390">
        <v>36</v>
      </c>
      <c r="G407" s="390">
        <v>11628</v>
      </c>
      <c r="H407" s="390">
        <v>1</v>
      </c>
      <c r="I407" s="390">
        <v>323</v>
      </c>
      <c r="J407" s="390">
        <v>34</v>
      </c>
      <c r="K407" s="390">
        <v>11016</v>
      </c>
      <c r="L407" s="390">
        <v>0.94736842105263153</v>
      </c>
      <c r="M407" s="390">
        <v>324</v>
      </c>
      <c r="N407" s="390">
        <v>50</v>
      </c>
      <c r="O407" s="390">
        <v>16250</v>
      </c>
      <c r="P407" s="403">
        <v>1.3974888200894393</v>
      </c>
      <c r="Q407" s="391">
        <v>325</v>
      </c>
    </row>
    <row r="408" spans="1:17" ht="14.4" customHeight="1" x14ac:dyDescent="0.3">
      <c r="A408" s="386" t="s">
        <v>4189</v>
      </c>
      <c r="B408" s="387" t="s">
        <v>3808</v>
      </c>
      <c r="C408" s="387" t="s">
        <v>3672</v>
      </c>
      <c r="D408" s="387" t="s">
        <v>3906</v>
      </c>
      <c r="E408" s="387" t="s">
        <v>3907</v>
      </c>
      <c r="F408" s="390">
        <v>127</v>
      </c>
      <c r="G408" s="390">
        <v>31496</v>
      </c>
      <c r="H408" s="390">
        <v>1</v>
      </c>
      <c r="I408" s="390">
        <v>248</v>
      </c>
      <c r="J408" s="390">
        <v>127</v>
      </c>
      <c r="K408" s="390">
        <v>31623</v>
      </c>
      <c r="L408" s="390">
        <v>1.0040322580645162</v>
      </c>
      <c r="M408" s="390">
        <v>249</v>
      </c>
      <c r="N408" s="390">
        <v>141</v>
      </c>
      <c r="O408" s="390">
        <v>32712</v>
      </c>
      <c r="P408" s="403">
        <v>1.0386080772161543</v>
      </c>
      <c r="Q408" s="391">
        <v>232</v>
      </c>
    </row>
    <row r="409" spans="1:17" ht="14.4" customHeight="1" x14ac:dyDescent="0.3">
      <c r="A409" s="386" t="s">
        <v>4189</v>
      </c>
      <c r="B409" s="387" t="s">
        <v>3808</v>
      </c>
      <c r="C409" s="387" t="s">
        <v>3672</v>
      </c>
      <c r="D409" s="387" t="s">
        <v>3908</v>
      </c>
      <c r="E409" s="387" t="s">
        <v>3909</v>
      </c>
      <c r="F409" s="390">
        <v>1</v>
      </c>
      <c r="G409" s="390">
        <v>468</v>
      </c>
      <c r="H409" s="390">
        <v>1</v>
      </c>
      <c r="I409" s="390">
        <v>468</v>
      </c>
      <c r="J409" s="390">
        <v>1</v>
      </c>
      <c r="K409" s="390">
        <v>222</v>
      </c>
      <c r="L409" s="390">
        <v>0.47435897435897434</v>
      </c>
      <c r="M409" s="390">
        <v>222</v>
      </c>
      <c r="N409" s="390"/>
      <c r="O409" s="390"/>
      <c r="P409" s="403"/>
      <c r="Q409" s="391"/>
    </row>
    <row r="410" spans="1:17" ht="14.4" customHeight="1" x14ac:dyDescent="0.3">
      <c r="A410" s="386" t="s">
        <v>4189</v>
      </c>
      <c r="B410" s="387" t="s">
        <v>3808</v>
      </c>
      <c r="C410" s="387" t="s">
        <v>3672</v>
      </c>
      <c r="D410" s="387" t="s">
        <v>3910</v>
      </c>
      <c r="E410" s="387" t="s">
        <v>3911</v>
      </c>
      <c r="F410" s="390">
        <v>41</v>
      </c>
      <c r="G410" s="390">
        <v>7011</v>
      </c>
      <c r="H410" s="390">
        <v>1</v>
      </c>
      <c r="I410" s="390">
        <v>171</v>
      </c>
      <c r="J410" s="390">
        <v>43</v>
      </c>
      <c r="K410" s="390">
        <v>7396</v>
      </c>
      <c r="L410" s="390">
        <v>1.0549137070318071</v>
      </c>
      <c r="M410" s="390">
        <v>172</v>
      </c>
      <c r="N410" s="390">
        <v>47</v>
      </c>
      <c r="O410" s="390">
        <v>8084</v>
      </c>
      <c r="P410" s="403">
        <v>1.1530452146626728</v>
      </c>
      <c r="Q410" s="391">
        <v>172</v>
      </c>
    </row>
    <row r="411" spans="1:17" ht="14.4" customHeight="1" x14ac:dyDescent="0.3">
      <c r="A411" s="386" t="s">
        <v>4189</v>
      </c>
      <c r="B411" s="387" t="s">
        <v>3808</v>
      </c>
      <c r="C411" s="387" t="s">
        <v>3672</v>
      </c>
      <c r="D411" s="387" t="s">
        <v>3918</v>
      </c>
      <c r="E411" s="387" t="s">
        <v>3919</v>
      </c>
      <c r="F411" s="390">
        <v>512</v>
      </c>
      <c r="G411" s="390">
        <v>40960</v>
      </c>
      <c r="H411" s="390">
        <v>1</v>
      </c>
      <c r="I411" s="390">
        <v>80</v>
      </c>
      <c r="J411" s="390">
        <v>611</v>
      </c>
      <c r="K411" s="390">
        <v>49491</v>
      </c>
      <c r="L411" s="390">
        <v>1.2082763671875001</v>
      </c>
      <c r="M411" s="390">
        <v>81</v>
      </c>
      <c r="N411" s="390">
        <v>625</v>
      </c>
      <c r="O411" s="390">
        <v>51250</v>
      </c>
      <c r="P411" s="403">
        <v>1.251220703125</v>
      </c>
      <c r="Q411" s="391">
        <v>82</v>
      </c>
    </row>
    <row r="412" spans="1:17" ht="14.4" customHeight="1" x14ac:dyDescent="0.3">
      <c r="A412" s="386" t="s">
        <v>4189</v>
      </c>
      <c r="B412" s="387" t="s">
        <v>3808</v>
      </c>
      <c r="C412" s="387" t="s">
        <v>3672</v>
      </c>
      <c r="D412" s="387" t="s">
        <v>3922</v>
      </c>
      <c r="E412" s="387" t="s">
        <v>3923</v>
      </c>
      <c r="F412" s="390">
        <v>4</v>
      </c>
      <c r="G412" s="390">
        <v>1176</v>
      </c>
      <c r="H412" s="390">
        <v>1</v>
      </c>
      <c r="I412" s="390">
        <v>294</v>
      </c>
      <c r="J412" s="390"/>
      <c r="K412" s="390"/>
      <c r="L412" s="390"/>
      <c r="M412" s="390"/>
      <c r="N412" s="390">
        <v>4</v>
      </c>
      <c r="O412" s="390">
        <v>1184</v>
      </c>
      <c r="P412" s="403">
        <v>1.0068027210884354</v>
      </c>
      <c r="Q412" s="391">
        <v>296</v>
      </c>
    </row>
    <row r="413" spans="1:17" ht="14.4" customHeight="1" x14ac:dyDescent="0.3">
      <c r="A413" s="386" t="s">
        <v>4189</v>
      </c>
      <c r="B413" s="387" t="s">
        <v>3808</v>
      </c>
      <c r="C413" s="387" t="s">
        <v>3672</v>
      </c>
      <c r="D413" s="387" t="s">
        <v>3926</v>
      </c>
      <c r="E413" s="387" t="s">
        <v>3927</v>
      </c>
      <c r="F413" s="390">
        <v>553</v>
      </c>
      <c r="G413" s="390">
        <v>373275</v>
      </c>
      <c r="H413" s="390">
        <v>1</v>
      </c>
      <c r="I413" s="390">
        <v>675</v>
      </c>
      <c r="J413" s="390">
        <v>621</v>
      </c>
      <c r="K413" s="390">
        <v>419796</v>
      </c>
      <c r="L413" s="390">
        <v>1.1246292947558771</v>
      </c>
      <c r="M413" s="390">
        <v>676</v>
      </c>
      <c r="N413" s="390">
        <v>601</v>
      </c>
      <c r="O413" s="390">
        <v>406877</v>
      </c>
      <c r="P413" s="403">
        <v>1.0900194226776505</v>
      </c>
      <c r="Q413" s="391">
        <v>677</v>
      </c>
    </row>
    <row r="414" spans="1:17" ht="14.4" customHeight="1" x14ac:dyDescent="0.3">
      <c r="A414" s="386" t="s">
        <v>4189</v>
      </c>
      <c r="B414" s="387" t="s">
        <v>3808</v>
      </c>
      <c r="C414" s="387" t="s">
        <v>3672</v>
      </c>
      <c r="D414" s="387" t="s">
        <v>3928</v>
      </c>
      <c r="E414" s="387" t="s">
        <v>3901</v>
      </c>
      <c r="F414" s="390">
        <v>1</v>
      </c>
      <c r="G414" s="390">
        <v>517</v>
      </c>
      <c r="H414" s="390">
        <v>1</v>
      </c>
      <c r="I414" s="390">
        <v>517</v>
      </c>
      <c r="J414" s="390">
        <v>2</v>
      </c>
      <c r="K414" s="390">
        <v>1036</v>
      </c>
      <c r="L414" s="390">
        <v>2.0038684719535782</v>
      </c>
      <c r="M414" s="390">
        <v>518</v>
      </c>
      <c r="N414" s="390"/>
      <c r="O414" s="390"/>
      <c r="P414" s="403"/>
      <c r="Q414" s="391"/>
    </row>
    <row r="415" spans="1:17" ht="14.4" customHeight="1" x14ac:dyDescent="0.3">
      <c r="A415" s="386" t="s">
        <v>4189</v>
      </c>
      <c r="B415" s="387" t="s">
        <v>3808</v>
      </c>
      <c r="C415" s="387" t="s">
        <v>3672</v>
      </c>
      <c r="D415" s="387" t="s">
        <v>3929</v>
      </c>
      <c r="E415" s="387" t="s">
        <v>3930</v>
      </c>
      <c r="F415" s="390">
        <v>740</v>
      </c>
      <c r="G415" s="390">
        <v>81400</v>
      </c>
      <c r="H415" s="390">
        <v>1</v>
      </c>
      <c r="I415" s="390">
        <v>110</v>
      </c>
      <c r="J415" s="390">
        <v>774</v>
      </c>
      <c r="K415" s="390">
        <v>85914</v>
      </c>
      <c r="L415" s="390">
        <v>1.0554545454545454</v>
      </c>
      <c r="M415" s="390">
        <v>111</v>
      </c>
      <c r="N415" s="390">
        <v>748</v>
      </c>
      <c r="O415" s="390">
        <v>83776</v>
      </c>
      <c r="P415" s="403">
        <v>1.0291891891891891</v>
      </c>
      <c r="Q415" s="391">
        <v>112</v>
      </c>
    </row>
    <row r="416" spans="1:17" ht="14.4" customHeight="1" x14ac:dyDescent="0.3">
      <c r="A416" s="386" t="s">
        <v>4189</v>
      </c>
      <c r="B416" s="387" t="s">
        <v>3808</v>
      </c>
      <c r="C416" s="387" t="s">
        <v>3672</v>
      </c>
      <c r="D416" s="387" t="s">
        <v>4178</v>
      </c>
      <c r="E416" s="387" t="s">
        <v>4179</v>
      </c>
      <c r="F416" s="390">
        <v>1</v>
      </c>
      <c r="G416" s="390">
        <v>1363</v>
      </c>
      <c r="H416" s="390">
        <v>1</v>
      </c>
      <c r="I416" s="390">
        <v>1363</v>
      </c>
      <c r="J416" s="390">
        <v>2</v>
      </c>
      <c r="K416" s="390">
        <v>2728</v>
      </c>
      <c r="L416" s="390">
        <v>2.0014673514306676</v>
      </c>
      <c r="M416" s="390">
        <v>1364</v>
      </c>
      <c r="N416" s="390">
        <v>2</v>
      </c>
      <c r="O416" s="390">
        <v>2732</v>
      </c>
      <c r="P416" s="403">
        <v>2.0044020542920031</v>
      </c>
      <c r="Q416" s="391">
        <v>1366</v>
      </c>
    </row>
    <row r="417" spans="1:17" ht="14.4" customHeight="1" x14ac:dyDescent="0.3">
      <c r="A417" s="386" t="s">
        <v>4189</v>
      </c>
      <c r="B417" s="387" t="s">
        <v>3808</v>
      </c>
      <c r="C417" s="387" t="s">
        <v>3672</v>
      </c>
      <c r="D417" s="387" t="s">
        <v>3802</v>
      </c>
      <c r="E417" s="387" t="s">
        <v>3803</v>
      </c>
      <c r="F417" s="390">
        <v>2</v>
      </c>
      <c r="G417" s="390">
        <v>554</v>
      </c>
      <c r="H417" s="390">
        <v>1</v>
      </c>
      <c r="I417" s="390">
        <v>277</v>
      </c>
      <c r="J417" s="390"/>
      <c r="K417" s="390"/>
      <c r="L417" s="390"/>
      <c r="M417" s="390"/>
      <c r="N417" s="390"/>
      <c r="O417" s="390"/>
      <c r="P417" s="403"/>
      <c r="Q417" s="391"/>
    </row>
    <row r="418" spans="1:17" ht="14.4" customHeight="1" x14ac:dyDescent="0.3">
      <c r="A418" s="386" t="s">
        <v>4189</v>
      </c>
      <c r="B418" s="387" t="s">
        <v>3808</v>
      </c>
      <c r="C418" s="387" t="s">
        <v>3672</v>
      </c>
      <c r="D418" s="387" t="s">
        <v>4124</v>
      </c>
      <c r="E418" s="387" t="s">
        <v>4125</v>
      </c>
      <c r="F418" s="390"/>
      <c r="G418" s="390"/>
      <c r="H418" s="390"/>
      <c r="I418" s="390"/>
      <c r="J418" s="390"/>
      <c r="K418" s="390"/>
      <c r="L418" s="390"/>
      <c r="M418" s="390"/>
      <c r="N418" s="390">
        <v>1</v>
      </c>
      <c r="O418" s="390">
        <v>303</v>
      </c>
      <c r="P418" s="403"/>
      <c r="Q418" s="391">
        <v>303</v>
      </c>
    </row>
    <row r="419" spans="1:17" ht="14.4" customHeight="1" x14ac:dyDescent="0.3">
      <c r="A419" s="386" t="s">
        <v>4189</v>
      </c>
      <c r="B419" s="387" t="s">
        <v>3808</v>
      </c>
      <c r="C419" s="387" t="s">
        <v>3672</v>
      </c>
      <c r="D419" s="387" t="s">
        <v>3933</v>
      </c>
      <c r="E419" s="387" t="s">
        <v>3934</v>
      </c>
      <c r="F419" s="390">
        <v>21</v>
      </c>
      <c r="G419" s="390">
        <v>0</v>
      </c>
      <c r="H419" s="390"/>
      <c r="I419" s="390">
        <v>0</v>
      </c>
      <c r="J419" s="390">
        <v>23</v>
      </c>
      <c r="K419" s="390">
        <v>0</v>
      </c>
      <c r="L419" s="390"/>
      <c r="M419" s="390">
        <v>0</v>
      </c>
      <c r="N419" s="390">
        <v>6</v>
      </c>
      <c r="O419" s="390">
        <v>0</v>
      </c>
      <c r="P419" s="403"/>
      <c r="Q419" s="391">
        <v>0</v>
      </c>
    </row>
    <row r="420" spans="1:17" ht="14.4" customHeight="1" x14ac:dyDescent="0.3">
      <c r="A420" s="386" t="s">
        <v>4189</v>
      </c>
      <c r="B420" s="387" t="s">
        <v>3808</v>
      </c>
      <c r="C420" s="387" t="s">
        <v>3672</v>
      </c>
      <c r="D420" s="387" t="s">
        <v>3935</v>
      </c>
      <c r="E420" s="387" t="s">
        <v>3936</v>
      </c>
      <c r="F420" s="390"/>
      <c r="G420" s="390"/>
      <c r="H420" s="390"/>
      <c r="I420" s="390"/>
      <c r="J420" s="390"/>
      <c r="K420" s="390"/>
      <c r="L420" s="390"/>
      <c r="M420" s="390"/>
      <c r="N420" s="390">
        <v>1</v>
      </c>
      <c r="O420" s="390">
        <v>161</v>
      </c>
      <c r="P420" s="403"/>
      <c r="Q420" s="391">
        <v>161</v>
      </c>
    </row>
    <row r="421" spans="1:17" ht="14.4" customHeight="1" x14ac:dyDescent="0.3">
      <c r="A421" s="386" t="s">
        <v>4189</v>
      </c>
      <c r="B421" s="387" t="s">
        <v>3808</v>
      </c>
      <c r="C421" s="387" t="s">
        <v>3672</v>
      </c>
      <c r="D421" s="387" t="s">
        <v>4175</v>
      </c>
      <c r="E421" s="387" t="s">
        <v>4176</v>
      </c>
      <c r="F421" s="390">
        <v>9</v>
      </c>
      <c r="G421" s="390">
        <v>9819</v>
      </c>
      <c r="H421" s="390">
        <v>1</v>
      </c>
      <c r="I421" s="390">
        <v>1091</v>
      </c>
      <c r="J421" s="390">
        <v>4</v>
      </c>
      <c r="K421" s="390">
        <v>4372</v>
      </c>
      <c r="L421" s="390">
        <v>0.44525919136368264</v>
      </c>
      <c r="M421" s="390">
        <v>1093</v>
      </c>
      <c r="N421" s="390">
        <v>9</v>
      </c>
      <c r="O421" s="390">
        <v>10206</v>
      </c>
      <c r="P421" s="403">
        <v>1.0394133822181484</v>
      </c>
      <c r="Q421" s="391">
        <v>1134</v>
      </c>
    </row>
    <row r="422" spans="1:17" ht="14.4" customHeight="1" x14ac:dyDescent="0.3">
      <c r="A422" s="386" t="s">
        <v>4189</v>
      </c>
      <c r="B422" s="387" t="s">
        <v>3808</v>
      </c>
      <c r="C422" s="387" t="s">
        <v>3672</v>
      </c>
      <c r="D422" s="387" t="s">
        <v>4196</v>
      </c>
      <c r="E422" s="387" t="s">
        <v>4197</v>
      </c>
      <c r="F422" s="390"/>
      <c r="G422" s="390"/>
      <c r="H422" s="390"/>
      <c r="I422" s="390"/>
      <c r="J422" s="390"/>
      <c r="K422" s="390"/>
      <c r="L422" s="390"/>
      <c r="M422" s="390"/>
      <c r="N422" s="390">
        <v>1</v>
      </c>
      <c r="O422" s="390">
        <v>939</v>
      </c>
      <c r="P422" s="403"/>
      <c r="Q422" s="391">
        <v>939</v>
      </c>
    </row>
    <row r="423" spans="1:17" ht="14.4" customHeight="1" x14ac:dyDescent="0.3">
      <c r="A423" s="386" t="s">
        <v>4189</v>
      </c>
      <c r="B423" s="387" t="s">
        <v>3808</v>
      </c>
      <c r="C423" s="387" t="s">
        <v>3672</v>
      </c>
      <c r="D423" s="387" t="s">
        <v>3943</v>
      </c>
      <c r="E423" s="387" t="s">
        <v>3944</v>
      </c>
      <c r="F423" s="390"/>
      <c r="G423" s="390"/>
      <c r="H423" s="390"/>
      <c r="I423" s="390"/>
      <c r="J423" s="390">
        <v>1</v>
      </c>
      <c r="K423" s="390">
        <v>148</v>
      </c>
      <c r="L423" s="390"/>
      <c r="M423" s="390">
        <v>148</v>
      </c>
      <c r="N423" s="390">
        <v>1</v>
      </c>
      <c r="O423" s="390">
        <v>149</v>
      </c>
      <c r="P423" s="403"/>
      <c r="Q423" s="391">
        <v>149</v>
      </c>
    </row>
    <row r="424" spans="1:17" ht="14.4" customHeight="1" x14ac:dyDescent="0.3">
      <c r="A424" s="386" t="s">
        <v>4189</v>
      </c>
      <c r="B424" s="387" t="s">
        <v>3808</v>
      </c>
      <c r="C424" s="387" t="s">
        <v>3672</v>
      </c>
      <c r="D424" s="387" t="s">
        <v>3945</v>
      </c>
      <c r="E424" s="387" t="s">
        <v>3940</v>
      </c>
      <c r="F424" s="390">
        <v>4</v>
      </c>
      <c r="G424" s="390">
        <v>2652</v>
      </c>
      <c r="H424" s="390">
        <v>1</v>
      </c>
      <c r="I424" s="390">
        <v>663</v>
      </c>
      <c r="J424" s="390">
        <v>11</v>
      </c>
      <c r="K424" s="390">
        <v>7315</v>
      </c>
      <c r="L424" s="390">
        <v>2.7582956259426847</v>
      </c>
      <c r="M424" s="390">
        <v>665</v>
      </c>
      <c r="N424" s="390">
        <v>7</v>
      </c>
      <c r="O424" s="390">
        <v>4676</v>
      </c>
      <c r="P424" s="403">
        <v>1.7631975867269984</v>
      </c>
      <c r="Q424" s="391">
        <v>668</v>
      </c>
    </row>
    <row r="425" spans="1:17" ht="14.4" customHeight="1" x14ac:dyDescent="0.3">
      <c r="A425" s="386" t="s">
        <v>4189</v>
      </c>
      <c r="B425" s="387" t="s">
        <v>3808</v>
      </c>
      <c r="C425" s="387" t="s">
        <v>3672</v>
      </c>
      <c r="D425" s="387" t="s">
        <v>3949</v>
      </c>
      <c r="E425" s="387" t="s">
        <v>3950</v>
      </c>
      <c r="F425" s="390">
        <v>5</v>
      </c>
      <c r="G425" s="390">
        <v>2045</v>
      </c>
      <c r="H425" s="390">
        <v>1</v>
      </c>
      <c r="I425" s="390">
        <v>409</v>
      </c>
      <c r="J425" s="390">
        <v>2</v>
      </c>
      <c r="K425" s="390">
        <v>820</v>
      </c>
      <c r="L425" s="390">
        <v>0.40097799511002447</v>
      </c>
      <c r="M425" s="390">
        <v>410</v>
      </c>
      <c r="N425" s="390">
        <v>2</v>
      </c>
      <c r="O425" s="390">
        <v>822</v>
      </c>
      <c r="P425" s="403">
        <v>0.40195599022004891</v>
      </c>
      <c r="Q425" s="391">
        <v>411</v>
      </c>
    </row>
    <row r="426" spans="1:17" ht="14.4" customHeight="1" x14ac:dyDescent="0.3">
      <c r="A426" s="386" t="s">
        <v>4189</v>
      </c>
      <c r="B426" s="387" t="s">
        <v>3808</v>
      </c>
      <c r="C426" s="387" t="s">
        <v>3672</v>
      </c>
      <c r="D426" s="387" t="s">
        <v>4060</v>
      </c>
      <c r="E426" s="387" t="s">
        <v>4061</v>
      </c>
      <c r="F426" s="390"/>
      <c r="G426" s="390"/>
      <c r="H426" s="390"/>
      <c r="I426" s="390"/>
      <c r="J426" s="390">
        <v>1</v>
      </c>
      <c r="K426" s="390">
        <v>111</v>
      </c>
      <c r="L426" s="390"/>
      <c r="M426" s="390">
        <v>111</v>
      </c>
      <c r="N426" s="390">
        <v>1</v>
      </c>
      <c r="O426" s="390">
        <v>112</v>
      </c>
      <c r="P426" s="403"/>
      <c r="Q426" s="391">
        <v>112</v>
      </c>
    </row>
    <row r="427" spans="1:17" ht="14.4" customHeight="1" x14ac:dyDescent="0.3">
      <c r="A427" s="386" t="s">
        <v>4189</v>
      </c>
      <c r="B427" s="387" t="s">
        <v>3808</v>
      </c>
      <c r="C427" s="387" t="s">
        <v>3672</v>
      </c>
      <c r="D427" s="387" t="s">
        <v>3957</v>
      </c>
      <c r="E427" s="387" t="s">
        <v>3958</v>
      </c>
      <c r="F427" s="390">
        <v>1</v>
      </c>
      <c r="G427" s="390">
        <v>197</v>
      </c>
      <c r="H427" s="390">
        <v>1</v>
      </c>
      <c r="I427" s="390">
        <v>197</v>
      </c>
      <c r="J427" s="390"/>
      <c r="K427" s="390"/>
      <c r="L427" s="390"/>
      <c r="M427" s="390"/>
      <c r="N427" s="390"/>
      <c r="O427" s="390"/>
      <c r="P427" s="403"/>
      <c r="Q427" s="391"/>
    </row>
    <row r="428" spans="1:17" ht="14.4" customHeight="1" x14ac:dyDescent="0.3">
      <c r="A428" s="386" t="s">
        <v>4189</v>
      </c>
      <c r="B428" s="387" t="s">
        <v>3808</v>
      </c>
      <c r="C428" s="387" t="s">
        <v>3672</v>
      </c>
      <c r="D428" s="387" t="s">
        <v>3969</v>
      </c>
      <c r="E428" s="387" t="s">
        <v>3970</v>
      </c>
      <c r="F428" s="390">
        <v>261</v>
      </c>
      <c r="G428" s="390">
        <v>48807</v>
      </c>
      <c r="H428" s="390">
        <v>1</v>
      </c>
      <c r="I428" s="390">
        <v>187</v>
      </c>
      <c r="J428" s="390">
        <v>260</v>
      </c>
      <c r="K428" s="390">
        <v>50180</v>
      </c>
      <c r="L428" s="390">
        <v>1.0281312106869915</v>
      </c>
      <c r="M428" s="390">
        <v>193</v>
      </c>
      <c r="N428" s="390">
        <v>184</v>
      </c>
      <c r="O428" s="390">
        <v>35696</v>
      </c>
      <c r="P428" s="403">
        <v>0.73137050013317761</v>
      </c>
      <c r="Q428" s="391">
        <v>194</v>
      </c>
    </row>
    <row r="429" spans="1:17" ht="14.4" customHeight="1" x14ac:dyDescent="0.3">
      <c r="A429" s="386" t="s">
        <v>4189</v>
      </c>
      <c r="B429" s="387" t="s">
        <v>3981</v>
      </c>
      <c r="C429" s="387" t="s">
        <v>3672</v>
      </c>
      <c r="D429" s="387" t="s">
        <v>3675</v>
      </c>
      <c r="E429" s="387" t="s">
        <v>3676</v>
      </c>
      <c r="F429" s="390"/>
      <c r="G429" s="390"/>
      <c r="H429" s="390"/>
      <c r="I429" s="390"/>
      <c r="J429" s="390">
        <v>1</v>
      </c>
      <c r="K429" s="390">
        <v>34</v>
      </c>
      <c r="L429" s="390"/>
      <c r="M429" s="390">
        <v>34</v>
      </c>
      <c r="N429" s="390">
        <v>1</v>
      </c>
      <c r="O429" s="390">
        <v>34</v>
      </c>
      <c r="P429" s="403"/>
      <c r="Q429" s="391">
        <v>34</v>
      </c>
    </row>
    <row r="430" spans="1:17" ht="14.4" customHeight="1" x14ac:dyDescent="0.3">
      <c r="A430" s="386" t="s">
        <v>4189</v>
      </c>
      <c r="B430" s="387" t="s">
        <v>3981</v>
      </c>
      <c r="C430" s="387" t="s">
        <v>3672</v>
      </c>
      <c r="D430" s="387" t="s">
        <v>3904</v>
      </c>
      <c r="E430" s="387" t="s">
        <v>3905</v>
      </c>
      <c r="F430" s="390"/>
      <c r="G430" s="390"/>
      <c r="H430" s="390"/>
      <c r="I430" s="390"/>
      <c r="J430" s="390">
        <v>2</v>
      </c>
      <c r="K430" s="390">
        <v>250</v>
      </c>
      <c r="L430" s="390"/>
      <c r="M430" s="390">
        <v>125</v>
      </c>
      <c r="N430" s="390"/>
      <c r="O430" s="390"/>
      <c r="P430" s="403"/>
      <c r="Q430" s="391"/>
    </row>
    <row r="431" spans="1:17" ht="14.4" customHeight="1" x14ac:dyDescent="0.3">
      <c r="A431" s="386" t="s">
        <v>4189</v>
      </c>
      <c r="B431" s="387" t="s">
        <v>3981</v>
      </c>
      <c r="C431" s="387" t="s">
        <v>3672</v>
      </c>
      <c r="D431" s="387" t="s">
        <v>3906</v>
      </c>
      <c r="E431" s="387" t="s">
        <v>3907</v>
      </c>
      <c r="F431" s="390">
        <v>8</v>
      </c>
      <c r="G431" s="390">
        <v>1984</v>
      </c>
      <c r="H431" s="390">
        <v>1</v>
      </c>
      <c r="I431" s="390">
        <v>248</v>
      </c>
      <c r="J431" s="390">
        <v>8</v>
      </c>
      <c r="K431" s="390">
        <v>1992</v>
      </c>
      <c r="L431" s="390">
        <v>1.0040322580645162</v>
      </c>
      <c r="M431" s="390">
        <v>249</v>
      </c>
      <c r="N431" s="390">
        <v>1</v>
      </c>
      <c r="O431" s="390">
        <v>232</v>
      </c>
      <c r="P431" s="403">
        <v>0.11693548387096774</v>
      </c>
      <c r="Q431" s="391">
        <v>232</v>
      </c>
    </row>
    <row r="432" spans="1:17" ht="14.4" customHeight="1" x14ac:dyDescent="0.3">
      <c r="A432" s="386" t="s">
        <v>4189</v>
      </c>
      <c r="B432" s="387" t="s">
        <v>3981</v>
      </c>
      <c r="C432" s="387" t="s">
        <v>3672</v>
      </c>
      <c r="D432" s="387" t="s">
        <v>3933</v>
      </c>
      <c r="E432" s="387" t="s">
        <v>3934</v>
      </c>
      <c r="F432" s="390">
        <v>36</v>
      </c>
      <c r="G432" s="390">
        <v>0</v>
      </c>
      <c r="H432" s="390"/>
      <c r="I432" s="390">
        <v>0</v>
      </c>
      <c r="J432" s="390">
        <v>49</v>
      </c>
      <c r="K432" s="390">
        <v>0</v>
      </c>
      <c r="L432" s="390"/>
      <c r="M432" s="390">
        <v>0</v>
      </c>
      <c r="N432" s="390">
        <v>49</v>
      </c>
      <c r="O432" s="390">
        <v>0</v>
      </c>
      <c r="P432" s="403"/>
      <c r="Q432" s="391">
        <v>0</v>
      </c>
    </row>
    <row r="433" spans="1:17" ht="14.4" customHeight="1" x14ac:dyDescent="0.3">
      <c r="A433" s="386" t="s">
        <v>4189</v>
      </c>
      <c r="B433" s="387" t="s">
        <v>3981</v>
      </c>
      <c r="C433" s="387" t="s">
        <v>3672</v>
      </c>
      <c r="D433" s="387" t="s">
        <v>3806</v>
      </c>
      <c r="E433" s="387" t="s">
        <v>3807</v>
      </c>
      <c r="F433" s="390"/>
      <c r="G433" s="390"/>
      <c r="H433" s="390"/>
      <c r="I433" s="390"/>
      <c r="J433" s="390"/>
      <c r="K433" s="390"/>
      <c r="L433" s="390"/>
      <c r="M433" s="390"/>
      <c r="N433" s="390">
        <v>1</v>
      </c>
      <c r="O433" s="390">
        <v>106</v>
      </c>
      <c r="P433" s="403"/>
      <c r="Q433" s="391">
        <v>106</v>
      </c>
    </row>
    <row r="434" spans="1:17" ht="14.4" customHeight="1" x14ac:dyDescent="0.3">
      <c r="A434" s="386" t="s">
        <v>4189</v>
      </c>
      <c r="B434" s="387" t="s">
        <v>3981</v>
      </c>
      <c r="C434" s="387" t="s">
        <v>3672</v>
      </c>
      <c r="D434" s="387" t="s">
        <v>4097</v>
      </c>
      <c r="E434" s="387" t="s">
        <v>4098</v>
      </c>
      <c r="F434" s="390"/>
      <c r="G434" s="390"/>
      <c r="H434" s="390"/>
      <c r="I434" s="390"/>
      <c r="J434" s="390"/>
      <c r="K434" s="390"/>
      <c r="L434" s="390"/>
      <c r="M434" s="390"/>
      <c r="N434" s="390">
        <v>9</v>
      </c>
      <c r="O434" s="390">
        <v>2088</v>
      </c>
      <c r="P434" s="403"/>
      <c r="Q434" s="391">
        <v>232</v>
      </c>
    </row>
    <row r="435" spans="1:17" ht="14.4" customHeight="1" x14ac:dyDescent="0.3">
      <c r="A435" s="386" t="s">
        <v>4189</v>
      </c>
      <c r="B435" s="387" t="s">
        <v>3981</v>
      </c>
      <c r="C435" s="387" t="s">
        <v>3672</v>
      </c>
      <c r="D435" s="387" t="s">
        <v>4099</v>
      </c>
      <c r="E435" s="387" t="s">
        <v>4100</v>
      </c>
      <c r="F435" s="390"/>
      <c r="G435" s="390"/>
      <c r="H435" s="390"/>
      <c r="I435" s="390"/>
      <c r="J435" s="390"/>
      <c r="K435" s="390"/>
      <c r="L435" s="390"/>
      <c r="M435" s="390"/>
      <c r="N435" s="390">
        <v>1</v>
      </c>
      <c r="O435" s="390">
        <v>116</v>
      </c>
      <c r="P435" s="403"/>
      <c r="Q435" s="391">
        <v>116</v>
      </c>
    </row>
    <row r="436" spans="1:17" ht="14.4" customHeight="1" x14ac:dyDescent="0.3">
      <c r="A436" s="386" t="s">
        <v>4189</v>
      </c>
      <c r="B436" s="387" t="s">
        <v>4101</v>
      </c>
      <c r="C436" s="387" t="s">
        <v>3672</v>
      </c>
      <c r="D436" s="387" t="s">
        <v>3701</v>
      </c>
      <c r="E436" s="387" t="s">
        <v>3702</v>
      </c>
      <c r="F436" s="390"/>
      <c r="G436" s="390"/>
      <c r="H436" s="390"/>
      <c r="I436" s="390"/>
      <c r="J436" s="390">
        <v>1</v>
      </c>
      <c r="K436" s="390">
        <v>324</v>
      </c>
      <c r="L436" s="390"/>
      <c r="M436" s="390">
        <v>324</v>
      </c>
      <c r="N436" s="390"/>
      <c r="O436" s="390"/>
      <c r="P436" s="403"/>
      <c r="Q436" s="391"/>
    </row>
    <row r="437" spans="1:17" ht="14.4" customHeight="1" x14ac:dyDescent="0.3">
      <c r="A437" s="386" t="s">
        <v>4189</v>
      </c>
      <c r="B437" s="387" t="s">
        <v>4101</v>
      </c>
      <c r="C437" s="387" t="s">
        <v>3672</v>
      </c>
      <c r="D437" s="387" t="s">
        <v>4132</v>
      </c>
      <c r="E437" s="387" t="s">
        <v>4133</v>
      </c>
      <c r="F437" s="390">
        <v>2</v>
      </c>
      <c r="G437" s="390">
        <v>466</v>
      </c>
      <c r="H437" s="390">
        <v>1</v>
      </c>
      <c r="I437" s="390">
        <v>233</v>
      </c>
      <c r="J437" s="390">
        <v>4</v>
      </c>
      <c r="K437" s="390">
        <v>936</v>
      </c>
      <c r="L437" s="390">
        <v>2.0085836909871246</v>
      </c>
      <c r="M437" s="390">
        <v>234</v>
      </c>
      <c r="N437" s="390">
        <v>3</v>
      </c>
      <c r="O437" s="390">
        <v>696</v>
      </c>
      <c r="P437" s="403">
        <v>1.4935622317596566</v>
      </c>
      <c r="Q437" s="391">
        <v>232</v>
      </c>
    </row>
    <row r="438" spans="1:17" ht="14.4" customHeight="1" x14ac:dyDescent="0.3">
      <c r="A438" s="386" t="s">
        <v>4189</v>
      </c>
      <c r="B438" s="387" t="s">
        <v>4101</v>
      </c>
      <c r="C438" s="387" t="s">
        <v>3672</v>
      </c>
      <c r="D438" s="387" t="s">
        <v>3806</v>
      </c>
      <c r="E438" s="387" t="s">
        <v>3807</v>
      </c>
      <c r="F438" s="390"/>
      <c r="G438" s="390"/>
      <c r="H438" s="390"/>
      <c r="I438" s="390"/>
      <c r="J438" s="390"/>
      <c r="K438" s="390"/>
      <c r="L438" s="390"/>
      <c r="M438" s="390"/>
      <c r="N438" s="390">
        <v>2</v>
      </c>
      <c r="O438" s="390">
        <v>106</v>
      </c>
      <c r="P438" s="403"/>
      <c r="Q438" s="391">
        <v>53</v>
      </c>
    </row>
    <row r="439" spans="1:17" ht="14.4" customHeight="1" x14ac:dyDescent="0.3">
      <c r="A439" s="386" t="s">
        <v>4198</v>
      </c>
      <c r="B439" s="387" t="s">
        <v>3735</v>
      </c>
      <c r="C439" s="387" t="s">
        <v>3672</v>
      </c>
      <c r="D439" s="387" t="s">
        <v>3776</v>
      </c>
      <c r="E439" s="387" t="s">
        <v>3777</v>
      </c>
      <c r="F439" s="390">
        <v>35</v>
      </c>
      <c r="G439" s="390">
        <v>15085</v>
      </c>
      <c r="H439" s="390">
        <v>1</v>
      </c>
      <c r="I439" s="390">
        <v>431</v>
      </c>
      <c r="J439" s="390">
        <v>23</v>
      </c>
      <c r="K439" s="390">
        <v>9959</v>
      </c>
      <c r="L439" s="390">
        <v>0.66019224395094467</v>
      </c>
      <c r="M439" s="390">
        <v>433</v>
      </c>
      <c r="N439" s="390">
        <v>11</v>
      </c>
      <c r="O439" s="390">
        <v>3597</v>
      </c>
      <c r="P439" s="403">
        <v>0.23844879018892939</v>
      </c>
      <c r="Q439" s="391">
        <v>327</v>
      </c>
    </row>
    <row r="440" spans="1:17" ht="14.4" customHeight="1" x14ac:dyDescent="0.3">
      <c r="A440" s="386" t="s">
        <v>4198</v>
      </c>
      <c r="B440" s="387" t="s">
        <v>3735</v>
      </c>
      <c r="C440" s="387" t="s">
        <v>3672</v>
      </c>
      <c r="D440" s="387" t="s">
        <v>3778</v>
      </c>
      <c r="E440" s="387" t="s">
        <v>3779</v>
      </c>
      <c r="F440" s="390"/>
      <c r="G440" s="390"/>
      <c r="H440" s="390"/>
      <c r="I440" s="390"/>
      <c r="J440" s="390">
        <v>1</v>
      </c>
      <c r="K440" s="390">
        <v>0</v>
      </c>
      <c r="L440" s="390"/>
      <c r="M440" s="390">
        <v>0</v>
      </c>
      <c r="N440" s="390"/>
      <c r="O440" s="390"/>
      <c r="P440" s="403"/>
      <c r="Q440" s="391"/>
    </row>
    <row r="441" spans="1:17" ht="14.4" customHeight="1" x14ac:dyDescent="0.3">
      <c r="A441" s="386" t="s">
        <v>4198</v>
      </c>
      <c r="B441" s="387" t="s">
        <v>3735</v>
      </c>
      <c r="C441" s="387" t="s">
        <v>3672</v>
      </c>
      <c r="D441" s="387" t="s">
        <v>3675</v>
      </c>
      <c r="E441" s="387" t="s">
        <v>3676</v>
      </c>
      <c r="F441" s="390"/>
      <c r="G441" s="390"/>
      <c r="H441" s="390"/>
      <c r="I441" s="390"/>
      <c r="J441" s="390">
        <v>1</v>
      </c>
      <c r="K441" s="390">
        <v>34</v>
      </c>
      <c r="L441" s="390"/>
      <c r="M441" s="390">
        <v>34</v>
      </c>
      <c r="N441" s="390"/>
      <c r="O441" s="390"/>
      <c r="P441" s="403"/>
      <c r="Q441" s="391"/>
    </row>
    <row r="442" spans="1:17" ht="14.4" customHeight="1" x14ac:dyDescent="0.3">
      <c r="A442" s="386" t="s">
        <v>4198</v>
      </c>
      <c r="B442" s="387" t="s">
        <v>3735</v>
      </c>
      <c r="C442" s="387" t="s">
        <v>3672</v>
      </c>
      <c r="D442" s="387" t="s">
        <v>3784</v>
      </c>
      <c r="E442" s="387" t="s">
        <v>3785</v>
      </c>
      <c r="F442" s="390">
        <v>1</v>
      </c>
      <c r="G442" s="390">
        <v>216</v>
      </c>
      <c r="H442" s="390">
        <v>1</v>
      </c>
      <c r="I442" s="390">
        <v>216</v>
      </c>
      <c r="J442" s="390"/>
      <c r="K442" s="390"/>
      <c r="L442" s="390"/>
      <c r="M442" s="390"/>
      <c r="N442" s="390"/>
      <c r="O442" s="390"/>
      <c r="P442" s="403"/>
      <c r="Q442" s="391"/>
    </row>
    <row r="443" spans="1:17" ht="14.4" customHeight="1" x14ac:dyDescent="0.3">
      <c r="A443" s="386" t="s">
        <v>4198</v>
      </c>
      <c r="B443" s="387" t="s">
        <v>3790</v>
      </c>
      <c r="C443" s="387" t="s">
        <v>3672</v>
      </c>
      <c r="D443" s="387" t="s">
        <v>3675</v>
      </c>
      <c r="E443" s="387" t="s">
        <v>3676</v>
      </c>
      <c r="F443" s="390"/>
      <c r="G443" s="390"/>
      <c r="H443" s="390"/>
      <c r="I443" s="390"/>
      <c r="J443" s="390">
        <v>1</v>
      </c>
      <c r="K443" s="390">
        <v>34</v>
      </c>
      <c r="L443" s="390"/>
      <c r="M443" s="390">
        <v>34</v>
      </c>
      <c r="N443" s="390"/>
      <c r="O443" s="390"/>
      <c r="P443" s="403"/>
      <c r="Q443" s="391"/>
    </row>
    <row r="444" spans="1:17" ht="14.4" customHeight="1" x14ac:dyDescent="0.3">
      <c r="A444" s="386" t="s">
        <v>4198</v>
      </c>
      <c r="B444" s="387" t="s">
        <v>3790</v>
      </c>
      <c r="C444" s="387" t="s">
        <v>3672</v>
      </c>
      <c r="D444" s="387" t="s">
        <v>3804</v>
      </c>
      <c r="E444" s="387" t="s">
        <v>3805</v>
      </c>
      <c r="F444" s="390">
        <v>7</v>
      </c>
      <c r="G444" s="390">
        <v>2275</v>
      </c>
      <c r="H444" s="390">
        <v>1</v>
      </c>
      <c r="I444" s="390">
        <v>325</v>
      </c>
      <c r="J444" s="390">
        <v>9</v>
      </c>
      <c r="K444" s="390">
        <v>2943</v>
      </c>
      <c r="L444" s="390">
        <v>1.2936263736263736</v>
      </c>
      <c r="M444" s="390">
        <v>327</v>
      </c>
      <c r="N444" s="390">
        <v>16</v>
      </c>
      <c r="O444" s="390">
        <v>5232</v>
      </c>
      <c r="P444" s="403">
        <v>2.29978021978022</v>
      </c>
      <c r="Q444" s="391">
        <v>327</v>
      </c>
    </row>
    <row r="445" spans="1:17" ht="14.4" customHeight="1" x14ac:dyDescent="0.3">
      <c r="A445" s="386" t="s">
        <v>4198</v>
      </c>
      <c r="B445" s="387" t="s">
        <v>3790</v>
      </c>
      <c r="C445" s="387" t="s">
        <v>3672</v>
      </c>
      <c r="D445" s="387" t="s">
        <v>3806</v>
      </c>
      <c r="E445" s="387" t="s">
        <v>3807</v>
      </c>
      <c r="F445" s="390"/>
      <c r="G445" s="390"/>
      <c r="H445" s="390"/>
      <c r="I445" s="390"/>
      <c r="J445" s="390"/>
      <c r="K445" s="390"/>
      <c r="L445" s="390"/>
      <c r="M445" s="390"/>
      <c r="N445" s="390">
        <v>2</v>
      </c>
      <c r="O445" s="390">
        <v>0</v>
      </c>
      <c r="P445" s="403"/>
      <c r="Q445" s="391">
        <v>0</v>
      </c>
    </row>
    <row r="446" spans="1:17" ht="14.4" customHeight="1" x14ac:dyDescent="0.3">
      <c r="A446" s="386" t="s">
        <v>4198</v>
      </c>
      <c r="B446" s="387" t="s">
        <v>3808</v>
      </c>
      <c r="C446" s="387" t="s">
        <v>3546</v>
      </c>
      <c r="D446" s="387" t="s">
        <v>3585</v>
      </c>
      <c r="E446" s="387" t="s">
        <v>3586</v>
      </c>
      <c r="F446" s="390">
        <v>0.2</v>
      </c>
      <c r="G446" s="390">
        <v>4.0199999999999996</v>
      </c>
      <c r="H446" s="390">
        <v>1</v>
      </c>
      <c r="I446" s="390">
        <v>20.099999999999998</v>
      </c>
      <c r="J446" s="390"/>
      <c r="K446" s="390"/>
      <c r="L446" s="390"/>
      <c r="M446" s="390"/>
      <c r="N446" s="390"/>
      <c r="O446" s="390"/>
      <c r="P446" s="403"/>
      <c r="Q446" s="391"/>
    </row>
    <row r="447" spans="1:17" ht="14.4" customHeight="1" x14ac:dyDescent="0.3">
      <c r="A447" s="386" t="s">
        <v>4198</v>
      </c>
      <c r="B447" s="387" t="s">
        <v>3808</v>
      </c>
      <c r="C447" s="387" t="s">
        <v>3546</v>
      </c>
      <c r="D447" s="387" t="s">
        <v>3622</v>
      </c>
      <c r="E447" s="387" t="s">
        <v>3610</v>
      </c>
      <c r="F447" s="390">
        <v>1</v>
      </c>
      <c r="G447" s="390">
        <v>12.49</v>
      </c>
      <c r="H447" s="390">
        <v>1</v>
      </c>
      <c r="I447" s="390">
        <v>12.49</v>
      </c>
      <c r="J447" s="390"/>
      <c r="K447" s="390"/>
      <c r="L447" s="390"/>
      <c r="M447" s="390"/>
      <c r="N447" s="390"/>
      <c r="O447" s="390"/>
      <c r="P447" s="403"/>
      <c r="Q447" s="391"/>
    </row>
    <row r="448" spans="1:17" ht="14.4" customHeight="1" x14ac:dyDescent="0.3">
      <c r="A448" s="386" t="s">
        <v>4198</v>
      </c>
      <c r="B448" s="387" t="s">
        <v>3808</v>
      </c>
      <c r="C448" s="387" t="s">
        <v>3672</v>
      </c>
      <c r="D448" s="387" t="s">
        <v>3675</v>
      </c>
      <c r="E448" s="387" t="s">
        <v>3676</v>
      </c>
      <c r="F448" s="390">
        <v>2</v>
      </c>
      <c r="G448" s="390">
        <v>68</v>
      </c>
      <c r="H448" s="390">
        <v>1</v>
      </c>
      <c r="I448" s="390">
        <v>34</v>
      </c>
      <c r="J448" s="390"/>
      <c r="K448" s="390"/>
      <c r="L448" s="390"/>
      <c r="M448" s="390"/>
      <c r="N448" s="390">
        <v>4</v>
      </c>
      <c r="O448" s="390">
        <v>136</v>
      </c>
      <c r="P448" s="403">
        <v>2</v>
      </c>
      <c r="Q448" s="391">
        <v>34</v>
      </c>
    </row>
    <row r="449" spans="1:17" ht="14.4" customHeight="1" x14ac:dyDescent="0.3">
      <c r="A449" s="386" t="s">
        <v>4198</v>
      </c>
      <c r="B449" s="387" t="s">
        <v>3808</v>
      </c>
      <c r="C449" s="387" t="s">
        <v>3672</v>
      </c>
      <c r="D449" s="387" t="s">
        <v>3701</v>
      </c>
      <c r="E449" s="387" t="s">
        <v>3702</v>
      </c>
      <c r="F449" s="390">
        <v>1</v>
      </c>
      <c r="G449" s="390">
        <v>323</v>
      </c>
      <c r="H449" s="390">
        <v>1</v>
      </c>
      <c r="I449" s="390">
        <v>323</v>
      </c>
      <c r="J449" s="390"/>
      <c r="K449" s="390"/>
      <c r="L449" s="390"/>
      <c r="M449" s="390"/>
      <c r="N449" s="390"/>
      <c r="O449" s="390"/>
      <c r="P449" s="403"/>
      <c r="Q449" s="391"/>
    </row>
    <row r="450" spans="1:17" ht="14.4" customHeight="1" x14ac:dyDescent="0.3">
      <c r="A450" s="386" t="s">
        <v>4198</v>
      </c>
      <c r="B450" s="387" t="s">
        <v>3808</v>
      </c>
      <c r="C450" s="387" t="s">
        <v>3672</v>
      </c>
      <c r="D450" s="387" t="s">
        <v>3904</v>
      </c>
      <c r="E450" s="387" t="s">
        <v>3905</v>
      </c>
      <c r="F450" s="390">
        <v>1</v>
      </c>
      <c r="G450" s="390">
        <v>124</v>
      </c>
      <c r="H450" s="390">
        <v>1</v>
      </c>
      <c r="I450" s="390">
        <v>124</v>
      </c>
      <c r="J450" s="390"/>
      <c r="K450" s="390"/>
      <c r="L450" s="390"/>
      <c r="M450" s="390"/>
      <c r="N450" s="390"/>
      <c r="O450" s="390"/>
      <c r="P450" s="403"/>
      <c r="Q450" s="391"/>
    </row>
    <row r="451" spans="1:17" ht="14.4" customHeight="1" x14ac:dyDescent="0.3">
      <c r="A451" s="386" t="s">
        <v>4198</v>
      </c>
      <c r="B451" s="387" t="s">
        <v>3808</v>
      </c>
      <c r="C451" s="387" t="s">
        <v>3672</v>
      </c>
      <c r="D451" s="387" t="s">
        <v>3906</v>
      </c>
      <c r="E451" s="387" t="s">
        <v>3907</v>
      </c>
      <c r="F451" s="390">
        <v>30</v>
      </c>
      <c r="G451" s="390">
        <v>7440</v>
      </c>
      <c r="H451" s="390">
        <v>1</v>
      </c>
      <c r="I451" s="390">
        <v>248</v>
      </c>
      <c r="J451" s="390">
        <v>15</v>
      </c>
      <c r="K451" s="390">
        <v>3735</v>
      </c>
      <c r="L451" s="390">
        <v>0.50201612903225812</v>
      </c>
      <c r="M451" s="390">
        <v>249</v>
      </c>
      <c r="N451" s="390">
        <v>30</v>
      </c>
      <c r="O451" s="390">
        <v>6960</v>
      </c>
      <c r="P451" s="403">
        <v>0.93548387096774188</v>
      </c>
      <c r="Q451" s="391">
        <v>232</v>
      </c>
    </row>
    <row r="452" spans="1:17" ht="14.4" customHeight="1" x14ac:dyDescent="0.3">
      <c r="A452" s="386" t="s">
        <v>4198</v>
      </c>
      <c r="B452" s="387" t="s">
        <v>3808</v>
      </c>
      <c r="C452" s="387" t="s">
        <v>3672</v>
      </c>
      <c r="D452" s="387" t="s">
        <v>3929</v>
      </c>
      <c r="E452" s="387" t="s">
        <v>3930</v>
      </c>
      <c r="F452" s="390">
        <v>1</v>
      </c>
      <c r="G452" s="390">
        <v>110</v>
      </c>
      <c r="H452" s="390">
        <v>1</v>
      </c>
      <c r="I452" s="390">
        <v>110</v>
      </c>
      <c r="J452" s="390">
        <v>2</v>
      </c>
      <c r="K452" s="390">
        <v>222</v>
      </c>
      <c r="L452" s="390">
        <v>2.0181818181818181</v>
      </c>
      <c r="M452" s="390">
        <v>111</v>
      </c>
      <c r="N452" s="390">
        <v>2</v>
      </c>
      <c r="O452" s="390">
        <v>224</v>
      </c>
      <c r="P452" s="403">
        <v>2.0363636363636362</v>
      </c>
      <c r="Q452" s="391">
        <v>112</v>
      </c>
    </row>
    <row r="453" spans="1:17" ht="14.4" customHeight="1" x14ac:dyDescent="0.3">
      <c r="A453" s="386" t="s">
        <v>4198</v>
      </c>
      <c r="B453" s="387" t="s">
        <v>3808</v>
      </c>
      <c r="C453" s="387" t="s">
        <v>3672</v>
      </c>
      <c r="D453" s="387" t="s">
        <v>3969</v>
      </c>
      <c r="E453" s="387" t="s">
        <v>3970</v>
      </c>
      <c r="F453" s="390">
        <v>1</v>
      </c>
      <c r="G453" s="390">
        <v>187</v>
      </c>
      <c r="H453" s="390">
        <v>1</v>
      </c>
      <c r="I453" s="390">
        <v>187</v>
      </c>
      <c r="J453" s="390"/>
      <c r="K453" s="390"/>
      <c r="L453" s="390"/>
      <c r="M453" s="390"/>
      <c r="N453" s="390">
        <v>3</v>
      </c>
      <c r="O453" s="390">
        <v>582</v>
      </c>
      <c r="P453" s="403">
        <v>3.1122994652406417</v>
      </c>
      <c r="Q453" s="391">
        <v>194</v>
      </c>
    </row>
    <row r="454" spans="1:17" ht="14.4" customHeight="1" x14ac:dyDescent="0.3">
      <c r="A454" s="386" t="s">
        <v>4198</v>
      </c>
      <c r="B454" s="387" t="s">
        <v>3981</v>
      </c>
      <c r="C454" s="387" t="s">
        <v>3672</v>
      </c>
      <c r="D454" s="387" t="s">
        <v>3675</v>
      </c>
      <c r="E454" s="387" t="s">
        <v>3676</v>
      </c>
      <c r="F454" s="390"/>
      <c r="G454" s="390"/>
      <c r="H454" s="390"/>
      <c r="I454" s="390"/>
      <c r="J454" s="390">
        <v>1</v>
      </c>
      <c r="K454" s="390">
        <v>34</v>
      </c>
      <c r="L454" s="390"/>
      <c r="M454" s="390">
        <v>34</v>
      </c>
      <c r="N454" s="390"/>
      <c r="O454" s="390"/>
      <c r="P454" s="403"/>
      <c r="Q454" s="391"/>
    </row>
    <row r="455" spans="1:17" ht="14.4" customHeight="1" x14ac:dyDescent="0.3">
      <c r="A455" s="386" t="s">
        <v>4198</v>
      </c>
      <c r="B455" s="387" t="s">
        <v>3981</v>
      </c>
      <c r="C455" s="387" t="s">
        <v>3672</v>
      </c>
      <c r="D455" s="387" t="s">
        <v>3679</v>
      </c>
      <c r="E455" s="387" t="s">
        <v>3680</v>
      </c>
      <c r="F455" s="390"/>
      <c r="G455" s="390"/>
      <c r="H455" s="390"/>
      <c r="I455" s="390"/>
      <c r="J455" s="390">
        <v>1</v>
      </c>
      <c r="K455" s="390">
        <v>75</v>
      </c>
      <c r="L455" s="390"/>
      <c r="M455" s="390">
        <v>75</v>
      </c>
      <c r="N455" s="390"/>
      <c r="O455" s="390"/>
      <c r="P455" s="403"/>
      <c r="Q455" s="391"/>
    </row>
    <row r="456" spans="1:17" ht="14.4" customHeight="1" x14ac:dyDescent="0.3">
      <c r="A456" s="386" t="s">
        <v>4198</v>
      </c>
      <c r="B456" s="387" t="s">
        <v>3981</v>
      </c>
      <c r="C456" s="387" t="s">
        <v>3672</v>
      </c>
      <c r="D456" s="387" t="s">
        <v>3902</v>
      </c>
      <c r="E456" s="387" t="s">
        <v>3903</v>
      </c>
      <c r="F456" s="390">
        <v>1</v>
      </c>
      <c r="G456" s="390">
        <v>90</v>
      </c>
      <c r="H456" s="390">
        <v>1</v>
      </c>
      <c r="I456" s="390">
        <v>90</v>
      </c>
      <c r="J456" s="390"/>
      <c r="K456" s="390"/>
      <c r="L456" s="390"/>
      <c r="M456" s="390"/>
      <c r="N456" s="390"/>
      <c r="O456" s="390"/>
      <c r="P456" s="403"/>
      <c r="Q456" s="391"/>
    </row>
    <row r="457" spans="1:17" ht="14.4" customHeight="1" x14ac:dyDescent="0.3">
      <c r="A457" s="386" t="s">
        <v>4198</v>
      </c>
      <c r="B457" s="387" t="s">
        <v>3981</v>
      </c>
      <c r="C457" s="387" t="s">
        <v>3672</v>
      </c>
      <c r="D457" s="387" t="s">
        <v>3906</v>
      </c>
      <c r="E457" s="387" t="s">
        <v>3907</v>
      </c>
      <c r="F457" s="390">
        <v>2</v>
      </c>
      <c r="G457" s="390">
        <v>496</v>
      </c>
      <c r="H457" s="390">
        <v>1</v>
      </c>
      <c r="I457" s="390">
        <v>248</v>
      </c>
      <c r="J457" s="390"/>
      <c r="K457" s="390"/>
      <c r="L457" s="390"/>
      <c r="M457" s="390"/>
      <c r="N457" s="390">
        <v>1</v>
      </c>
      <c r="O457" s="390">
        <v>232</v>
      </c>
      <c r="P457" s="403">
        <v>0.46774193548387094</v>
      </c>
      <c r="Q457" s="391">
        <v>232</v>
      </c>
    </row>
    <row r="458" spans="1:17" ht="14.4" customHeight="1" x14ac:dyDescent="0.3">
      <c r="A458" s="386" t="s">
        <v>4198</v>
      </c>
      <c r="B458" s="387" t="s">
        <v>3981</v>
      </c>
      <c r="C458" s="387" t="s">
        <v>3672</v>
      </c>
      <c r="D458" s="387" t="s">
        <v>4066</v>
      </c>
      <c r="E458" s="387" t="s">
        <v>4067</v>
      </c>
      <c r="F458" s="390">
        <v>1</v>
      </c>
      <c r="G458" s="390">
        <v>173</v>
      </c>
      <c r="H458" s="390">
        <v>1</v>
      </c>
      <c r="I458" s="390">
        <v>173</v>
      </c>
      <c r="J458" s="390"/>
      <c r="K458" s="390"/>
      <c r="L458" s="390"/>
      <c r="M458" s="390"/>
      <c r="N458" s="390"/>
      <c r="O458" s="390"/>
      <c r="P458" s="403"/>
      <c r="Q458" s="391"/>
    </row>
    <row r="459" spans="1:17" ht="14.4" customHeight="1" x14ac:dyDescent="0.3">
      <c r="A459" s="386" t="s">
        <v>4198</v>
      </c>
      <c r="B459" s="387" t="s">
        <v>3981</v>
      </c>
      <c r="C459" s="387" t="s">
        <v>3672</v>
      </c>
      <c r="D459" s="387" t="s">
        <v>4097</v>
      </c>
      <c r="E459" s="387" t="s">
        <v>4098</v>
      </c>
      <c r="F459" s="390"/>
      <c r="G459" s="390"/>
      <c r="H459" s="390"/>
      <c r="I459" s="390"/>
      <c r="J459" s="390"/>
      <c r="K459" s="390"/>
      <c r="L459" s="390"/>
      <c r="M459" s="390"/>
      <c r="N459" s="390">
        <v>2</v>
      </c>
      <c r="O459" s="390">
        <v>464</v>
      </c>
      <c r="P459" s="403"/>
      <c r="Q459" s="391">
        <v>232</v>
      </c>
    </row>
    <row r="460" spans="1:17" ht="14.4" customHeight="1" x14ac:dyDescent="0.3">
      <c r="A460" s="386" t="s">
        <v>4198</v>
      </c>
      <c r="B460" s="387" t="s">
        <v>4101</v>
      </c>
      <c r="C460" s="387" t="s">
        <v>3672</v>
      </c>
      <c r="D460" s="387" t="s">
        <v>3673</v>
      </c>
      <c r="E460" s="387" t="s">
        <v>3674</v>
      </c>
      <c r="F460" s="390">
        <v>1</v>
      </c>
      <c r="G460" s="390">
        <v>0</v>
      </c>
      <c r="H460" s="390"/>
      <c r="I460" s="390">
        <v>0</v>
      </c>
      <c r="J460" s="390"/>
      <c r="K460" s="390"/>
      <c r="L460" s="390"/>
      <c r="M460" s="390"/>
      <c r="N460" s="390"/>
      <c r="O460" s="390"/>
      <c r="P460" s="403"/>
      <c r="Q460" s="391"/>
    </row>
    <row r="461" spans="1:17" ht="14.4" customHeight="1" x14ac:dyDescent="0.3">
      <c r="A461" s="386" t="s">
        <v>4198</v>
      </c>
      <c r="B461" s="387" t="s">
        <v>4101</v>
      </c>
      <c r="C461" s="387" t="s">
        <v>3672</v>
      </c>
      <c r="D461" s="387" t="s">
        <v>3701</v>
      </c>
      <c r="E461" s="387" t="s">
        <v>3702</v>
      </c>
      <c r="F461" s="390">
        <v>1</v>
      </c>
      <c r="G461" s="390">
        <v>323</v>
      </c>
      <c r="H461" s="390">
        <v>1</v>
      </c>
      <c r="I461" s="390">
        <v>323</v>
      </c>
      <c r="J461" s="390"/>
      <c r="K461" s="390"/>
      <c r="L461" s="390"/>
      <c r="M461" s="390"/>
      <c r="N461" s="390">
        <v>1</v>
      </c>
      <c r="O461" s="390">
        <v>325</v>
      </c>
      <c r="P461" s="403">
        <v>1.0061919504643964</v>
      </c>
      <c r="Q461" s="391">
        <v>325</v>
      </c>
    </row>
    <row r="462" spans="1:17" ht="14.4" customHeight="1" x14ac:dyDescent="0.3">
      <c r="A462" s="386" t="s">
        <v>4198</v>
      </c>
      <c r="B462" s="387" t="s">
        <v>4101</v>
      </c>
      <c r="C462" s="387" t="s">
        <v>3672</v>
      </c>
      <c r="D462" s="387" t="s">
        <v>4132</v>
      </c>
      <c r="E462" s="387" t="s">
        <v>4133</v>
      </c>
      <c r="F462" s="390">
        <v>29</v>
      </c>
      <c r="G462" s="390">
        <v>6757</v>
      </c>
      <c r="H462" s="390">
        <v>1</v>
      </c>
      <c r="I462" s="390">
        <v>233</v>
      </c>
      <c r="J462" s="390">
        <v>28</v>
      </c>
      <c r="K462" s="390">
        <v>6552</v>
      </c>
      <c r="L462" s="390">
        <v>0.96966109220068075</v>
      </c>
      <c r="M462" s="390">
        <v>234</v>
      </c>
      <c r="N462" s="390">
        <v>42</v>
      </c>
      <c r="O462" s="390">
        <v>9744</v>
      </c>
      <c r="P462" s="403">
        <v>1.4420600858369099</v>
      </c>
      <c r="Q462" s="391">
        <v>232</v>
      </c>
    </row>
    <row r="463" spans="1:17" ht="14.4" customHeight="1" x14ac:dyDescent="0.3">
      <c r="A463" s="386" t="s">
        <v>4198</v>
      </c>
      <c r="B463" s="387" t="s">
        <v>4101</v>
      </c>
      <c r="C463" s="387" t="s">
        <v>3672</v>
      </c>
      <c r="D463" s="387" t="s">
        <v>3806</v>
      </c>
      <c r="E463" s="387" t="s">
        <v>3807</v>
      </c>
      <c r="F463" s="390"/>
      <c r="G463" s="390"/>
      <c r="H463" s="390"/>
      <c r="I463" s="390"/>
      <c r="J463" s="390"/>
      <c r="K463" s="390"/>
      <c r="L463" s="390"/>
      <c r="M463" s="390"/>
      <c r="N463" s="390">
        <v>2</v>
      </c>
      <c r="O463" s="390">
        <v>0</v>
      </c>
      <c r="P463" s="403"/>
      <c r="Q463" s="391">
        <v>0</v>
      </c>
    </row>
    <row r="464" spans="1:17" ht="14.4" customHeight="1" x14ac:dyDescent="0.3">
      <c r="A464" s="386" t="s">
        <v>4199</v>
      </c>
      <c r="B464" s="387" t="s">
        <v>3735</v>
      </c>
      <c r="C464" s="387" t="s">
        <v>3672</v>
      </c>
      <c r="D464" s="387" t="s">
        <v>3675</v>
      </c>
      <c r="E464" s="387" t="s">
        <v>3676</v>
      </c>
      <c r="F464" s="390">
        <v>1</v>
      </c>
      <c r="G464" s="390">
        <v>34</v>
      </c>
      <c r="H464" s="390">
        <v>1</v>
      </c>
      <c r="I464" s="390">
        <v>34</v>
      </c>
      <c r="J464" s="390"/>
      <c r="K464" s="390"/>
      <c r="L464" s="390"/>
      <c r="M464" s="390"/>
      <c r="N464" s="390"/>
      <c r="O464" s="390"/>
      <c r="P464" s="403"/>
      <c r="Q464" s="391"/>
    </row>
    <row r="465" spans="1:17" ht="14.4" customHeight="1" x14ac:dyDescent="0.3">
      <c r="A465" s="386" t="s">
        <v>4199</v>
      </c>
      <c r="B465" s="387" t="s">
        <v>3790</v>
      </c>
      <c r="C465" s="387" t="s">
        <v>3672</v>
      </c>
      <c r="D465" s="387" t="s">
        <v>3804</v>
      </c>
      <c r="E465" s="387" t="s">
        <v>3805</v>
      </c>
      <c r="F465" s="390"/>
      <c r="G465" s="390"/>
      <c r="H465" s="390"/>
      <c r="I465" s="390"/>
      <c r="J465" s="390"/>
      <c r="K465" s="390"/>
      <c r="L465" s="390"/>
      <c r="M465" s="390"/>
      <c r="N465" s="390">
        <v>1</v>
      </c>
      <c r="O465" s="390">
        <v>327</v>
      </c>
      <c r="P465" s="403"/>
      <c r="Q465" s="391">
        <v>327</v>
      </c>
    </row>
    <row r="466" spans="1:17" ht="14.4" customHeight="1" x14ac:dyDescent="0.3">
      <c r="A466" s="386" t="s">
        <v>4199</v>
      </c>
      <c r="B466" s="387" t="s">
        <v>3808</v>
      </c>
      <c r="C466" s="387" t="s">
        <v>3672</v>
      </c>
      <c r="D466" s="387" t="s">
        <v>3969</v>
      </c>
      <c r="E466" s="387" t="s">
        <v>3970</v>
      </c>
      <c r="F466" s="390">
        <v>1</v>
      </c>
      <c r="G466" s="390">
        <v>187</v>
      </c>
      <c r="H466" s="390">
        <v>1</v>
      </c>
      <c r="I466" s="390">
        <v>187</v>
      </c>
      <c r="J466" s="390"/>
      <c r="K466" s="390"/>
      <c r="L466" s="390"/>
      <c r="M466" s="390"/>
      <c r="N466" s="390"/>
      <c r="O466" s="390"/>
      <c r="P466" s="403"/>
      <c r="Q466" s="391"/>
    </row>
    <row r="467" spans="1:17" ht="14.4" customHeight="1" x14ac:dyDescent="0.3">
      <c r="A467" s="386" t="s">
        <v>4199</v>
      </c>
      <c r="B467" s="387" t="s">
        <v>3981</v>
      </c>
      <c r="C467" s="387" t="s">
        <v>3672</v>
      </c>
      <c r="D467" s="387" t="s">
        <v>3904</v>
      </c>
      <c r="E467" s="387" t="s">
        <v>3905</v>
      </c>
      <c r="F467" s="390"/>
      <c r="G467" s="390"/>
      <c r="H467" s="390"/>
      <c r="I467" s="390"/>
      <c r="J467" s="390">
        <v>1</v>
      </c>
      <c r="K467" s="390">
        <v>125</v>
      </c>
      <c r="L467" s="390"/>
      <c r="M467" s="390">
        <v>125</v>
      </c>
      <c r="N467" s="390"/>
      <c r="O467" s="390"/>
      <c r="P467" s="403"/>
      <c r="Q467" s="391"/>
    </row>
    <row r="468" spans="1:17" ht="14.4" customHeight="1" x14ac:dyDescent="0.3">
      <c r="A468" s="386" t="s">
        <v>4199</v>
      </c>
      <c r="B468" s="387" t="s">
        <v>4101</v>
      </c>
      <c r="C468" s="387" t="s">
        <v>3672</v>
      </c>
      <c r="D468" s="387" t="s">
        <v>4132</v>
      </c>
      <c r="E468" s="387" t="s">
        <v>4133</v>
      </c>
      <c r="F468" s="390">
        <v>1</v>
      </c>
      <c r="G468" s="390">
        <v>233</v>
      </c>
      <c r="H468" s="390">
        <v>1</v>
      </c>
      <c r="I468" s="390">
        <v>233</v>
      </c>
      <c r="J468" s="390"/>
      <c r="K468" s="390"/>
      <c r="L468" s="390"/>
      <c r="M468" s="390"/>
      <c r="N468" s="390"/>
      <c r="O468" s="390"/>
      <c r="P468" s="403"/>
      <c r="Q468" s="391"/>
    </row>
    <row r="469" spans="1:17" ht="14.4" customHeight="1" x14ac:dyDescent="0.3">
      <c r="A469" s="386" t="s">
        <v>4200</v>
      </c>
      <c r="B469" s="387" t="s">
        <v>3735</v>
      </c>
      <c r="C469" s="387" t="s">
        <v>3672</v>
      </c>
      <c r="D469" s="387" t="s">
        <v>3776</v>
      </c>
      <c r="E469" s="387" t="s">
        <v>3777</v>
      </c>
      <c r="F469" s="390">
        <v>4</v>
      </c>
      <c r="G469" s="390">
        <v>1724</v>
      </c>
      <c r="H469" s="390">
        <v>1</v>
      </c>
      <c r="I469" s="390">
        <v>431</v>
      </c>
      <c r="J469" s="390">
        <v>2</v>
      </c>
      <c r="K469" s="390">
        <v>866</v>
      </c>
      <c r="L469" s="390">
        <v>0.50232018561484915</v>
      </c>
      <c r="M469" s="390">
        <v>433</v>
      </c>
      <c r="N469" s="390">
        <v>1</v>
      </c>
      <c r="O469" s="390">
        <v>327</v>
      </c>
      <c r="P469" s="403">
        <v>0.18967517401392112</v>
      </c>
      <c r="Q469" s="391">
        <v>327</v>
      </c>
    </row>
    <row r="470" spans="1:17" ht="14.4" customHeight="1" x14ac:dyDescent="0.3">
      <c r="A470" s="386" t="s">
        <v>4200</v>
      </c>
      <c r="B470" s="387" t="s">
        <v>3735</v>
      </c>
      <c r="C470" s="387" t="s">
        <v>3672</v>
      </c>
      <c r="D470" s="387" t="s">
        <v>3681</v>
      </c>
      <c r="E470" s="387" t="s">
        <v>3682</v>
      </c>
      <c r="F470" s="390">
        <v>1</v>
      </c>
      <c r="G470" s="390">
        <v>0</v>
      </c>
      <c r="H470" s="390"/>
      <c r="I470" s="390">
        <v>0</v>
      </c>
      <c r="J470" s="390"/>
      <c r="K470" s="390"/>
      <c r="L470" s="390"/>
      <c r="M470" s="390"/>
      <c r="N470" s="390"/>
      <c r="O470" s="390"/>
      <c r="P470" s="403"/>
      <c r="Q470" s="391"/>
    </row>
    <row r="471" spans="1:17" ht="14.4" customHeight="1" x14ac:dyDescent="0.3">
      <c r="A471" s="386" t="s">
        <v>4200</v>
      </c>
      <c r="B471" s="387" t="s">
        <v>3790</v>
      </c>
      <c r="C471" s="387" t="s">
        <v>3672</v>
      </c>
      <c r="D471" s="387" t="s">
        <v>3675</v>
      </c>
      <c r="E471" s="387" t="s">
        <v>3676</v>
      </c>
      <c r="F471" s="390">
        <v>1</v>
      </c>
      <c r="G471" s="390">
        <v>34</v>
      </c>
      <c r="H471" s="390">
        <v>1</v>
      </c>
      <c r="I471" s="390">
        <v>34</v>
      </c>
      <c r="J471" s="390"/>
      <c r="K471" s="390"/>
      <c r="L471" s="390"/>
      <c r="M471" s="390"/>
      <c r="N471" s="390"/>
      <c r="O471" s="390"/>
      <c r="P471" s="403"/>
      <c r="Q471" s="391"/>
    </row>
    <row r="472" spans="1:17" ht="14.4" customHeight="1" x14ac:dyDescent="0.3">
      <c r="A472" s="386" t="s">
        <v>4200</v>
      </c>
      <c r="B472" s="387" t="s">
        <v>3790</v>
      </c>
      <c r="C472" s="387" t="s">
        <v>3672</v>
      </c>
      <c r="D472" s="387" t="s">
        <v>3804</v>
      </c>
      <c r="E472" s="387" t="s">
        <v>3805</v>
      </c>
      <c r="F472" s="390">
        <v>112</v>
      </c>
      <c r="G472" s="390">
        <v>36400</v>
      </c>
      <c r="H472" s="390">
        <v>1</v>
      </c>
      <c r="I472" s="390">
        <v>325</v>
      </c>
      <c r="J472" s="390">
        <v>120</v>
      </c>
      <c r="K472" s="390">
        <v>39240</v>
      </c>
      <c r="L472" s="390">
        <v>1.078021978021978</v>
      </c>
      <c r="M472" s="390">
        <v>327</v>
      </c>
      <c r="N472" s="390">
        <v>155</v>
      </c>
      <c r="O472" s="390">
        <v>50685</v>
      </c>
      <c r="P472" s="403">
        <v>1.3924450549450549</v>
      </c>
      <c r="Q472" s="391">
        <v>327</v>
      </c>
    </row>
    <row r="473" spans="1:17" ht="14.4" customHeight="1" x14ac:dyDescent="0.3">
      <c r="A473" s="386" t="s">
        <v>4200</v>
      </c>
      <c r="B473" s="387" t="s">
        <v>3790</v>
      </c>
      <c r="C473" s="387" t="s">
        <v>3672</v>
      </c>
      <c r="D473" s="387" t="s">
        <v>3806</v>
      </c>
      <c r="E473" s="387" t="s">
        <v>3807</v>
      </c>
      <c r="F473" s="390"/>
      <c r="G473" s="390"/>
      <c r="H473" s="390"/>
      <c r="I473" s="390"/>
      <c r="J473" s="390"/>
      <c r="K473" s="390"/>
      <c r="L473" s="390"/>
      <c r="M473" s="390"/>
      <c r="N473" s="390">
        <v>34</v>
      </c>
      <c r="O473" s="390">
        <v>1802</v>
      </c>
      <c r="P473" s="403"/>
      <c r="Q473" s="391">
        <v>53</v>
      </c>
    </row>
    <row r="474" spans="1:17" ht="14.4" customHeight="1" x14ac:dyDescent="0.3">
      <c r="A474" s="386" t="s">
        <v>4200</v>
      </c>
      <c r="B474" s="387" t="s">
        <v>3808</v>
      </c>
      <c r="C474" s="387" t="s">
        <v>3546</v>
      </c>
      <c r="D474" s="387" t="s">
        <v>4190</v>
      </c>
      <c r="E474" s="387" t="s">
        <v>4191</v>
      </c>
      <c r="F474" s="390"/>
      <c r="G474" s="390"/>
      <c r="H474" s="390"/>
      <c r="I474" s="390"/>
      <c r="J474" s="390">
        <v>1</v>
      </c>
      <c r="K474" s="390">
        <v>137.94</v>
      </c>
      <c r="L474" s="390"/>
      <c r="M474" s="390">
        <v>137.94</v>
      </c>
      <c r="N474" s="390"/>
      <c r="O474" s="390"/>
      <c r="P474" s="403"/>
      <c r="Q474" s="391"/>
    </row>
    <row r="475" spans="1:17" ht="14.4" customHeight="1" x14ac:dyDescent="0.3">
      <c r="A475" s="386" t="s">
        <v>4200</v>
      </c>
      <c r="B475" s="387" t="s">
        <v>3808</v>
      </c>
      <c r="C475" s="387" t="s">
        <v>3546</v>
      </c>
      <c r="D475" s="387" t="s">
        <v>3591</v>
      </c>
      <c r="E475" s="387" t="s">
        <v>3592</v>
      </c>
      <c r="F475" s="390">
        <v>0.08</v>
      </c>
      <c r="G475" s="390">
        <v>9.9700000000000006</v>
      </c>
      <c r="H475" s="390">
        <v>1</v>
      </c>
      <c r="I475" s="390">
        <v>124.625</v>
      </c>
      <c r="J475" s="390"/>
      <c r="K475" s="390"/>
      <c r="L475" s="390"/>
      <c r="M475" s="390"/>
      <c r="N475" s="390"/>
      <c r="O475" s="390"/>
      <c r="P475" s="403"/>
      <c r="Q475" s="391"/>
    </row>
    <row r="476" spans="1:17" ht="14.4" customHeight="1" x14ac:dyDescent="0.3">
      <c r="A476" s="386" t="s">
        <v>4200</v>
      </c>
      <c r="B476" s="387" t="s">
        <v>3808</v>
      </c>
      <c r="C476" s="387" t="s">
        <v>3546</v>
      </c>
      <c r="D476" s="387" t="s">
        <v>3593</v>
      </c>
      <c r="E476" s="387" t="s">
        <v>3594</v>
      </c>
      <c r="F476" s="390">
        <v>0.2</v>
      </c>
      <c r="G476" s="390">
        <v>35.200000000000003</v>
      </c>
      <c r="H476" s="390">
        <v>1</v>
      </c>
      <c r="I476" s="390">
        <v>176</v>
      </c>
      <c r="J476" s="390"/>
      <c r="K476" s="390"/>
      <c r="L476" s="390"/>
      <c r="M476" s="390"/>
      <c r="N476" s="390"/>
      <c r="O476" s="390"/>
      <c r="P476" s="403"/>
      <c r="Q476" s="391"/>
    </row>
    <row r="477" spans="1:17" ht="14.4" customHeight="1" x14ac:dyDescent="0.3">
      <c r="A477" s="386" t="s">
        <v>4200</v>
      </c>
      <c r="B477" s="387" t="s">
        <v>3808</v>
      </c>
      <c r="C477" s="387" t="s">
        <v>3546</v>
      </c>
      <c r="D477" s="387" t="s">
        <v>3753</v>
      </c>
      <c r="E477" s="387" t="s">
        <v>3754</v>
      </c>
      <c r="F477" s="390">
        <v>0.2</v>
      </c>
      <c r="G477" s="390">
        <v>96.03</v>
      </c>
      <c r="H477" s="390">
        <v>1</v>
      </c>
      <c r="I477" s="390">
        <v>480.15</v>
      </c>
      <c r="J477" s="390"/>
      <c r="K477" s="390"/>
      <c r="L477" s="390"/>
      <c r="M477" s="390"/>
      <c r="N477" s="390"/>
      <c r="O477" s="390"/>
      <c r="P477" s="403"/>
      <c r="Q477" s="391"/>
    </row>
    <row r="478" spans="1:17" ht="14.4" customHeight="1" x14ac:dyDescent="0.3">
      <c r="A478" s="386" t="s">
        <v>4200</v>
      </c>
      <c r="B478" s="387" t="s">
        <v>3808</v>
      </c>
      <c r="C478" s="387" t="s">
        <v>3546</v>
      </c>
      <c r="D478" s="387" t="s">
        <v>3668</v>
      </c>
      <c r="E478" s="387" t="s">
        <v>3669</v>
      </c>
      <c r="F478" s="390">
        <v>0.1</v>
      </c>
      <c r="G478" s="390">
        <v>72.23</v>
      </c>
      <c r="H478" s="390">
        <v>1</v>
      </c>
      <c r="I478" s="390">
        <v>722.3</v>
      </c>
      <c r="J478" s="390"/>
      <c r="K478" s="390"/>
      <c r="L478" s="390"/>
      <c r="M478" s="390"/>
      <c r="N478" s="390"/>
      <c r="O478" s="390"/>
      <c r="P478" s="403"/>
      <c r="Q478" s="391"/>
    </row>
    <row r="479" spans="1:17" ht="14.4" customHeight="1" x14ac:dyDescent="0.3">
      <c r="A479" s="386" t="s">
        <v>4200</v>
      </c>
      <c r="B479" s="387" t="s">
        <v>3808</v>
      </c>
      <c r="C479" s="387" t="s">
        <v>3888</v>
      </c>
      <c r="D479" s="387" t="s">
        <v>4012</v>
      </c>
      <c r="E479" s="387" t="s">
        <v>4013</v>
      </c>
      <c r="F479" s="390"/>
      <c r="G479" s="390"/>
      <c r="H479" s="390"/>
      <c r="I479" s="390"/>
      <c r="J479" s="390"/>
      <c r="K479" s="390"/>
      <c r="L479" s="390"/>
      <c r="M479" s="390"/>
      <c r="N479" s="390">
        <v>1</v>
      </c>
      <c r="O479" s="390">
        <v>149</v>
      </c>
      <c r="P479" s="403"/>
      <c r="Q479" s="391">
        <v>149</v>
      </c>
    </row>
    <row r="480" spans="1:17" ht="14.4" customHeight="1" x14ac:dyDescent="0.3">
      <c r="A480" s="386" t="s">
        <v>4200</v>
      </c>
      <c r="B480" s="387" t="s">
        <v>3808</v>
      </c>
      <c r="C480" s="387" t="s">
        <v>3888</v>
      </c>
      <c r="D480" s="387" t="s">
        <v>4020</v>
      </c>
      <c r="E480" s="387" t="s">
        <v>4021</v>
      </c>
      <c r="F480" s="390"/>
      <c r="G480" s="390"/>
      <c r="H480" s="390"/>
      <c r="I480" s="390"/>
      <c r="J480" s="390"/>
      <c r="K480" s="390"/>
      <c r="L480" s="390"/>
      <c r="M480" s="390"/>
      <c r="N480" s="390">
        <v>1</v>
      </c>
      <c r="O480" s="390">
        <v>247</v>
      </c>
      <c r="P480" s="403"/>
      <c r="Q480" s="391">
        <v>247</v>
      </c>
    </row>
    <row r="481" spans="1:17" ht="14.4" customHeight="1" x14ac:dyDescent="0.3">
      <c r="A481" s="386" t="s">
        <v>4200</v>
      </c>
      <c r="B481" s="387" t="s">
        <v>3808</v>
      </c>
      <c r="C481" s="387" t="s">
        <v>3672</v>
      </c>
      <c r="D481" s="387" t="s">
        <v>3673</v>
      </c>
      <c r="E481" s="387" t="s">
        <v>3674</v>
      </c>
      <c r="F481" s="390"/>
      <c r="G481" s="390"/>
      <c r="H481" s="390"/>
      <c r="I481" s="390"/>
      <c r="J481" s="390">
        <v>1</v>
      </c>
      <c r="K481" s="390">
        <v>0</v>
      </c>
      <c r="L481" s="390"/>
      <c r="M481" s="390">
        <v>0</v>
      </c>
      <c r="N481" s="390"/>
      <c r="O481" s="390"/>
      <c r="P481" s="403"/>
      <c r="Q481" s="391"/>
    </row>
    <row r="482" spans="1:17" ht="14.4" customHeight="1" x14ac:dyDescent="0.3">
      <c r="A482" s="386" t="s">
        <v>4200</v>
      </c>
      <c r="B482" s="387" t="s">
        <v>3808</v>
      </c>
      <c r="C482" s="387" t="s">
        <v>3672</v>
      </c>
      <c r="D482" s="387" t="s">
        <v>3675</v>
      </c>
      <c r="E482" s="387" t="s">
        <v>3676</v>
      </c>
      <c r="F482" s="390">
        <v>9</v>
      </c>
      <c r="G482" s="390">
        <v>306</v>
      </c>
      <c r="H482" s="390">
        <v>1</v>
      </c>
      <c r="I482" s="390">
        <v>34</v>
      </c>
      <c r="J482" s="390">
        <v>3</v>
      </c>
      <c r="K482" s="390">
        <v>102</v>
      </c>
      <c r="L482" s="390">
        <v>0.33333333333333331</v>
      </c>
      <c r="M482" s="390">
        <v>34</v>
      </c>
      <c r="N482" s="390">
        <v>24</v>
      </c>
      <c r="O482" s="390">
        <v>816</v>
      </c>
      <c r="P482" s="403">
        <v>2.6666666666666665</v>
      </c>
      <c r="Q482" s="391">
        <v>34</v>
      </c>
    </row>
    <row r="483" spans="1:17" ht="14.4" customHeight="1" x14ac:dyDescent="0.3">
      <c r="A483" s="386" t="s">
        <v>4200</v>
      </c>
      <c r="B483" s="387" t="s">
        <v>3808</v>
      </c>
      <c r="C483" s="387" t="s">
        <v>3672</v>
      </c>
      <c r="D483" s="387" t="s">
        <v>3679</v>
      </c>
      <c r="E483" s="387" t="s">
        <v>3680</v>
      </c>
      <c r="F483" s="390">
        <v>1</v>
      </c>
      <c r="G483" s="390">
        <v>75</v>
      </c>
      <c r="H483" s="390">
        <v>1</v>
      </c>
      <c r="I483" s="390">
        <v>75</v>
      </c>
      <c r="J483" s="390">
        <v>5</v>
      </c>
      <c r="K483" s="390">
        <v>375</v>
      </c>
      <c r="L483" s="390">
        <v>5</v>
      </c>
      <c r="M483" s="390">
        <v>75</v>
      </c>
      <c r="N483" s="390">
        <v>7</v>
      </c>
      <c r="O483" s="390">
        <v>567</v>
      </c>
      <c r="P483" s="403">
        <v>7.56</v>
      </c>
      <c r="Q483" s="391">
        <v>81</v>
      </c>
    </row>
    <row r="484" spans="1:17" ht="14.4" customHeight="1" x14ac:dyDescent="0.3">
      <c r="A484" s="386" t="s">
        <v>4200</v>
      </c>
      <c r="B484" s="387" t="s">
        <v>3808</v>
      </c>
      <c r="C484" s="387" t="s">
        <v>3672</v>
      </c>
      <c r="D484" s="387" t="s">
        <v>3896</v>
      </c>
      <c r="E484" s="387" t="s">
        <v>3897</v>
      </c>
      <c r="F484" s="390">
        <v>2</v>
      </c>
      <c r="G484" s="390">
        <v>664</v>
      </c>
      <c r="H484" s="390">
        <v>1</v>
      </c>
      <c r="I484" s="390">
        <v>332</v>
      </c>
      <c r="J484" s="390">
        <v>2</v>
      </c>
      <c r="K484" s="390">
        <v>666</v>
      </c>
      <c r="L484" s="390">
        <v>1.0030120481927711</v>
      </c>
      <c r="M484" s="390">
        <v>333</v>
      </c>
      <c r="N484" s="390">
        <v>9</v>
      </c>
      <c r="O484" s="390">
        <v>3015</v>
      </c>
      <c r="P484" s="403">
        <v>4.5406626506024095</v>
      </c>
      <c r="Q484" s="391">
        <v>335</v>
      </c>
    </row>
    <row r="485" spans="1:17" ht="14.4" customHeight="1" x14ac:dyDescent="0.3">
      <c r="A485" s="386" t="s">
        <v>4200</v>
      </c>
      <c r="B485" s="387" t="s">
        <v>3808</v>
      </c>
      <c r="C485" s="387" t="s">
        <v>3672</v>
      </c>
      <c r="D485" s="387" t="s">
        <v>3780</v>
      </c>
      <c r="E485" s="387" t="s">
        <v>3781</v>
      </c>
      <c r="F485" s="390"/>
      <c r="G485" s="390"/>
      <c r="H485" s="390"/>
      <c r="I485" s="390"/>
      <c r="J485" s="390">
        <v>1</v>
      </c>
      <c r="K485" s="390">
        <v>852</v>
      </c>
      <c r="L485" s="390"/>
      <c r="M485" s="390">
        <v>852</v>
      </c>
      <c r="N485" s="390"/>
      <c r="O485" s="390"/>
      <c r="P485" s="403"/>
      <c r="Q485" s="391"/>
    </row>
    <row r="486" spans="1:17" ht="14.4" customHeight="1" x14ac:dyDescent="0.3">
      <c r="A486" s="386" t="s">
        <v>4200</v>
      </c>
      <c r="B486" s="387" t="s">
        <v>3808</v>
      </c>
      <c r="C486" s="387" t="s">
        <v>3672</v>
      </c>
      <c r="D486" s="387" t="s">
        <v>3898</v>
      </c>
      <c r="E486" s="387" t="s">
        <v>3899</v>
      </c>
      <c r="F486" s="390"/>
      <c r="G486" s="390"/>
      <c r="H486" s="390"/>
      <c r="I486" s="390"/>
      <c r="J486" s="390"/>
      <c r="K486" s="390"/>
      <c r="L486" s="390"/>
      <c r="M486" s="390"/>
      <c r="N486" s="390">
        <v>1</v>
      </c>
      <c r="O486" s="390">
        <v>177</v>
      </c>
      <c r="P486" s="403"/>
      <c r="Q486" s="391">
        <v>177</v>
      </c>
    </row>
    <row r="487" spans="1:17" ht="14.4" customHeight="1" x14ac:dyDescent="0.3">
      <c r="A487" s="386" t="s">
        <v>4200</v>
      </c>
      <c r="B487" s="387" t="s">
        <v>3808</v>
      </c>
      <c r="C487" s="387" t="s">
        <v>3672</v>
      </c>
      <c r="D487" s="387" t="s">
        <v>3699</v>
      </c>
      <c r="E487" s="387" t="s">
        <v>3700</v>
      </c>
      <c r="F487" s="390">
        <v>1</v>
      </c>
      <c r="G487" s="390">
        <v>58</v>
      </c>
      <c r="H487" s="390">
        <v>1</v>
      </c>
      <c r="I487" s="390">
        <v>58</v>
      </c>
      <c r="J487" s="390">
        <v>2</v>
      </c>
      <c r="K487" s="390">
        <v>116</v>
      </c>
      <c r="L487" s="390">
        <v>2</v>
      </c>
      <c r="M487" s="390">
        <v>58</v>
      </c>
      <c r="N487" s="390"/>
      <c r="O487" s="390"/>
      <c r="P487" s="403"/>
      <c r="Q487" s="391"/>
    </row>
    <row r="488" spans="1:17" ht="14.4" customHeight="1" x14ac:dyDescent="0.3">
      <c r="A488" s="386" t="s">
        <v>4200</v>
      </c>
      <c r="B488" s="387" t="s">
        <v>3808</v>
      </c>
      <c r="C488" s="387" t="s">
        <v>3672</v>
      </c>
      <c r="D488" s="387" t="s">
        <v>3701</v>
      </c>
      <c r="E488" s="387" t="s">
        <v>3702</v>
      </c>
      <c r="F488" s="390">
        <v>3</v>
      </c>
      <c r="G488" s="390">
        <v>969</v>
      </c>
      <c r="H488" s="390">
        <v>1</v>
      </c>
      <c r="I488" s="390">
        <v>323</v>
      </c>
      <c r="J488" s="390">
        <v>3</v>
      </c>
      <c r="K488" s="390">
        <v>972</v>
      </c>
      <c r="L488" s="390">
        <v>1.0030959752321982</v>
      </c>
      <c r="M488" s="390">
        <v>324</v>
      </c>
      <c r="N488" s="390">
        <v>4</v>
      </c>
      <c r="O488" s="390">
        <v>1300</v>
      </c>
      <c r="P488" s="403">
        <v>1.3415892672858618</v>
      </c>
      <c r="Q488" s="391">
        <v>325</v>
      </c>
    </row>
    <row r="489" spans="1:17" ht="14.4" customHeight="1" x14ac:dyDescent="0.3">
      <c r="A489" s="386" t="s">
        <v>4200</v>
      </c>
      <c r="B489" s="387" t="s">
        <v>3808</v>
      </c>
      <c r="C489" s="387" t="s">
        <v>3672</v>
      </c>
      <c r="D489" s="387" t="s">
        <v>3902</v>
      </c>
      <c r="E489" s="387" t="s">
        <v>3903</v>
      </c>
      <c r="F489" s="390"/>
      <c r="G489" s="390"/>
      <c r="H489" s="390"/>
      <c r="I489" s="390"/>
      <c r="J489" s="390">
        <v>2</v>
      </c>
      <c r="K489" s="390">
        <v>182</v>
      </c>
      <c r="L489" s="390"/>
      <c r="M489" s="390">
        <v>91</v>
      </c>
      <c r="N489" s="390"/>
      <c r="O489" s="390"/>
      <c r="P489" s="403"/>
      <c r="Q489" s="391"/>
    </row>
    <row r="490" spans="1:17" ht="14.4" customHeight="1" x14ac:dyDescent="0.3">
      <c r="A490" s="386" t="s">
        <v>4200</v>
      </c>
      <c r="B490" s="387" t="s">
        <v>3808</v>
      </c>
      <c r="C490" s="387" t="s">
        <v>3672</v>
      </c>
      <c r="D490" s="387" t="s">
        <v>3904</v>
      </c>
      <c r="E490" s="387" t="s">
        <v>3905</v>
      </c>
      <c r="F490" s="390">
        <v>5</v>
      </c>
      <c r="G490" s="390">
        <v>620</v>
      </c>
      <c r="H490" s="390">
        <v>1</v>
      </c>
      <c r="I490" s="390">
        <v>124</v>
      </c>
      <c r="J490" s="390">
        <v>2</v>
      </c>
      <c r="K490" s="390">
        <v>250</v>
      </c>
      <c r="L490" s="390">
        <v>0.40322580645161288</v>
      </c>
      <c r="M490" s="390">
        <v>125</v>
      </c>
      <c r="N490" s="390"/>
      <c r="O490" s="390"/>
      <c r="P490" s="403"/>
      <c r="Q490" s="391"/>
    </row>
    <row r="491" spans="1:17" ht="14.4" customHeight="1" x14ac:dyDescent="0.3">
      <c r="A491" s="386" t="s">
        <v>4200</v>
      </c>
      <c r="B491" s="387" t="s">
        <v>3808</v>
      </c>
      <c r="C491" s="387" t="s">
        <v>3672</v>
      </c>
      <c r="D491" s="387" t="s">
        <v>3906</v>
      </c>
      <c r="E491" s="387" t="s">
        <v>3907</v>
      </c>
      <c r="F491" s="390">
        <v>237</v>
      </c>
      <c r="G491" s="390">
        <v>58776</v>
      </c>
      <c r="H491" s="390">
        <v>1</v>
      </c>
      <c r="I491" s="390">
        <v>248</v>
      </c>
      <c r="J491" s="390">
        <v>287</v>
      </c>
      <c r="K491" s="390">
        <v>71463</v>
      </c>
      <c r="L491" s="390">
        <v>1.2158534095549203</v>
      </c>
      <c r="M491" s="390">
        <v>249</v>
      </c>
      <c r="N491" s="390">
        <v>359</v>
      </c>
      <c r="O491" s="390">
        <v>83288</v>
      </c>
      <c r="P491" s="403">
        <v>1.4170409691030352</v>
      </c>
      <c r="Q491" s="391">
        <v>232</v>
      </c>
    </row>
    <row r="492" spans="1:17" ht="14.4" customHeight="1" x14ac:dyDescent="0.3">
      <c r="A492" s="386" t="s">
        <v>4200</v>
      </c>
      <c r="B492" s="387" t="s">
        <v>3808</v>
      </c>
      <c r="C492" s="387" t="s">
        <v>3672</v>
      </c>
      <c r="D492" s="387" t="s">
        <v>3908</v>
      </c>
      <c r="E492" s="387" t="s">
        <v>3909</v>
      </c>
      <c r="F492" s="390"/>
      <c r="G492" s="390"/>
      <c r="H492" s="390"/>
      <c r="I492" s="390"/>
      <c r="J492" s="390"/>
      <c r="K492" s="390"/>
      <c r="L492" s="390"/>
      <c r="M492" s="390"/>
      <c r="N492" s="390">
        <v>1</v>
      </c>
      <c r="O492" s="390">
        <v>224</v>
      </c>
      <c r="P492" s="403"/>
      <c r="Q492" s="391">
        <v>224</v>
      </c>
    </row>
    <row r="493" spans="1:17" ht="14.4" customHeight="1" x14ac:dyDescent="0.3">
      <c r="A493" s="386" t="s">
        <v>4200</v>
      </c>
      <c r="B493" s="387" t="s">
        <v>3808</v>
      </c>
      <c r="C493" s="387" t="s">
        <v>3672</v>
      </c>
      <c r="D493" s="387" t="s">
        <v>3910</v>
      </c>
      <c r="E493" s="387" t="s">
        <v>3911</v>
      </c>
      <c r="F493" s="390">
        <v>1</v>
      </c>
      <c r="G493" s="390">
        <v>171</v>
      </c>
      <c r="H493" s="390">
        <v>1</v>
      </c>
      <c r="I493" s="390">
        <v>171</v>
      </c>
      <c r="J493" s="390"/>
      <c r="K493" s="390"/>
      <c r="L493" s="390"/>
      <c r="M493" s="390"/>
      <c r="N493" s="390"/>
      <c r="O493" s="390"/>
      <c r="P493" s="403"/>
      <c r="Q493" s="391"/>
    </row>
    <row r="494" spans="1:17" ht="14.4" customHeight="1" x14ac:dyDescent="0.3">
      <c r="A494" s="386" t="s">
        <v>4200</v>
      </c>
      <c r="B494" s="387" t="s">
        <v>3808</v>
      </c>
      <c r="C494" s="387" t="s">
        <v>3672</v>
      </c>
      <c r="D494" s="387" t="s">
        <v>3918</v>
      </c>
      <c r="E494" s="387" t="s">
        <v>3919</v>
      </c>
      <c r="F494" s="390">
        <v>13</v>
      </c>
      <c r="G494" s="390">
        <v>1040</v>
      </c>
      <c r="H494" s="390">
        <v>1</v>
      </c>
      <c r="I494" s="390">
        <v>80</v>
      </c>
      <c r="J494" s="390">
        <v>4</v>
      </c>
      <c r="K494" s="390">
        <v>324</v>
      </c>
      <c r="L494" s="390">
        <v>0.31153846153846154</v>
      </c>
      <c r="M494" s="390">
        <v>81</v>
      </c>
      <c r="N494" s="390">
        <v>6</v>
      </c>
      <c r="O494" s="390">
        <v>492</v>
      </c>
      <c r="P494" s="403">
        <v>0.47307692307692306</v>
      </c>
      <c r="Q494" s="391">
        <v>82</v>
      </c>
    </row>
    <row r="495" spans="1:17" ht="14.4" customHeight="1" x14ac:dyDescent="0.3">
      <c r="A495" s="386" t="s">
        <v>4200</v>
      </c>
      <c r="B495" s="387" t="s">
        <v>3808</v>
      </c>
      <c r="C495" s="387" t="s">
        <v>3672</v>
      </c>
      <c r="D495" s="387" t="s">
        <v>3922</v>
      </c>
      <c r="E495" s="387" t="s">
        <v>3923</v>
      </c>
      <c r="F495" s="390"/>
      <c r="G495" s="390"/>
      <c r="H495" s="390"/>
      <c r="I495" s="390"/>
      <c r="J495" s="390"/>
      <c r="K495" s="390"/>
      <c r="L495" s="390"/>
      <c r="M495" s="390"/>
      <c r="N495" s="390">
        <v>1</v>
      </c>
      <c r="O495" s="390">
        <v>296</v>
      </c>
      <c r="P495" s="403"/>
      <c r="Q495" s="391">
        <v>296</v>
      </c>
    </row>
    <row r="496" spans="1:17" ht="14.4" customHeight="1" x14ac:dyDescent="0.3">
      <c r="A496" s="386" t="s">
        <v>4200</v>
      </c>
      <c r="B496" s="387" t="s">
        <v>3808</v>
      </c>
      <c r="C496" s="387" t="s">
        <v>3672</v>
      </c>
      <c r="D496" s="387" t="s">
        <v>3926</v>
      </c>
      <c r="E496" s="387" t="s">
        <v>3927</v>
      </c>
      <c r="F496" s="390">
        <v>14</v>
      </c>
      <c r="G496" s="390">
        <v>9450</v>
      </c>
      <c r="H496" s="390">
        <v>1</v>
      </c>
      <c r="I496" s="390">
        <v>675</v>
      </c>
      <c r="J496" s="390">
        <v>4</v>
      </c>
      <c r="K496" s="390">
        <v>2704</v>
      </c>
      <c r="L496" s="390">
        <v>0.28613756613756614</v>
      </c>
      <c r="M496" s="390">
        <v>676</v>
      </c>
      <c r="N496" s="390">
        <v>6</v>
      </c>
      <c r="O496" s="390">
        <v>4062</v>
      </c>
      <c r="P496" s="403">
        <v>0.42984126984126986</v>
      </c>
      <c r="Q496" s="391">
        <v>677</v>
      </c>
    </row>
    <row r="497" spans="1:17" ht="14.4" customHeight="1" x14ac:dyDescent="0.3">
      <c r="A497" s="386" t="s">
        <v>4200</v>
      </c>
      <c r="B497" s="387" t="s">
        <v>3808</v>
      </c>
      <c r="C497" s="387" t="s">
        <v>3672</v>
      </c>
      <c r="D497" s="387" t="s">
        <v>3929</v>
      </c>
      <c r="E497" s="387" t="s">
        <v>3930</v>
      </c>
      <c r="F497" s="390">
        <v>172</v>
      </c>
      <c r="G497" s="390">
        <v>18920</v>
      </c>
      <c r="H497" s="390">
        <v>1</v>
      </c>
      <c r="I497" s="390">
        <v>110</v>
      </c>
      <c r="J497" s="390">
        <v>236</v>
      </c>
      <c r="K497" s="390">
        <v>26196</v>
      </c>
      <c r="L497" s="390">
        <v>1.3845665961945031</v>
      </c>
      <c r="M497" s="390">
        <v>111</v>
      </c>
      <c r="N497" s="390">
        <v>325</v>
      </c>
      <c r="O497" s="390">
        <v>36400</v>
      </c>
      <c r="P497" s="403">
        <v>1.9238900634249472</v>
      </c>
      <c r="Q497" s="391">
        <v>112</v>
      </c>
    </row>
    <row r="498" spans="1:17" ht="14.4" customHeight="1" x14ac:dyDescent="0.3">
      <c r="A498" s="386" t="s">
        <v>4200</v>
      </c>
      <c r="B498" s="387" t="s">
        <v>3808</v>
      </c>
      <c r="C498" s="387" t="s">
        <v>3672</v>
      </c>
      <c r="D498" s="387" t="s">
        <v>3933</v>
      </c>
      <c r="E498" s="387" t="s">
        <v>3934</v>
      </c>
      <c r="F498" s="390">
        <v>8</v>
      </c>
      <c r="G498" s="390">
        <v>0</v>
      </c>
      <c r="H498" s="390"/>
      <c r="I498" s="390">
        <v>0</v>
      </c>
      <c r="J498" s="390">
        <v>2</v>
      </c>
      <c r="K498" s="390">
        <v>0</v>
      </c>
      <c r="L498" s="390"/>
      <c r="M498" s="390">
        <v>0</v>
      </c>
      <c r="N498" s="390"/>
      <c r="O498" s="390"/>
      <c r="P498" s="403"/>
      <c r="Q498" s="391"/>
    </row>
    <row r="499" spans="1:17" ht="14.4" customHeight="1" x14ac:dyDescent="0.3">
      <c r="A499" s="386" t="s">
        <v>4200</v>
      </c>
      <c r="B499" s="387" t="s">
        <v>3808</v>
      </c>
      <c r="C499" s="387" t="s">
        <v>3672</v>
      </c>
      <c r="D499" s="387" t="s">
        <v>3935</v>
      </c>
      <c r="E499" s="387" t="s">
        <v>3936</v>
      </c>
      <c r="F499" s="390"/>
      <c r="G499" s="390"/>
      <c r="H499" s="390"/>
      <c r="I499" s="390"/>
      <c r="J499" s="390">
        <v>1</v>
      </c>
      <c r="K499" s="390">
        <v>160</v>
      </c>
      <c r="L499" s="390"/>
      <c r="M499" s="390">
        <v>160</v>
      </c>
      <c r="N499" s="390"/>
      <c r="O499" s="390"/>
      <c r="P499" s="403"/>
      <c r="Q499" s="391"/>
    </row>
    <row r="500" spans="1:17" ht="14.4" customHeight="1" x14ac:dyDescent="0.3">
      <c r="A500" s="386" t="s">
        <v>4200</v>
      </c>
      <c r="B500" s="387" t="s">
        <v>3808</v>
      </c>
      <c r="C500" s="387" t="s">
        <v>3672</v>
      </c>
      <c r="D500" s="387" t="s">
        <v>3943</v>
      </c>
      <c r="E500" s="387" t="s">
        <v>3944</v>
      </c>
      <c r="F500" s="390">
        <v>1</v>
      </c>
      <c r="G500" s="390">
        <v>296</v>
      </c>
      <c r="H500" s="390">
        <v>1</v>
      </c>
      <c r="I500" s="390">
        <v>296</v>
      </c>
      <c r="J500" s="390"/>
      <c r="K500" s="390"/>
      <c r="L500" s="390"/>
      <c r="M500" s="390"/>
      <c r="N500" s="390">
        <v>1</v>
      </c>
      <c r="O500" s="390">
        <v>149</v>
      </c>
      <c r="P500" s="403">
        <v>0.5033783783783784</v>
      </c>
      <c r="Q500" s="391">
        <v>149</v>
      </c>
    </row>
    <row r="501" spans="1:17" ht="14.4" customHeight="1" x14ac:dyDescent="0.3">
      <c r="A501" s="386" t="s">
        <v>4200</v>
      </c>
      <c r="B501" s="387" t="s">
        <v>3808</v>
      </c>
      <c r="C501" s="387" t="s">
        <v>3672</v>
      </c>
      <c r="D501" s="387" t="s">
        <v>3945</v>
      </c>
      <c r="E501" s="387" t="s">
        <v>3940</v>
      </c>
      <c r="F501" s="390">
        <v>3</v>
      </c>
      <c r="G501" s="390">
        <v>1989</v>
      </c>
      <c r="H501" s="390">
        <v>1</v>
      </c>
      <c r="I501" s="390">
        <v>663</v>
      </c>
      <c r="J501" s="390">
        <v>4</v>
      </c>
      <c r="K501" s="390">
        <v>2660</v>
      </c>
      <c r="L501" s="390">
        <v>1.3373554550025137</v>
      </c>
      <c r="M501" s="390">
        <v>665</v>
      </c>
      <c r="N501" s="390">
        <v>6</v>
      </c>
      <c r="O501" s="390">
        <v>4008</v>
      </c>
      <c r="P501" s="403">
        <v>2.0150829562594268</v>
      </c>
      <c r="Q501" s="391">
        <v>668</v>
      </c>
    </row>
    <row r="502" spans="1:17" ht="14.4" customHeight="1" x14ac:dyDescent="0.3">
      <c r="A502" s="386" t="s">
        <v>4200</v>
      </c>
      <c r="B502" s="387" t="s">
        <v>3808</v>
      </c>
      <c r="C502" s="387" t="s">
        <v>3672</v>
      </c>
      <c r="D502" s="387" t="s">
        <v>3953</v>
      </c>
      <c r="E502" s="387" t="s">
        <v>3954</v>
      </c>
      <c r="F502" s="390">
        <v>1</v>
      </c>
      <c r="G502" s="390">
        <v>480</v>
      </c>
      <c r="H502" s="390">
        <v>1</v>
      </c>
      <c r="I502" s="390">
        <v>480</v>
      </c>
      <c r="J502" s="390">
        <v>8</v>
      </c>
      <c r="K502" s="390">
        <v>3856</v>
      </c>
      <c r="L502" s="390">
        <v>8.0333333333333332</v>
      </c>
      <c r="M502" s="390">
        <v>482</v>
      </c>
      <c r="N502" s="390">
        <v>9</v>
      </c>
      <c r="O502" s="390">
        <v>4365</v>
      </c>
      <c r="P502" s="403">
        <v>9.09375</v>
      </c>
      <c r="Q502" s="391">
        <v>485</v>
      </c>
    </row>
    <row r="503" spans="1:17" ht="14.4" customHeight="1" x14ac:dyDescent="0.3">
      <c r="A503" s="386" t="s">
        <v>4200</v>
      </c>
      <c r="B503" s="387" t="s">
        <v>3808</v>
      </c>
      <c r="C503" s="387" t="s">
        <v>3672</v>
      </c>
      <c r="D503" s="387" t="s">
        <v>3955</v>
      </c>
      <c r="E503" s="387" t="s">
        <v>3956</v>
      </c>
      <c r="F503" s="390">
        <v>3</v>
      </c>
      <c r="G503" s="390">
        <v>3033</v>
      </c>
      <c r="H503" s="390">
        <v>1</v>
      </c>
      <c r="I503" s="390">
        <v>1011</v>
      </c>
      <c r="J503" s="390">
        <v>2</v>
      </c>
      <c r="K503" s="390">
        <v>2026</v>
      </c>
      <c r="L503" s="390">
        <v>0.66798549291130893</v>
      </c>
      <c r="M503" s="390">
        <v>1013</v>
      </c>
      <c r="N503" s="390">
        <v>1</v>
      </c>
      <c r="O503" s="390">
        <v>1017</v>
      </c>
      <c r="P503" s="403">
        <v>0.33531157270029671</v>
      </c>
      <c r="Q503" s="391">
        <v>1017</v>
      </c>
    </row>
    <row r="504" spans="1:17" ht="14.4" customHeight="1" x14ac:dyDescent="0.3">
      <c r="A504" s="386" t="s">
        <v>4200</v>
      </c>
      <c r="B504" s="387" t="s">
        <v>3808</v>
      </c>
      <c r="C504" s="387" t="s">
        <v>3672</v>
      </c>
      <c r="D504" s="387" t="s">
        <v>3957</v>
      </c>
      <c r="E504" s="387" t="s">
        <v>3958</v>
      </c>
      <c r="F504" s="390"/>
      <c r="G504" s="390"/>
      <c r="H504" s="390"/>
      <c r="I504" s="390"/>
      <c r="J504" s="390">
        <v>1</v>
      </c>
      <c r="K504" s="390">
        <v>123</v>
      </c>
      <c r="L504" s="390"/>
      <c r="M504" s="390">
        <v>123</v>
      </c>
      <c r="N504" s="390"/>
      <c r="O504" s="390"/>
      <c r="P504" s="403"/>
      <c r="Q504" s="391"/>
    </row>
    <row r="505" spans="1:17" ht="14.4" customHeight="1" x14ac:dyDescent="0.3">
      <c r="A505" s="386" t="s">
        <v>4200</v>
      </c>
      <c r="B505" s="387" t="s">
        <v>3808</v>
      </c>
      <c r="C505" s="387" t="s">
        <v>3672</v>
      </c>
      <c r="D505" s="387" t="s">
        <v>3961</v>
      </c>
      <c r="E505" s="387" t="s">
        <v>3962</v>
      </c>
      <c r="F505" s="390"/>
      <c r="G505" s="390"/>
      <c r="H505" s="390"/>
      <c r="I505" s="390"/>
      <c r="J505" s="390">
        <v>4</v>
      </c>
      <c r="K505" s="390">
        <v>2256</v>
      </c>
      <c r="L505" s="390"/>
      <c r="M505" s="390">
        <v>564</v>
      </c>
      <c r="N505" s="390">
        <v>1</v>
      </c>
      <c r="O505" s="390">
        <v>567</v>
      </c>
      <c r="P505" s="403"/>
      <c r="Q505" s="391">
        <v>567</v>
      </c>
    </row>
    <row r="506" spans="1:17" ht="14.4" customHeight="1" x14ac:dyDescent="0.3">
      <c r="A506" s="386" t="s">
        <v>4200</v>
      </c>
      <c r="B506" s="387" t="s">
        <v>3808</v>
      </c>
      <c r="C506" s="387" t="s">
        <v>3672</v>
      </c>
      <c r="D506" s="387" t="s">
        <v>3965</v>
      </c>
      <c r="E506" s="387" t="s">
        <v>3966</v>
      </c>
      <c r="F506" s="390"/>
      <c r="G506" s="390"/>
      <c r="H506" s="390"/>
      <c r="I506" s="390"/>
      <c r="J506" s="390">
        <v>1</v>
      </c>
      <c r="K506" s="390">
        <v>199</v>
      </c>
      <c r="L506" s="390"/>
      <c r="M506" s="390">
        <v>199</v>
      </c>
      <c r="N506" s="390">
        <v>2</v>
      </c>
      <c r="O506" s="390">
        <v>400</v>
      </c>
      <c r="P506" s="403"/>
      <c r="Q506" s="391">
        <v>200</v>
      </c>
    </row>
    <row r="507" spans="1:17" ht="14.4" customHeight="1" x14ac:dyDescent="0.3">
      <c r="A507" s="386" t="s">
        <v>4200</v>
      </c>
      <c r="B507" s="387" t="s">
        <v>3808</v>
      </c>
      <c r="C507" s="387" t="s">
        <v>3672</v>
      </c>
      <c r="D507" s="387" t="s">
        <v>3967</v>
      </c>
      <c r="E507" s="387" t="s">
        <v>3968</v>
      </c>
      <c r="F507" s="390">
        <v>1</v>
      </c>
      <c r="G507" s="390">
        <v>64</v>
      </c>
      <c r="H507" s="390">
        <v>1</v>
      </c>
      <c r="I507" s="390">
        <v>64</v>
      </c>
      <c r="J507" s="390">
        <v>1</v>
      </c>
      <c r="K507" s="390">
        <v>64</v>
      </c>
      <c r="L507" s="390">
        <v>1</v>
      </c>
      <c r="M507" s="390">
        <v>64</v>
      </c>
      <c r="N507" s="390"/>
      <c r="O507" s="390"/>
      <c r="P507" s="403"/>
      <c r="Q507" s="391"/>
    </row>
    <row r="508" spans="1:17" ht="14.4" customHeight="1" x14ac:dyDescent="0.3">
      <c r="A508" s="386" t="s">
        <v>4200</v>
      </c>
      <c r="B508" s="387" t="s">
        <v>3808</v>
      </c>
      <c r="C508" s="387" t="s">
        <v>3672</v>
      </c>
      <c r="D508" s="387" t="s">
        <v>3969</v>
      </c>
      <c r="E508" s="387" t="s">
        <v>3970</v>
      </c>
      <c r="F508" s="390">
        <v>664</v>
      </c>
      <c r="G508" s="390">
        <v>124168</v>
      </c>
      <c r="H508" s="390">
        <v>1</v>
      </c>
      <c r="I508" s="390">
        <v>187</v>
      </c>
      <c r="J508" s="390">
        <v>585</v>
      </c>
      <c r="K508" s="390">
        <v>112905</v>
      </c>
      <c r="L508" s="390">
        <v>0.90929224921074669</v>
      </c>
      <c r="M508" s="390">
        <v>193</v>
      </c>
      <c r="N508" s="390">
        <v>352</v>
      </c>
      <c r="O508" s="390">
        <v>68288</v>
      </c>
      <c r="P508" s="403">
        <v>0.5499645641389086</v>
      </c>
      <c r="Q508" s="391">
        <v>194</v>
      </c>
    </row>
    <row r="509" spans="1:17" ht="14.4" customHeight="1" x14ac:dyDescent="0.3">
      <c r="A509" s="386" t="s">
        <v>4200</v>
      </c>
      <c r="B509" s="387" t="s">
        <v>3981</v>
      </c>
      <c r="C509" s="387" t="s">
        <v>3888</v>
      </c>
      <c r="D509" s="387" t="s">
        <v>4002</v>
      </c>
      <c r="E509" s="387" t="s">
        <v>4003</v>
      </c>
      <c r="F509" s="390"/>
      <c r="G509" s="390"/>
      <c r="H509" s="390"/>
      <c r="I509" s="390"/>
      <c r="J509" s="390">
        <v>2</v>
      </c>
      <c r="K509" s="390">
        <v>140</v>
      </c>
      <c r="L509" s="390"/>
      <c r="M509" s="390">
        <v>70</v>
      </c>
      <c r="N509" s="390"/>
      <c r="O509" s="390"/>
      <c r="P509" s="403"/>
      <c r="Q509" s="391"/>
    </row>
    <row r="510" spans="1:17" ht="14.4" customHeight="1" x14ac:dyDescent="0.3">
      <c r="A510" s="386" t="s">
        <v>4200</v>
      </c>
      <c r="B510" s="387" t="s">
        <v>3981</v>
      </c>
      <c r="C510" s="387" t="s">
        <v>3888</v>
      </c>
      <c r="D510" s="387" t="s">
        <v>3889</v>
      </c>
      <c r="E510" s="387" t="s">
        <v>3890</v>
      </c>
      <c r="F510" s="390"/>
      <c r="G510" s="390"/>
      <c r="H510" s="390"/>
      <c r="I510" s="390"/>
      <c r="J510" s="390">
        <v>7</v>
      </c>
      <c r="K510" s="390">
        <v>1029</v>
      </c>
      <c r="L510" s="390"/>
      <c r="M510" s="390">
        <v>147</v>
      </c>
      <c r="N510" s="390">
        <v>7</v>
      </c>
      <c r="O510" s="390">
        <v>1029</v>
      </c>
      <c r="P510" s="403"/>
      <c r="Q510" s="391">
        <v>147</v>
      </c>
    </row>
    <row r="511" spans="1:17" ht="14.4" customHeight="1" x14ac:dyDescent="0.3">
      <c r="A511" s="386" t="s">
        <v>4200</v>
      </c>
      <c r="B511" s="387" t="s">
        <v>3981</v>
      </c>
      <c r="C511" s="387" t="s">
        <v>3888</v>
      </c>
      <c r="D511" s="387" t="s">
        <v>4012</v>
      </c>
      <c r="E511" s="387" t="s">
        <v>4013</v>
      </c>
      <c r="F511" s="390"/>
      <c r="G511" s="390"/>
      <c r="H511" s="390"/>
      <c r="I511" s="390"/>
      <c r="J511" s="390">
        <v>2</v>
      </c>
      <c r="K511" s="390">
        <v>298</v>
      </c>
      <c r="L511" s="390"/>
      <c r="M511" s="390">
        <v>149</v>
      </c>
      <c r="N511" s="390">
        <v>2</v>
      </c>
      <c r="O511" s="390">
        <v>298</v>
      </c>
      <c r="P511" s="403"/>
      <c r="Q511" s="391">
        <v>149</v>
      </c>
    </row>
    <row r="512" spans="1:17" ht="14.4" customHeight="1" x14ac:dyDescent="0.3">
      <c r="A512" s="386" t="s">
        <v>4200</v>
      </c>
      <c r="B512" s="387" t="s">
        <v>3981</v>
      </c>
      <c r="C512" s="387" t="s">
        <v>3888</v>
      </c>
      <c r="D512" s="387" t="s">
        <v>4016</v>
      </c>
      <c r="E512" s="387" t="s">
        <v>4017</v>
      </c>
      <c r="F512" s="390"/>
      <c r="G512" s="390"/>
      <c r="H512" s="390"/>
      <c r="I512" s="390"/>
      <c r="J512" s="390"/>
      <c r="K512" s="390"/>
      <c r="L512" s="390"/>
      <c r="M512" s="390"/>
      <c r="N512" s="390">
        <v>1</v>
      </c>
      <c r="O512" s="390">
        <v>194</v>
      </c>
      <c r="P512" s="403"/>
      <c r="Q512" s="391">
        <v>194</v>
      </c>
    </row>
    <row r="513" spans="1:17" ht="14.4" customHeight="1" x14ac:dyDescent="0.3">
      <c r="A513" s="386" t="s">
        <v>4200</v>
      </c>
      <c r="B513" s="387" t="s">
        <v>3981</v>
      </c>
      <c r="C513" s="387" t="s">
        <v>3888</v>
      </c>
      <c r="D513" s="387" t="s">
        <v>4020</v>
      </c>
      <c r="E513" s="387" t="s">
        <v>4021</v>
      </c>
      <c r="F513" s="390"/>
      <c r="G513" s="390"/>
      <c r="H513" s="390"/>
      <c r="I513" s="390"/>
      <c r="J513" s="390">
        <v>2</v>
      </c>
      <c r="K513" s="390">
        <v>494</v>
      </c>
      <c r="L513" s="390"/>
      <c r="M513" s="390">
        <v>247</v>
      </c>
      <c r="N513" s="390">
        <v>1</v>
      </c>
      <c r="O513" s="390">
        <v>247</v>
      </c>
      <c r="P513" s="403"/>
      <c r="Q513" s="391">
        <v>247</v>
      </c>
    </row>
    <row r="514" spans="1:17" ht="14.4" customHeight="1" x14ac:dyDescent="0.3">
      <c r="A514" s="386" t="s">
        <v>4200</v>
      </c>
      <c r="B514" s="387" t="s">
        <v>3981</v>
      </c>
      <c r="C514" s="387" t="s">
        <v>3888</v>
      </c>
      <c r="D514" s="387" t="s">
        <v>4024</v>
      </c>
      <c r="E514" s="387" t="s">
        <v>4025</v>
      </c>
      <c r="F514" s="390"/>
      <c r="G514" s="390"/>
      <c r="H514" s="390"/>
      <c r="I514" s="390"/>
      <c r="J514" s="390">
        <v>2</v>
      </c>
      <c r="K514" s="390">
        <v>580</v>
      </c>
      <c r="L514" s="390"/>
      <c r="M514" s="390">
        <v>290</v>
      </c>
      <c r="N514" s="390"/>
      <c r="O514" s="390"/>
      <c r="P514" s="403"/>
      <c r="Q514" s="391"/>
    </row>
    <row r="515" spans="1:17" ht="14.4" customHeight="1" x14ac:dyDescent="0.3">
      <c r="A515" s="386" t="s">
        <v>4200</v>
      </c>
      <c r="B515" s="387" t="s">
        <v>3981</v>
      </c>
      <c r="C515" s="387" t="s">
        <v>3672</v>
      </c>
      <c r="D515" s="387" t="s">
        <v>3675</v>
      </c>
      <c r="E515" s="387" t="s">
        <v>3676</v>
      </c>
      <c r="F515" s="390">
        <v>13</v>
      </c>
      <c r="G515" s="390">
        <v>442</v>
      </c>
      <c r="H515" s="390">
        <v>1</v>
      </c>
      <c r="I515" s="390">
        <v>34</v>
      </c>
      <c r="J515" s="390">
        <v>12</v>
      </c>
      <c r="K515" s="390">
        <v>408</v>
      </c>
      <c r="L515" s="390">
        <v>0.92307692307692313</v>
      </c>
      <c r="M515" s="390">
        <v>34</v>
      </c>
      <c r="N515" s="390">
        <v>20</v>
      </c>
      <c r="O515" s="390">
        <v>680</v>
      </c>
      <c r="P515" s="403">
        <v>1.5384615384615385</v>
      </c>
      <c r="Q515" s="391">
        <v>34</v>
      </c>
    </row>
    <row r="516" spans="1:17" ht="14.4" customHeight="1" x14ac:dyDescent="0.3">
      <c r="A516" s="386" t="s">
        <v>4200</v>
      </c>
      <c r="B516" s="387" t="s">
        <v>3981</v>
      </c>
      <c r="C516" s="387" t="s">
        <v>3672</v>
      </c>
      <c r="D516" s="387" t="s">
        <v>3679</v>
      </c>
      <c r="E516" s="387" t="s">
        <v>3680</v>
      </c>
      <c r="F516" s="390">
        <v>15</v>
      </c>
      <c r="G516" s="390">
        <v>1125</v>
      </c>
      <c r="H516" s="390">
        <v>1</v>
      </c>
      <c r="I516" s="390">
        <v>75</v>
      </c>
      <c r="J516" s="390">
        <v>8</v>
      </c>
      <c r="K516" s="390">
        <v>600</v>
      </c>
      <c r="L516" s="390">
        <v>0.53333333333333333</v>
      </c>
      <c r="M516" s="390">
        <v>75</v>
      </c>
      <c r="N516" s="390">
        <v>10</v>
      </c>
      <c r="O516" s="390">
        <v>810</v>
      </c>
      <c r="P516" s="403">
        <v>0.72</v>
      </c>
      <c r="Q516" s="391">
        <v>81</v>
      </c>
    </row>
    <row r="517" spans="1:17" ht="14.4" customHeight="1" x14ac:dyDescent="0.3">
      <c r="A517" s="386" t="s">
        <v>4200</v>
      </c>
      <c r="B517" s="387" t="s">
        <v>3981</v>
      </c>
      <c r="C517" s="387" t="s">
        <v>3672</v>
      </c>
      <c r="D517" s="387" t="s">
        <v>3681</v>
      </c>
      <c r="E517" s="387" t="s">
        <v>3682</v>
      </c>
      <c r="F517" s="390"/>
      <c r="G517" s="390"/>
      <c r="H517" s="390"/>
      <c r="I517" s="390"/>
      <c r="J517" s="390">
        <v>1</v>
      </c>
      <c r="K517" s="390">
        <v>0</v>
      </c>
      <c r="L517" s="390"/>
      <c r="M517" s="390">
        <v>0</v>
      </c>
      <c r="N517" s="390"/>
      <c r="O517" s="390"/>
      <c r="P517" s="403"/>
      <c r="Q517" s="391"/>
    </row>
    <row r="518" spans="1:17" ht="14.4" customHeight="1" x14ac:dyDescent="0.3">
      <c r="A518" s="386" t="s">
        <v>4200</v>
      </c>
      <c r="B518" s="387" t="s">
        <v>3981</v>
      </c>
      <c r="C518" s="387" t="s">
        <v>3672</v>
      </c>
      <c r="D518" s="387" t="s">
        <v>3902</v>
      </c>
      <c r="E518" s="387" t="s">
        <v>3903</v>
      </c>
      <c r="F518" s="390">
        <v>3</v>
      </c>
      <c r="G518" s="390">
        <v>270</v>
      </c>
      <c r="H518" s="390">
        <v>1</v>
      </c>
      <c r="I518" s="390">
        <v>90</v>
      </c>
      <c r="J518" s="390">
        <v>8</v>
      </c>
      <c r="K518" s="390">
        <v>728</v>
      </c>
      <c r="L518" s="390">
        <v>2.6962962962962962</v>
      </c>
      <c r="M518" s="390">
        <v>91</v>
      </c>
      <c r="N518" s="390">
        <v>4</v>
      </c>
      <c r="O518" s="390">
        <v>364</v>
      </c>
      <c r="P518" s="403">
        <v>1.3481481481481481</v>
      </c>
      <c r="Q518" s="391">
        <v>91</v>
      </c>
    </row>
    <row r="519" spans="1:17" ht="14.4" customHeight="1" x14ac:dyDescent="0.3">
      <c r="A519" s="386" t="s">
        <v>4200</v>
      </c>
      <c r="B519" s="387" t="s">
        <v>3981</v>
      </c>
      <c r="C519" s="387" t="s">
        <v>3672</v>
      </c>
      <c r="D519" s="387" t="s">
        <v>3904</v>
      </c>
      <c r="E519" s="387" t="s">
        <v>3905</v>
      </c>
      <c r="F519" s="390">
        <v>34</v>
      </c>
      <c r="G519" s="390">
        <v>4216</v>
      </c>
      <c r="H519" s="390">
        <v>1</v>
      </c>
      <c r="I519" s="390">
        <v>124</v>
      </c>
      <c r="J519" s="390">
        <v>14</v>
      </c>
      <c r="K519" s="390">
        <v>1750</v>
      </c>
      <c r="L519" s="390">
        <v>0.41508538899430741</v>
      </c>
      <c r="M519" s="390">
        <v>125</v>
      </c>
      <c r="N519" s="390">
        <v>3</v>
      </c>
      <c r="O519" s="390">
        <v>348</v>
      </c>
      <c r="P519" s="403">
        <v>8.2542694497153707E-2</v>
      </c>
      <c r="Q519" s="391">
        <v>116</v>
      </c>
    </row>
    <row r="520" spans="1:17" ht="14.4" customHeight="1" x14ac:dyDescent="0.3">
      <c r="A520" s="386" t="s">
        <v>4200</v>
      </c>
      <c r="B520" s="387" t="s">
        <v>3981</v>
      </c>
      <c r="C520" s="387" t="s">
        <v>3672</v>
      </c>
      <c r="D520" s="387" t="s">
        <v>3906</v>
      </c>
      <c r="E520" s="387" t="s">
        <v>3907</v>
      </c>
      <c r="F520" s="390">
        <v>141</v>
      </c>
      <c r="G520" s="390">
        <v>34968</v>
      </c>
      <c r="H520" s="390">
        <v>1</v>
      </c>
      <c r="I520" s="390">
        <v>248</v>
      </c>
      <c r="J520" s="390">
        <v>165</v>
      </c>
      <c r="K520" s="390">
        <v>41085</v>
      </c>
      <c r="L520" s="390">
        <v>1.1749313658201785</v>
      </c>
      <c r="M520" s="390">
        <v>249</v>
      </c>
      <c r="N520" s="390">
        <v>29</v>
      </c>
      <c r="O520" s="390">
        <v>6728</v>
      </c>
      <c r="P520" s="403">
        <v>0.19240448409974834</v>
      </c>
      <c r="Q520" s="391">
        <v>232</v>
      </c>
    </row>
    <row r="521" spans="1:17" ht="14.4" customHeight="1" x14ac:dyDescent="0.3">
      <c r="A521" s="386" t="s">
        <v>4200</v>
      </c>
      <c r="B521" s="387" t="s">
        <v>3981</v>
      </c>
      <c r="C521" s="387" t="s">
        <v>3672</v>
      </c>
      <c r="D521" s="387" t="s">
        <v>3908</v>
      </c>
      <c r="E521" s="387" t="s">
        <v>3909</v>
      </c>
      <c r="F521" s="390">
        <v>5</v>
      </c>
      <c r="G521" s="390">
        <v>2340</v>
      </c>
      <c r="H521" s="390">
        <v>1</v>
      </c>
      <c r="I521" s="390">
        <v>468</v>
      </c>
      <c r="J521" s="390">
        <v>2</v>
      </c>
      <c r="K521" s="390">
        <v>444</v>
      </c>
      <c r="L521" s="390">
        <v>0.18974358974358974</v>
      </c>
      <c r="M521" s="390">
        <v>222</v>
      </c>
      <c r="N521" s="390">
        <v>2</v>
      </c>
      <c r="O521" s="390">
        <v>448</v>
      </c>
      <c r="P521" s="403">
        <v>0.19145299145299147</v>
      </c>
      <c r="Q521" s="391">
        <v>224</v>
      </c>
    </row>
    <row r="522" spans="1:17" ht="14.4" customHeight="1" x14ac:dyDescent="0.3">
      <c r="A522" s="386" t="s">
        <v>4200</v>
      </c>
      <c r="B522" s="387" t="s">
        <v>3981</v>
      </c>
      <c r="C522" s="387" t="s">
        <v>3672</v>
      </c>
      <c r="D522" s="387" t="s">
        <v>3916</v>
      </c>
      <c r="E522" s="387" t="s">
        <v>3917</v>
      </c>
      <c r="F522" s="390"/>
      <c r="G522" s="390"/>
      <c r="H522" s="390"/>
      <c r="I522" s="390"/>
      <c r="J522" s="390">
        <v>1</v>
      </c>
      <c r="K522" s="390">
        <v>625</v>
      </c>
      <c r="L522" s="390"/>
      <c r="M522" s="390">
        <v>625</v>
      </c>
      <c r="N522" s="390"/>
      <c r="O522" s="390"/>
      <c r="P522" s="403"/>
      <c r="Q522" s="391"/>
    </row>
    <row r="523" spans="1:17" ht="14.4" customHeight="1" x14ac:dyDescent="0.3">
      <c r="A523" s="386" t="s">
        <v>4200</v>
      </c>
      <c r="B523" s="387" t="s">
        <v>3981</v>
      </c>
      <c r="C523" s="387" t="s">
        <v>3672</v>
      </c>
      <c r="D523" s="387" t="s">
        <v>4034</v>
      </c>
      <c r="E523" s="387" t="s">
        <v>4035</v>
      </c>
      <c r="F523" s="390"/>
      <c r="G523" s="390"/>
      <c r="H523" s="390"/>
      <c r="I523" s="390"/>
      <c r="J523" s="390"/>
      <c r="K523" s="390"/>
      <c r="L523" s="390"/>
      <c r="M523" s="390"/>
      <c r="N523" s="390">
        <v>2</v>
      </c>
      <c r="O523" s="390">
        <v>310</v>
      </c>
      <c r="P523" s="403"/>
      <c r="Q523" s="391">
        <v>155</v>
      </c>
    </row>
    <row r="524" spans="1:17" ht="14.4" customHeight="1" x14ac:dyDescent="0.3">
      <c r="A524" s="386" t="s">
        <v>4200</v>
      </c>
      <c r="B524" s="387" t="s">
        <v>3981</v>
      </c>
      <c r="C524" s="387" t="s">
        <v>3672</v>
      </c>
      <c r="D524" s="387" t="s">
        <v>3933</v>
      </c>
      <c r="E524" s="387" t="s">
        <v>3934</v>
      </c>
      <c r="F524" s="390">
        <v>2</v>
      </c>
      <c r="G524" s="390">
        <v>0</v>
      </c>
      <c r="H524" s="390"/>
      <c r="I524" s="390">
        <v>0</v>
      </c>
      <c r="J524" s="390">
        <v>53</v>
      </c>
      <c r="K524" s="390">
        <v>0</v>
      </c>
      <c r="L524" s="390"/>
      <c r="M524" s="390">
        <v>0</v>
      </c>
      <c r="N524" s="390">
        <v>42</v>
      </c>
      <c r="O524" s="390">
        <v>0</v>
      </c>
      <c r="P524" s="403"/>
      <c r="Q524" s="391">
        <v>0</v>
      </c>
    </row>
    <row r="525" spans="1:17" ht="14.4" customHeight="1" x14ac:dyDescent="0.3">
      <c r="A525" s="386" t="s">
        <v>4200</v>
      </c>
      <c r="B525" s="387" t="s">
        <v>3981</v>
      </c>
      <c r="C525" s="387" t="s">
        <v>3672</v>
      </c>
      <c r="D525" s="387" t="s">
        <v>3935</v>
      </c>
      <c r="E525" s="387" t="s">
        <v>3936</v>
      </c>
      <c r="F525" s="390">
        <v>11</v>
      </c>
      <c r="G525" s="390">
        <v>3366</v>
      </c>
      <c r="H525" s="390">
        <v>1</v>
      </c>
      <c r="I525" s="390">
        <v>306</v>
      </c>
      <c r="J525" s="390">
        <v>9</v>
      </c>
      <c r="K525" s="390">
        <v>1440</v>
      </c>
      <c r="L525" s="390">
        <v>0.42780748663101603</v>
      </c>
      <c r="M525" s="390">
        <v>160</v>
      </c>
      <c r="N525" s="390">
        <v>11</v>
      </c>
      <c r="O525" s="390">
        <v>1771</v>
      </c>
      <c r="P525" s="403">
        <v>0.52614379084967322</v>
      </c>
      <c r="Q525" s="391">
        <v>161</v>
      </c>
    </row>
    <row r="526" spans="1:17" ht="14.4" customHeight="1" x14ac:dyDescent="0.3">
      <c r="A526" s="386" t="s">
        <v>4200</v>
      </c>
      <c r="B526" s="387" t="s">
        <v>3981</v>
      </c>
      <c r="C526" s="387" t="s">
        <v>3672</v>
      </c>
      <c r="D526" s="387" t="s">
        <v>3939</v>
      </c>
      <c r="E526" s="387" t="s">
        <v>3940</v>
      </c>
      <c r="F526" s="390">
        <v>1</v>
      </c>
      <c r="G526" s="390">
        <v>524</v>
      </c>
      <c r="H526" s="390">
        <v>1</v>
      </c>
      <c r="I526" s="390">
        <v>524</v>
      </c>
      <c r="J526" s="390">
        <v>1</v>
      </c>
      <c r="K526" s="390">
        <v>525</v>
      </c>
      <c r="L526" s="390">
        <v>1.001908396946565</v>
      </c>
      <c r="M526" s="390">
        <v>525</v>
      </c>
      <c r="N526" s="390"/>
      <c r="O526" s="390"/>
      <c r="P526" s="403"/>
      <c r="Q526" s="391"/>
    </row>
    <row r="527" spans="1:17" ht="14.4" customHeight="1" x14ac:dyDescent="0.3">
      <c r="A527" s="386" t="s">
        <v>4200</v>
      </c>
      <c r="B527" s="387" t="s">
        <v>3981</v>
      </c>
      <c r="C527" s="387" t="s">
        <v>3672</v>
      </c>
      <c r="D527" s="387" t="s">
        <v>4042</v>
      </c>
      <c r="E527" s="387" t="s">
        <v>4043</v>
      </c>
      <c r="F527" s="390"/>
      <c r="G527" s="390"/>
      <c r="H527" s="390"/>
      <c r="I527" s="390"/>
      <c r="J527" s="390">
        <v>2</v>
      </c>
      <c r="K527" s="390">
        <v>590</v>
      </c>
      <c r="L527" s="390"/>
      <c r="M527" s="390">
        <v>295</v>
      </c>
      <c r="N527" s="390"/>
      <c r="O527" s="390"/>
      <c r="P527" s="403"/>
      <c r="Q527" s="391"/>
    </row>
    <row r="528" spans="1:17" ht="14.4" customHeight="1" x14ac:dyDescent="0.3">
      <c r="A528" s="386" t="s">
        <v>4200</v>
      </c>
      <c r="B528" s="387" t="s">
        <v>3981</v>
      </c>
      <c r="C528" s="387" t="s">
        <v>3672</v>
      </c>
      <c r="D528" s="387" t="s">
        <v>4048</v>
      </c>
      <c r="E528" s="387" t="s">
        <v>4049</v>
      </c>
      <c r="F528" s="390"/>
      <c r="G528" s="390"/>
      <c r="H528" s="390"/>
      <c r="I528" s="390"/>
      <c r="J528" s="390"/>
      <c r="K528" s="390"/>
      <c r="L528" s="390"/>
      <c r="M528" s="390"/>
      <c r="N528" s="390">
        <v>1</v>
      </c>
      <c r="O528" s="390">
        <v>186</v>
      </c>
      <c r="P528" s="403"/>
      <c r="Q528" s="391">
        <v>186</v>
      </c>
    </row>
    <row r="529" spans="1:17" ht="14.4" customHeight="1" x14ac:dyDescent="0.3">
      <c r="A529" s="386" t="s">
        <v>4200</v>
      </c>
      <c r="B529" s="387" t="s">
        <v>3981</v>
      </c>
      <c r="C529" s="387" t="s">
        <v>3672</v>
      </c>
      <c r="D529" s="387" t="s">
        <v>3943</v>
      </c>
      <c r="E529" s="387" t="s">
        <v>3944</v>
      </c>
      <c r="F529" s="390"/>
      <c r="G529" s="390"/>
      <c r="H529" s="390"/>
      <c r="I529" s="390"/>
      <c r="J529" s="390">
        <v>2</v>
      </c>
      <c r="K529" s="390">
        <v>296</v>
      </c>
      <c r="L529" s="390"/>
      <c r="M529" s="390">
        <v>148</v>
      </c>
      <c r="N529" s="390">
        <v>3</v>
      </c>
      <c r="O529" s="390">
        <v>447</v>
      </c>
      <c r="P529" s="403"/>
      <c r="Q529" s="391">
        <v>149</v>
      </c>
    </row>
    <row r="530" spans="1:17" ht="14.4" customHeight="1" x14ac:dyDescent="0.3">
      <c r="A530" s="386" t="s">
        <v>4200</v>
      </c>
      <c r="B530" s="387" t="s">
        <v>3981</v>
      </c>
      <c r="C530" s="387" t="s">
        <v>3672</v>
      </c>
      <c r="D530" s="387" t="s">
        <v>3945</v>
      </c>
      <c r="E530" s="387" t="s">
        <v>3940</v>
      </c>
      <c r="F530" s="390">
        <v>3</v>
      </c>
      <c r="G530" s="390">
        <v>1989</v>
      </c>
      <c r="H530" s="390">
        <v>1</v>
      </c>
      <c r="I530" s="390">
        <v>663</v>
      </c>
      <c r="J530" s="390">
        <v>3</v>
      </c>
      <c r="K530" s="390">
        <v>1995</v>
      </c>
      <c r="L530" s="390">
        <v>1.0030165912518854</v>
      </c>
      <c r="M530" s="390">
        <v>665</v>
      </c>
      <c r="N530" s="390">
        <v>3</v>
      </c>
      <c r="O530" s="390">
        <v>2004</v>
      </c>
      <c r="P530" s="403">
        <v>1.0075414781297134</v>
      </c>
      <c r="Q530" s="391">
        <v>668</v>
      </c>
    </row>
    <row r="531" spans="1:17" ht="14.4" customHeight="1" x14ac:dyDescent="0.3">
      <c r="A531" s="386" t="s">
        <v>4200</v>
      </c>
      <c r="B531" s="387" t="s">
        <v>3981</v>
      </c>
      <c r="C531" s="387" t="s">
        <v>3672</v>
      </c>
      <c r="D531" s="387" t="s">
        <v>4060</v>
      </c>
      <c r="E531" s="387" t="s">
        <v>4061</v>
      </c>
      <c r="F531" s="390"/>
      <c r="G531" s="390"/>
      <c r="H531" s="390"/>
      <c r="I531" s="390"/>
      <c r="J531" s="390">
        <v>1</v>
      </c>
      <c r="K531" s="390">
        <v>111</v>
      </c>
      <c r="L531" s="390"/>
      <c r="M531" s="390">
        <v>111</v>
      </c>
      <c r="N531" s="390"/>
      <c r="O531" s="390"/>
      <c r="P531" s="403"/>
      <c r="Q531" s="391"/>
    </row>
    <row r="532" spans="1:17" ht="14.4" customHeight="1" x14ac:dyDescent="0.3">
      <c r="A532" s="386" t="s">
        <v>4200</v>
      </c>
      <c r="B532" s="387" t="s">
        <v>3981</v>
      </c>
      <c r="C532" s="387" t="s">
        <v>3672</v>
      </c>
      <c r="D532" s="387" t="s">
        <v>4064</v>
      </c>
      <c r="E532" s="387" t="s">
        <v>4065</v>
      </c>
      <c r="F532" s="390"/>
      <c r="G532" s="390"/>
      <c r="H532" s="390"/>
      <c r="I532" s="390"/>
      <c r="J532" s="390"/>
      <c r="K532" s="390"/>
      <c r="L532" s="390"/>
      <c r="M532" s="390"/>
      <c r="N532" s="390">
        <v>1</v>
      </c>
      <c r="O532" s="390">
        <v>112</v>
      </c>
      <c r="P532" s="403"/>
      <c r="Q532" s="391">
        <v>112</v>
      </c>
    </row>
    <row r="533" spans="1:17" ht="14.4" customHeight="1" x14ac:dyDescent="0.3">
      <c r="A533" s="386" t="s">
        <v>4200</v>
      </c>
      <c r="B533" s="387" t="s">
        <v>3981</v>
      </c>
      <c r="C533" s="387" t="s">
        <v>3672</v>
      </c>
      <c r="D533" s="387" t="s">
        <v>4066</v>
      </c>
      <c r="E533" s="387" t="s">
        <v>4067</v>
      </c>
      <c r="F533" s="390">
        <v>97</v>
      </c>
      <c r="G533" s="390">
        <v>16781</v>
      </c>
      <c r="H533" s="390">
        <v>1</v>
      </c>
      <c r="I533" s="390">
        <v>173</v>
      </c>
      <c r="J533" s="390">
        <v>119</v>
      </c>
      <c r="K533" s="390">
        <v>20706</v>
      </c>
      <c r="L533" s="390">
        <v>1.2338954770275907</v>
      </c>
      <c r="M533" s="390">
        <v>174</v>
      </c>
      <c r="N533" s="390"/>
      <c r="O533" s="390"/>
      <c r="P533" s="403"/>
      <c r="Q533" s="391"/>
    </row>
    <row r="534" spans="1:17" ht="14.4" customHeight="1" x14ac:dyDescent="0.3">
      <c r="A534" s="386" t="s">
        <v>4200</v>
      </c>
      <c r="B534" s="387" t="s">
        <v>3981</v>
      </c>
      <c r="C534" s="387" t="s">
        <v>3672</v>
      </c>
      <c r="D534" s="387" t="s">
        <v>3957</v>
      </c>
      <c r="E534" s="387" t="s">
        <v>3958</v>
      </c>
      <c r="F534" s="390"/>
      <c r="G534" s="390"/>
      <c r="H534" s="390"/>
      <c r="I534" s="390"/>
      <c r="J534" s="390">
        <v>1</v>
      </c>
      <c r="K534" s="390">
        <v>123</v>
      </c>
      <c r="L534" s="390"/>
      <c r="M534" s="390">
        <v>123</v>
      </c>
      <c r="N534" s="390">
        <v>1</v>
      </c>
      <c r="O534" s="390">
        <v>124</v>
      </c>
      <c r="P534" s="403"/>
      <c r="Q534" s="391">
        <v>124</v>
      </c>
    </row>
    <row r="535" spans="1:17" ht="14.4" customHeight="1" x14ac:dyDescent="0.3">
      <c r="A535" s="386" t="s">
        <v>4200</v>
      </c>
      <c r="B535" s="387" t="s">
        <v>3981</v>
      </c>
      <c r="C535" s="387" t="s">
        <v>3672</v>
      </c>
      <c r="D535" s="387" t="s">
        <v>4074</v>
      </c>
      <c r="E535" s="387" t="s">
        <v>4075</v>
      </c>
      <c r="F535" s="390">
        <v>1</v>
      </c>
      <c r="G535" s="390">
        <v>951</v>
      </c>
      <c r="H535" s="390">
        <v>1</v>
      </c>
      <c r="I535" s="390">
        <v>951</v>
      </c>
      <c r="J535" s="390"/>
      <c r="K535" s="390"/>
      <c r="L535" s="390"/>
      <c r="M535" s="390"/>
      <c r="N535" s="390"/>
      <c r="O535" s="390"/>
      <c r="P535" s="403"/>
      <c r="Q535" s="391"/>
    </row>
    <row r="536" spans="1:17" ht="14.4" customHeight="1" x14ac:dyDescent="0.3">
      <c r="A536" s="386" t="s">
        <v>4200</v>
      </c>
      <c r="B536" s="387" t="s">
        <v>3981</v>
      </c>
      <c r="C536" s="387" t="s">
        <v>3672</v>
      </c>
      <c r="D536" s="387" t="s">
        <v>4076</v>
      </c>
      <c r="E536" s="387" t="s">
        <v>4067</v>
      </c>
      <c r="F536" s="390"/>
      <c r="G536" s="390"/>
      <c r="H536" s="390"/>
      <c r="I536" s="390"/>
      <c r="J536" s="390">
        <v>1</v>
      </c>
      <c r="K536" s="390">
        <v>87</v>
      </c>
      <c r="L536" s="390"/>
      <c r="M536" s="390">
        <v>87</v>
      </c>
      <c r="N536" s="390"/>
      <c r="O536" s="390"/>
      <c r="P536" s="403"/>
      <c r="Q536" s="391"/>
    </row>
    <row r="537" spans="1:17" ht="14.4" customHeight="1" x14ac:dyDescent="0.3">
      <c r="A537" s="386" t="s">
        <v>4200</v>
      </c>
      <c r="B537" s="387" t="s">
        <v>3981</v>
      </c>
      <c r="C537" s="387" t="s">
        <v>3672</v>
      </c>
      <c r="D537" s="387" t="s">
        <v>3959</v>
      </c>
      <c r="E537" s="387" t="s">
        <v>3960</v>
      </c>
      <c r="F537" s="390">
        <v>4</v>
      </c>
      <c r="G537" s="390">
        <v>440</v>
      </c>
      <c r="H537" s="390">
        <v>1</v>
      </c>
      <c r="I537" s="390">
        <v>110</v>
      </c>
      <c r="J537" s="390">
        <v>1</v>
      </c>
      <c r="K537" s="390">
        <v>111</v>
      </c>
      <c r="L537" s="390">
        <v>0.25227272727272726</v>
      </c>
      <c r="M537" s="390">
        <v>111</v>
      </c>
      <c r="N537" s="390"/>
      <c r="O537" s="390"/>
      <c r="P537" s="403"/>
      <c r="Q537" s="391"/>
    </row>
    <row r="538" spans="1:17" ht="14.4" customHeight="1" x14ac:dyDescent="0.3">
      <c r="A538" s="386" t="s">
        <v>4200</v>
      </c>
      <c r="B538" s="387" t="s">
        <v>3981</v>
      </c>
      <c r="C538" s="387" t="s">
        <v>3672</v>
      </c>
      <c r="D538" s="387" t="s">
        <v>3963</v>
      </c>
      <c r="E538" s="387" t="s">
        <v>3964</v>
      </c>
      <c r="F538" s="390"/>
      <c r="G538" s="390"/>
      <c r="H538" s="390"/>
      <c r="I538" s="390"/>
      <c r="J538" s="390"/>
      <c r="K538" s="390"/>
      <c r="L538" s="390"/>
      <c r="M538" s="390"/>
      <c r="N538" s="390">
        <v>1</v>
      </c>
      <c r="O538" s="390">
        <v>946</v>
      </c>
      <c r="P538" s="403"/>
      <c r="Q538" s="391">
        <v>946</v>
      </c>
    </row>
    <row r="539" spans="1:17" ht="14.4" customHeight="1" x14ac:dyDescent="0.3">
      <c r="A539" s="386" t="s">
        <v>4200</v>
      </c>
      <c r="B539" s="387" t="s">
        <v>3981</v>
      </c>
      <c r="C539" s="387" t="s">
        <v>3672</v>
      </c>
      <c r="D539" s="387" t="s">
        <v>4083</v>
      </c>
      <c r="E539" s="387" t="s">
        <v>4084</v>
      </c>
      <c r="F539" s="390"/>
      <c r="G539" s="390"/>
      <c r="H539" s="390"/>
      <c r="I539" s="390"/>
      <c r="J539" s="390"/>
      <c r="K539" s="390"/>
      <c r="L539" s="390"/>
      <c r="M539" s="390"/>
      <c r="N539" s="390">
        <v>1</v>
      </c>
      <c r="O539" s="390">
        <v>321</v>
      </c>
      <c r="P539" s="403"/>
      <c r="Q539" s="391">
        <v>321</v>
      </c>
    </row>
    <row r="540" spans="1:17" ht="14.4" customHeight="1" x14ac:dyDescent="0.3">
      <c r="A540" s="386" t="s">
        <v>4200</v>
      </c>
      <c r="B540" s="387" t="s">
        <v>3981</v>
      </c>
      <c r="C540" s="387" t="s">
        <v>3672</v>
      </c>
      <c r="D540" s="387" t="s">
        <v>3806</v>
      </c>
      <c r="E540" s="387" t="s">
        <v>3807</v>
      </c>
      <c r="F540" s="390"/>
      <c r="G540" s="390"/>
      <c r="H540" s="390"/>
      <c r="I540" s="390"/>
      <c r="J540" s="390"/>
      <c r="K540" s="390"/>
      <c r="L540" s="390"/>
      <c r="M540" s="390"/>
      <c r="N540" s="390">
        <v>59</v>
      </c>
      <c r="O540" s="390">
        <v>3710</v>
      </c>
      <c r="P540" s="403"/>
      <c r="Q540" s="391">
        <v>62.881355932203391</v>
      </c>
    </row>
    <row r="541" spans="1:17" ht="14.4" customHeight="1" x14ac:dyDescent="0.3">
      <c r="A541" s="386" t="s">
        <v>4200</v>
      </c>
      <c r="B541" s="387" t="s">
        <v>3981</v>
      </c>
      <c r="C541" s="387" t="s">
        <v>3672</v>
      </c>
      <c r="D541" s="387" t="s">
        <v>4097</v>
      </c>
      <c r="E541" s="387" t="s">
        <v>4098</v>
      </c>
      <c r="F541" s="390"/>
      <c r="G541" s="390"/>
      <c r="H541" s="390"/>
      <c r="I541" s="390"/>
      <c r="J541" s="390"/>
      <c r="K541" s="390"/>
      <c r="L541" s="390"/>
      <c r="M541" s="390"/>
      <c r="N541" s="390">
        <v>267</v>
      </c>
      <c r="O541" s="390">
        <v>61944</v>
      </c>
      <c r="P541" s="403"/>
      <c r="Q541" s="391">
        <v>232</v>
      </c>
    </row>
    <row r="542" spans="1:17" ht="14.4" customHeight="1" x14ac:dyDescent="0.3">
      <c r="A542" s="386" t="s">
        <v>4200</v>
      </c>
      <c r="B542" s="387" t="s">
        <v>3981</v>
      </c>
      <c r="C542" s="387" t="s">
        <v>3672</v>
      </c>
      <c r="D542" s="387" t="s">
        <v>4099</v>
      </c>
      <c r="E542" s="387" t="s">
        <v>4100</v>
      </c>
      <c r="F542" s="390"/>
      <c r="G542" s="390"/>
      <c r="H542" s="390"/>
      <c r="I542" s="390"/>
      <c r="J542" s="390"/>
      <c r="K542" s="390"/>
      <c r="L542" s="390"/>
      <c r="M542" s="390"/>
      <c r="N542" s="390">
        <v>22</v>
      </c>
      <c r="O542" s="390">
        <v>2552</v>
      </c>
      <c r="P542" s="403"/>
      <c r="Q542" s="391">
        <v>116</v>
      </c>
    </row>
    <row r="543" spans="1:17" ht="14.4" customHeight="1" x14ac:dyDescent="0.3">
      <c r="A543" s="386" t="s">
        <v>4200</v>
      </c>
      <c r="B543" s="387" t="s">
        <v>4101</v>
      </c>
      <c r="C543" s="387" t="s">
        <v>3546</v>
      </c>
      <c r="D543" s="387" t="s">
        <v>3557</v>
      </c>
      <c r="E543" s="387" t="s">
        <v>3558</v>
      </c>
      <c r="F543" s="390">
        <v>0.1</v>
      </c>
      <c r="G543" s="390">
        <v>13.02</v>
      </c>
      <c r="H543" s="390">
        <v>1</v>
      </c>
      <c r="I543" s="390">
        <v>130.19999999999999</v>
      </c>
      <c r="J543" s="390"/>
      <c r="K543" s="390"/>
      <c r="L543" s="390"/>
      <c r="M543" s="390"/>
      <c r="N543" s="390"/>
      <c r="O543" s="390"/>
      <c r="P543" s="403"/>
      <c r="Q543" s="391"/>
    </row>
    <row r="544" spans="1:17" ht="14.4" customHeight="1" x14ac:dyDescent="0.3">
      <c r="A544" s="386" t="s">
        <v>4200</v>
      </c>
      <c r="B544" s="387" t="s">
        <v>4101</v>
      </c>
      <c r="C544" s="387" t="s">
        <v>3672</v>
      </c>
      <c r="D544" s="387" t="s">
        <v>3679</v>
      </c>
      <c r="E544" s="387" t="s">
        <v>3680</v>
      </c>
      <c r="F544" s="390">
        <v>1</v>
      </c>
      <c r="G544" s="390">
        <v>75</v>
      </c>
      <c r="H544" s="390">
        <v>1</v>
      </c>
      <c r="I544" s="390">
        <v>75</v>
      </c>
      <c r="J544" s="390"/>
      <c r="K544" s="390"/>
      <c r="L544" s="390"/>
      <c r="M544" s="390"/>
      <c r="N544" s="390"/>
      <c r="O544" s="390"/>
      <c r="P544" s="403"/>
      <c r="Q544" s="391"/>
    </row>
    <row r="545" spans="1:17" ht="14.4" customHeight="1" x14ac:dyDescent="0.3">
      <c r="A545" s="386" t="s">
        <v>4200</v>
      </c>
      <c r="B545" s="387" t="s">
        <v>4101</v>
      </c>
      <c r="C545" s="387" t="s">
        <v>3672</v>
      </c>
      <c r="D545" s="387" t="s">
        <v>3701</v>
      </c>
      <c r="E545" s="387" t="s">
        <v>3702</v>
      </c>
      <c r="F545" s="390">
        <v>1</v>
      </c>
      <c r="G545" s="390">
        <v>323</v>
      </c>
      <c r="H545" s="390">
        <v>1</v>
      </c>
      <c r="I545" s="390">
        <v>323</v>
      </c>
      <c r="J545" s="390"/>
      <c r="K545" s="390"/>
      <c r="L545" s="390"/>
      <c r="M545" s="390"/>
      <c r="N545" s="390"/>
      <c r="O545" s="390"/>
      <c r="P545" s="403"/>
      <c r="Q545" s="391"/>
    </row>
    <row r="546" spans="1:17" ht="14.4" customHeight="1" x14ac:dyDescent="0.3">
      <c r="A546" s="386" t="s">
        <v>4200</v>
      </c>
      <c r="B546" s="387" t="s">
        <v>4101</v>
      </c>
      <c r="C546" s="387" t="s">
        <v>3672</v>
      </c>
      <c r="D546" s="387" t="s">
        <v>4132</v>
      </c>
      <c r="E546" s="387" t="s">
        <v>4133</v>
      </c>
      <c r="F546" s="390">
        <v>35</v>
      </c>
      <c r="G546" s="390">
        <v>8155</v>
      </c>
      <c r="H546" s="390">
        <v>1</v>
      </c>
      <c r="I546" s="390">
        <v>233</v>
      </c>
      <c r="J546" s="390">
        <v>33</v>
      </c>
      <c r="K546" s="390">
        <v>7722</v>
      </c>
      <c r="L546" s="390">
        <v>0.94690374003678723</v>
      </c>
      <c r="M546" s="390">
        <v>234</v>
      </c>
      <c r="N546" s="390">
        <v>30</v>
      </c>
      <c r="O546" s="390">
        <v>6960</v>
      </c>
      <c r="P546" s="403">
        <v>0.85346413243408947</v>
      </c>
      <c r="Q546" s="391">
        <v>232</v>
      </c>
    </row>
    <row r="547" spans="1:17" ht="14.4" customHeight="1" x14ac:dyDescent="0.3">
      <c r="A547" s="386" t="s">
        <v>4200</v>
      </c>
      <c r="B547" s="387" t="s">
        <v>4101</v>
      </c>
      <c r="C547" s="387" t="s">
        <v>3672</v>
      </c>
      <c r="D547" s="387" t="s">
        <v>4136</v>
      </c>
      <c r="E547" s="387" t="s">
        <v>4137</v>
      </c>
      <c r="F547" s="390">
        <v>1</v>
      </c>
      <c r="G547" s="390">
        <v>313</v>
      </c>
      <c r="H547" s="390">
        <v>1</v>
      </c>
      <c r="I547" s="390">
        <v>313</v>
      </c>
      <c r="J547" s="390"/>
      <c r="K547" s="390"/>
      <c r="L547" s="390"/>
      <c r="M547" s="390"/>
      <c r="N547" s="390"/>
      <c r="O547" s="390"/>
      <c r="P547" s="403"/>
      <c r="Q547" s="391"/>
    </row>
    <row r="548" spans="1:17" ht="14.4" customHeight="1" x14ac:dyDescent="0.3">
      <c r="A548" s="386" t="s">
        <v>4200</v>
      </c>
      <c r="B548" s="387" t="s">
        <v>4101</v>
      </c>
      <c r="C548" s="387" t="s">
        <v>3672</v>
      </c>
      <c r="D548" s="387" t="s">
        <v>3806</v>
      </c>
      <c r="E548" s="387" t="s">
        <v>3807</v>
      </c>
      <c r="F548" s="390"/>
      <c r="G548" s="390"/>
      <c r="H548" s="390"/>
      <c r="I548" s="390"/>
      <c r="J548" s="390"/>
      <c r="K548" s="390"/>
      <c r="L548" s="390"/>
      <c r="M548" s="390"/>
      <c r="N548" s="390">
        <v>4</v>
      </c>
      <c r="O548" s="390">
        <v>212</v>
      </c>
      <c r="P548" s="403"/>
      <c r="Q548" s="391">
        <v>53</v>
      </c>
    </row>
    <row r="549" spans="1:17" ht="14.4" customHeight="1" x14ac:dyDescent="0.3">
      <c r="A549" s="386" t="s">
        <v>4201</v>
      </c>
      <c r="B549" s="387" t="s">
        <v>3735</v>
      </c>
      <c r="C549" s="387" t="s">
        <v>3672</v>
      </c>
      <c r="D549" s="387" t="s">
        <v>3776</v>
      </c>
      <c r="E549" s="387" t="s">
        <v>3777</v>
      </c>
      <c r="F549" s="390">
        <v>34</v>
      </c>
      <c r="G549" s="390">
        <v>14654</v>
      </c>
      <c r="H549" s="390">
        <v>1</v>
      </c>
      <c r="I549" s="390">
        <v>431</v>
      </c>
      <c r="J549" s="390">
        <v>21</v>
      </c>
      <c r="K549" s="390">
        <v>9093</v>
      </c>
      <c r="L549" s="390">
        <v>0.62051317046540189</v>
      </c>
      <c r="M549" s="390">
        <v>433</v>
      </c>
      <c r="N549" s="390">
        <v>53</v>
      </c>
      <c r="O549" s="390">
        <v>17331</v>
      </c>
      <c r="P549" s="403">
        <v>1.1826804967926845</v>
      </c>
      <c r="Q549" s="391">
        <v>327</v>
      </c>
    </row>
    <row r="550" spans="1:17" ht="14.4" customHeight="1" x14ac:dyDescent="0.3">
      <c r="A550" s="386" t="s">
        <v>4201</v>
      </c>
      <c r="B550" s="387" t="s">
        <v>3735</v>
      </c>
      <c r="C550" s="387" t="s">
        <v>3672</v>
      </c>
      <c r="D550" s="387" t="s">
        <v>3778</v>
      </c>
      <c r="E550" s="387" t="s">
        <v>3779</v>
      </c>
      <c r="F550" s="390"/>
      <c r="G550" s="390"/>
      <c r="H550" s="390"/>
      <c r="I550" s="390"/>
      <c r="J550" s="390">
        <v>1</v>
      </c>
      <c r="K550" s="390">
        <v>0</v>
      </c>
      <c r="L550" s="390"/>
      <c r="M550" s="390">
        <v>0</v>
      </c>
      <c r="N550" s="390"/>
      <c r="O550" s="390"/>
      <c r="P550" s="403"/>
      <c r="Q550" s="391"/>
    </row>
    <row r="551" spans="1:17" ht="14.4" customHeight="1" x14ac:dyDescent="0.3">
      <c r="A551" s="386" t="s">
        <v>4201</v>
      </c>
      <c r="B551" s="387" t="s">
        <v>3735</v>
      </c>
      <c r="C551" s="387" t="s">
        <v>3672</v>
      </c>
      <c r="D551" s="387" t="s">
        <v>3784</v>
      </c>
      <c r="E551" s="387" t="s">
        <v>3785</v>
      </c>
      <c r="F551" s="390">
        <v>2</v>
      </c>
      <c r="G551" s="390">
        <v>432</v>
      </c>
      <c r="H551" s="390">
        <v>1</v>
      </c>
      <c r="I551" s="390">
        <v>216</v>
      </c>
      <c r="J551" s="390"/>
      <c r="K551" s="390"/>
      <c r="L551" s="390"/>
      <c r="M551" s="390"/>
      <c r="N551" s="390"/>
      <c r="O551" s="390"/>
      <c r="P551" s="403"/>
      <c r="Q551" s="391"/>
    </row>
    <row r="552" spans="1:17" ht="14.4" customHeight="1" x14ac:dyDescent="0.3">
      <c r="A552" s="386" t="s">
        <v>4201</v>
      </c>
      <c r="B552" s="387" t="s">
        <v>3790</v>
      </c>
      <c r="C552" s="387" t="s">
        <v>3672</v>
      </c>
      <c r="D552" s="387" t="s">
        <v>3778</v>
      </c>
      <c r="E552" s="387" t="s">
        <v>3779</v>
      </c>
      <c r="F552" s="390"/>
      <c r="G552" s="390"/>
      <c r="H552" s="390"/>
      <c r="I552" s="390"/>
      <c r="J552" s="390">
        <v>1</v>
      </c>
      <c r="K552" s="390">
        <v>0</v>
      </c>
      <c r="L552" s="390"/>
      <c r="M552" s="390">
        <v>0</v>
      </c>
      <c r="N552" s="390"/>
      <c r="O552" s="390"/>
      <c r="P552" s="403"/>
      <c r="Q552" s="391"/>
    </row>
    <row r="553" spans="1:17" ht="14.4" customHeight="1" x14ac:dyDescent="0.3">
      <c r="A553" s="386" t="s">
        <v>4201</v>
      </c>
      <c r="B553" s="387" t="s">
        <v>3790</v>
      </c>
      <c r="C553" s="387" t="s">
        <v>3672</v>
      </c>
      <c r="D553" s="387" t="s">
        <v>3804</v>
      </c>
      <c r="E553" s="387" t="s">
        <v>3805</v>
      </c>
      <c r="F553" s="390">
        <v>8</v>
      </c>
      <c r="G553" s="390">
        <v>2600</v>
      </c>
      <c r="H553" s="390">
        <v>1</v>
      </c>
      <c r="I553" s="390">
        <v>325</v>
      </c>
      <c r="J553" s="390">
        <v>12</v>
      </c>
      <c r="K553" s="390">
        <v>3924</v>
      </c>
      <c r="L553" s="390">
        <v>1.5092307692307692</v>
      </c>
      <c r="M553" s="390">
        <v>327</v>
      </c>
      <c r="N553" s="390">
        <v>9</v>
      </c>
      <c r="O553" s="390">
        <v>2943</v>
      </c>
      <c r="P553" s="403">
        <v>1.131923076923077</v>
      </c>
      <c r="Q553" s="391">
        <v>327</v>
      </c>
    </row>
    <row r="554" spans="1:17" ht="14.4" customHeight="1" x14ac:dyDescent="0.3">
      <c r="A554" s="386" t="s">
        <v>4201</v>
      </c>
      <c r="B554" s="387" t="s">
        <v>3808</v>
      </c>
      <c r="C554" s="387" t="s">
        <v>3672</v>
      </c>
      <c r="D554" s="387" t="s">
        <v>3675</v>
      </c>
      <c r="E554" s="387" t="s">
        <v>3676</v>
      </c>
      <c r="F554" s="390"/>
      <c r="G554" s="390"/>
      <c r="H554" s="390"/>
      <c r="I554" s="390"/>
      <c r="J554" s="390"/>
      <c r="K554" s="390"/>
      <c r="L554" s="390"/>
      <c r="M554" s="390"/>
      <c r="N554" s="390">
        <v>1</v>
      </c>
      <c r="O554" s="390">
        <v>34</v>
      </c>
      <c r="P554" s="403"/>
      <c r="Q554" s="391">
        <v>34</v>
      </c>
    </row>
    <row r="555" spans="1:17" ht="14.4" customHeight="1" x14ac:dyDescent="0.3">
      <c r="A555" s="386" t="s">
        <v>4201</v>
      </c>
      <c r="B555" s="387" t="s">
        <v>3808</v>
      </c>
      <c r="C555" s="387" t="s">
        <v>3672</v>
      </c>
      <c r="D555" s="387" t="s">
        <v>3679</v>
      </c>
      <c r="E555" s="387" t="s">
        <v>3680</v>
      </c>
      <c r="F555" s="390"/>
      <c r="G555" s="390"/>
      <c r="H555" s="390"/>
      <c r="I555" s="390"/>
      <c r="J555" s="390"/>
      <c r="K555" s="390"/>
      <c r="L555" s="390"/>
      <c r="M555" s="390"/>
      <c r="N555" s="390">
        <v>1</v>
      </c>
      <c r="O555" s="390">
        <v>81</v>
      </c>
      <c r="P555" s="403"/>
      <c r="Q555" s="391">
        <v>81</v>
      </c>
    </row>
    <row r="556" spans="1:17" ht="14.4" customHeight="1" x14ac:dyDescent="0.3">
      <c r="A556" s="386" t="s">
        <v>4201</v>
      </c>
      <c r="B556" s="387" t="s">
        <v>3808</v>
      </c>
      <c r="C556" s="387" t="s">
        <v>3672</v>
      </c>
      <c r="D556" s="387" t="s">
        <v>3896</v>
      </c>
      <c r="E556" s="387" t="s">
        <v>3897</v>
      </c>
      <c r="F556" s="390"/>
      <c r="G556" s="390"/>
      <c r="H556" s="390"/>
      <c r="I556" s="390"/>
      <c r="J556" s="390"/>
      <c r="K556" s="390"/>
      <c r="L556" s="390"/>
      <c r="M556" s="390"/>
      <c r="N556" s="390">
        <v>2</v>
      </c>
      <c r="O556" s="390">
        <v>670</v>
      </c>
      <c r="P556" s="403"/>
      <c r="Q556" s="391">
        <v>335</v>
      </c>
    </row>
    <row r="557" spans="1:17" ht="14.4" customHeight="1" x14ac:dyDescent="0.3">
      <c r="A557" s="386" t="s">
        <v>4201</v>
      </c>
      <c r="B557" s="387" t="s">
        <v>3808</v>
      </c>
      <c r="C557" s="387" t="s">
        <v>3672</v>
      </c>
      <c r="D557" s="387" t="s">
        <v>3701</v>
      </c>
      <c r="E557" s="387" t="s">
        <v>3702</v>
      </c>
      <c r="F557" s="390"/>
      <c r="G557" s="390"/>
      <c r="H557" s="390"/>
      <c r="I557" s="390"/>
      <c r="J557" s="390">
        <v>1</v>
      </c>
      <c r="K557" s="390">
        <v>324</v>
      </c>
      <c r="L557" s="390"/>
      <c r="M557" s="390">
        <v>324</v>
      </c>
      <c r="N557" s="390">
        <v>3</v>
      </c>
      <c r="O557" s="390">
        <v>975</v>
      </c>
      <c r="P557" s="403"/>
      <c r="Q557" s="391">
        <v>325</v>
      </c>
    </row>
    <row r="558" spans="1:17" ht="14.4" customHeight="1" x14ac:dyDescent="0.3">
      <c r="A558" s="386" t="s">
        <v>4201</v>
      </c>
      <c r="B558" s="387" t="s">
        <v>3808</v>
      </c>
      <c r="C558" s="387" t="s">
        <v>3672</v>
      </c>
      <c r="D558" s="387" t="s">
        <v>3906</v>
      </c>
      <c r="E558" s="387" t="s">
        <v>3907</v>
      </c>
      <c r="F558" s="390"/>
      <c r="G558" s="390"/>
      <c r="H558" s="390"/>
      <c r="I558" s="390"/>
      <c r="J558" s="390">
        <v>1</v>
      </c>
      <c r="K558" s="390">
        <v>249</v>
      </c>
      <c r="L558" s="390"/>
      <c r="M558" s="390">
        <v>249</v>
      </c>
      <c r="N558" s="390">
        <v>11</v>
      </c>
      <c r="O558" s="390">
        <v>2552</v>
      </c>
      <c r="P558" s="403"/>
      <c r="Q558" s="391">
        <v>232</v>
      </c>
    </row>
    <row r="559" spans="1:17" ht="14.4" customHeight="1" x14ac:dyDescent="0.3">
      <c r="A559" s="386" t="s">
        <v>4201</v>
      </c>
      <c r="B559" s="387" t="s">
        <v>3808</v>
      </c>
      <c r="C559" s="387" t="s">
        <v>3672</v>
      </c>
      <c r="D559" s="387" t="s">
        <v>3929</v>
      </c>
      <c r="E559" s="387" t="s">
        <v>3930</v>
      </c>
      <c r="F559" s="390"/>
      <c r="G559" s="390"/>
      <c r="H559" s="390"/>
      <c r="I559" s="390"/>
      <c r="J559" s="390">
        <v>7</v>
      </c>
      <c r="K559" s="390">
        <v>777</v>
      </c>
      <c r="L559" s="390"/>
      <c r="M559" s="390">
        <v>111</v>
      </c>
      <c r="N559" s="390">
        <v>56</v>
      </c>
      <c r="O559" s="390">
        <v>6272</v>
      </c>
      <c r="P559" s="403"/>
      <c r="Q559" s="391">
        <v>112</v>
      </c>
    </row>
    <row r="560" spans="1:17" ht="14.4" customHeight="1" x14ac:dyDescent="0.3">
      <c r="A560" s="386" t="s">
        <v>4201</v>
      </c>
      <c r="B560" s="387" t="s">
        <v>3808</v>
      </c>
      <c r="C560" s="387" t="s">
        <v>3672</v>
      </c>
      <c r="D560" s="387" t="s">
        <v>3945</v>
      </c>
      <c r="E560" s="387" t="s">
        <v>3940</v>
      </c>
      <c r="F560" s="390"/>
      <c r="G560" s="390"/>
      <c r="H560" s="390"/>
      <c r="I560" s="390"/>
      <c r="J560" s="390"/>
      <c r="K560" s="390"/>
      <c r="L560" s="390"/>
      <c r="M560" s="390"/>
      <c r="N560" s="390">
        <v>1</v>
      </c>
      <c r="O560" s="390">
        <v>668</v>
      </c>
      <c r="P560" s="403"/>
      <c r="Q560" s="391">
        <v>668</v>
      </c>
    </row>
    <row r="561" spans="1:17" ht="14.4" customHeight="1" x14ac:dyDescent="0.3">
      <c r="A561" s="386" t="s">
        <v>4201</v>
      </c>
      <c r="B561" s="387" t="s">
        <v>3808</v>
      </c>
      <c r="C561" s="387" t="s">
        <v>3672</v>
      </c>
      <c r="D561" s="387" t="s">
        <v>3969</v>
      </c>
      <c r="E561" s="387" t="s">
        <v>3970</v>
      </c>
      <c r="F561" s="390">
        <v>28</v>
      </c>
      <c r="G561" s="390">
        <v>5236</v>
      </c>
      <c r="H561" s="390">
        <v>1</v>
      </c>
      <c r="I561" s="390">
        <v>187</v>
      </c>
      <c r="J561" s="390">
        <v>43</v>
      </c>
      <c r="K561" s="390">
        <v>8299</v>
      </c>
      <c r="L561" s="390">
        <v>1.5849885408708939</v>
      </c>
      <c r="M561" s="390">
        <v>193</v>
      </c>
      <c r="N561" s="390">
        <v>69</v>
      </c>
      <c r="O561" s="390">
        <v>13386</v>
      </c>
      <c r="P561" s="403">
        <v>2.5565317035905273</v>
      </c>
      <c r="Q561" s="391">
        <v>194</v>
      </c>
    </row>
    <row r="562" spans="1:17" ht="14.4" customHeight="1" x14ac:dyDescent="0.3">
      <c r="A562" s="386" t="s">
        <v>4201</v>
      </c>
      <c r="B562" s="387" t="s">
        <v>3981</v>
      </c>
      <c r="C562" s="387" t="s">
        <v>3546</v>
      </c>
      <c r="D562" s="387" t="s">
        <v>3557</v>
      </c>
      <c r="E562" s="387" t="s">
        <v>3558</v>
      </c>
      <c r="F562" s="390">
        <v>0.1</v>
      </c>
      <c r="G562" s="390">
        <v>13.02</v>
      </c>
      <c r="H562" s="390">
        <v>1</v>
      </c>
      <c r="I562" s="390">
        <v>130.19999999999999</v>
      </c>
      <c r="J562" s="390"/>
      <c r="K562" s="390"/>
      <c r="L562" s="390"/>
      <c r="M562" s="390"/>
      <c r="N562" s="390"/>
      <c r="O562" s="390"/>
      <c r="P562" s="403"/>
      <c r="Q562" s="391"/>
    </row>
    <row r="563" spans="1:17" ht="14.4" customHeight="1" x14ac:dyDescent="0.3">
      <c r="A563" s="386" t="s">
        <v>4201</v>
      </c>
      <c r="B563" s="387" t="s">
        <v>3981</v>
      </c>
      <c r="C563" s="387" t="s">
        <v>3672</v>
      </c>
      <c r="D563" s="387" t="s">
        <v>3675</v>
      </c>
      <c r="E563" s="387" t="s">
        <v>3676</v>
      </c>
      <c r="F563" s="390"/>
      <c r="G563" s="390"/>
      <c r="H563" s="390"/>
      <c r="I563" s="390"/>
      <c r="J563" s="390">
        <v>1</v>
      </c>
      <c r="K563" s="390">
        <v>34</v>
      </c>
      <c r="L563" s="390"/>
      <c r="M563" s="390">
        <v>34</v>
      </c>
      <c r="N563" s="390">
        <v>1</v>
      </c>
      <c r="O563" s="390">
        <v>34</v>
      </c>
      <c r="P563" s="403"/>
      <c r="Q563" s="391">
        <v>34</v>
      </c>
    </row>
    <row r="564" spans="1:17" ht="14.4" customHeight="1" x14ac:dyDescent="0.3">
      <c r="A564" s="386" t="s">
        <v>4201</v>
      </c>
      <c r="B564" s="387" t="s">
        <v>3981</v>
      </c>
      <c r="C564" s="387" t="s">
        <v>3672</v>
      </c>
      <c r="D564" s="387" t="s">
        <v>3679</v>
      </c>
      <c r="E564" s="387" t="s">
        <v>3680</v>
      </c>
      <c r="F564" s="390">
        <v>3</v>
      </c>
      <c r="G564" s="390">
        <v>225</v>
      </c>
      <c r="H564" s="390">
        <v>1</v>
      </c>
      <c r="I564" s="390">
        <v>75</v>
      </c>
      <c r="J564" s="390"/>
      <c r="K564" s="390"/>
      <c r="L564" s="390"/>
      <c r="M564" s="390"/>
      <c r="N564" s="390"/>
      <c r="O564" s="390"/>
      <c r="P564" s="403"/>
      <c r="Q564" s="391"/>
    </row>
    <row r="565" spans="1:17" ht="14.4" customHeight="1" x14ac:dyDescent="0.3">
      <c r="A565" s="386" t="s">
        <v>4201</v>
      </c>
      <c r="B565" s="387" t="s">
        <v>3981</v>
      </c>
      <c r="C565" s="387" t="s">
        <v>3672</v>
      </c>
      <c r="D565" s="387" t="s">
        <v>3902</v>
      </c>
      <c r="E565" s="387" t="s">
        <v>3903</v>
      </c>
      <c r="F565" s="390"/>
      <c r="G565" s="390"/>
      <c r="H565" s="390"/>
      <c r="I565" s="390"/>
      <c r="J565" s="390">
        <v>1</v>
      </c>
      <c r="K565" s="390">
        <v>91</v>
      </c>
      <c r="L565" s="390"/>
      <c r="M565" s="390">
        <v>91</v>
      </c>
      <c r="N565" s="390">
        <v>1</v>
      </c>
      <c r="O565" s="390">
        <v>91</v>
      </c>
      <c r="P565" s="403"/>
      <c r="Q565" s="391">
        <v>91</v>
      </c>
    </row>
    <row r="566" spans="1:17" ht="14.4" customHeight="1" x14ac:dyDescent="0.3">
      <c r="A566" s="386" t="s">
        <v>4201</v>
      </c>
      <c r="B566" s="387" t="s">
        <v>3981</v>
      </c>
      <c r="C566" s="387" t="s">
        <v>3672</v>
      </c>
      <c r="D566" s="387" t="s">
        <v>3906</v>
      </c>
      <c r="E566" s="387" t="s">
        <v>3907</v>
      </c>
      <c r="F566" s="390">
        <v>41</v>
      </c>
      <c r="G566" s="390">
        <v>10168</v>
      </c>
      <c r="H566" s="390">
        <v>1</v>
      </c>
      <c r="I566" s="390">
        <v>248</v>
      </c>
      <c r="J566" s="390">
        <v>45</v>
      </c>
      <c r="K566" s="390">
        <v>11205</v>
      </c>
      <c r="L566" s="390">
        <v>1.1019866247049568</v>
      </c>
      <c r="M566" s="390">
        <v>249</v>
      </c>
      <c r="N566" s="390">
        <v>5</v>
      </c>
      <c r="O566" s="390">
        <v>1160</v>
      </c>
      <c r="P566" s="403">
        <v>0.11408339889850512</v>
      </c>
      <c r="Q566" s="391">
        <v>232</v>
      </c>
    </row>
    <row r="567" spans="1:17" ht="14.4" customHeight="1" x14ac:dyDescent="0.3">
      <c r="A567" s="386" t="s">
        <v>4201</v>
      </c>
      <c r="B567" s="387" t="s">
        <v>3981</v>
      </c>
      <c r="C567" s="387" t="s">
        <v>3672</v>
      </c>
      <c r="D567" s="387" t="s">
        <v>3933</v>
      </c>
      <c r="E567" s="387" t="s">
        <v>3934</v>
      </c>
      <c r="F567" s="390">
        <v>7</v>
      </c>
      <c r="G567" s="390">
        <v>0</v>
      </c>
      <c r="H567" s="390"/>
      <c r="I567" s="390">
        <v>0</v>
      </c>
      <c r="J567" s="390">
        <v>93</v>
      </c>
      <c r="K567" s="390">
        <v>0</v>
      </c>
      <c r="L567" s="390"/>
      <c r="M567" s="390">
        <v>0</v>
      </c>
      <c r="N567" s="390">
        <v>77</v>
      </c>
      <c r="O567" s="390">
        <v>0</v>
      </c>
      <c r="P567" s="403"/>
      <c r="Q567" s="391">
        <v>0</v>
      </c>
    </row>
    <row r="568" spans="1:17" ht="14.4" customHeight="1" x14ac:dyDescent="0.3">
      <c r="A568" s="386" t="s">
        <v>4201</v>
      </c>
      <c r="B568" s="387" t="s">
        <v>3981</v>
      </c>
      <c r="C568" s="387" t="s">
        <v>3672</v>
      </c>
      <c r="D568" s="387" t="s">
        <v>3935</v>
      </c>
      <c r="E568" s="387" t="s">
        <v>3936</v>
      </c>
      <c r="F568" s="390"/>
      <c r="G568" s="390"/>
      <c r="H568" s="390"/>
      <c r="I568" s="390"/>
      <c r="J568" s="390">
        <v>1</v>
      </c>
      <c r="K568" s="390">
        <v>160</v>
      </c>
      <c r="L568" s="390"/>
      <c r="M568" s="390">
        <v>160</v>
      </c>
      <c r="N568" s="390"/>
      <c r="O568" s="390"/>
      <c r="P568" s="403"/>
      <c r="Q568" s="391"/>
    </row>
    <row r="569" spans="1:17" ht="14.4" customHeight="1" x14ac:dyDescent="0.3">
      <c r="A569" s="386" t="s">
        <v>4201</v>
      </c>
      <c r="B569" s="387" t="s">
        <v>3981</v>
      </c>
      <c r="C569" s="387" t="s">
        <v>3672</v>
      </c>
      <c r="D569" s="387" t="s">
        <v>4066</v>
      </c>
      <c r="E569" s="387" t="s">
        <v>4067</v>
      </c>
      <c r="F569" s="390">
        <v>30</v>
      </c>
      <c r="G569" s="390">
        <v>5190</v>
      </c>
      <c r="H569" s="390">
        <v>1</v>
      </c>
      <c r="I569" s="390">
        <v>173</v>
      </c>
      <c r="J569" s="390">
        <v>25</v>
      </c>
      <c r="K569" s="390">
        <v>4350</v>
      </c>
      <c r="L569" s="390">
        <v>0.83815028901734101</v>
      </c>
      <c r="M569" s="390">
        <v>174</v>
      </c>
      <c r="N569" s="390"/>
      <c r="O569" s="390"/>
      <c r="P569" s="403"/>
      <c r="Q569" s="391"/>
    </row>
    <row r="570" spans="1:17" ht="14.4" customHeight="1" x14ac:dyDescent="0.3">
      <c r="A570" s="386" t="s">
        <v>4201</v>
      </c>
      <c r="B570" s="387" t="s">
        <v>3981</v>
      </c>
      <c r="C570" s="387" t="s">
        <v>3672</v>
      </c>
      <c r="D570" s="387" t="s">
        <v>3959</v>
      </c>
      <c r="E570" s="387" t="s">
        <v>3960</v>
      </c>
      <c r="F570" s="390">
        <v>1</v>
      </c>
      <c r="G570" s="390">
        <v>110</v>
      </c>
      <c r="H570" s="390">
        <v>1</v>
      </c>
      <c r="I570" s="390">
        <v>110</v>
      </c>
      <c r="J570" s="390"/>
      <c r="K570" s="390"/>
      <c r="L570" s="390"/>
      <c r="M570" s="390"/>
      <c r="N570" s="390"/>
      <c r="O570" s="390"/>
      <c r="P570" s="403"/>
      <c r="Q570" s="391"/>
    </row>
    <row r="571" spans="1:17" ht="14.4" customHeight="1" x14ac:dyDescent="0.3">
      <c r="A571" s="386" t="s">
        <v>4201</v>
      </c>
      <c r="B571" s="387" t="s">
        <v>3981</v>
      </c>
      <c r="C571" s="387" t="s">
        <v>3672</v>
      </c>
      <c r="D571" s="387" t="s">
        <v>3806</v>
      </c>
      <c r="E571" s="387" t="s">
        <v>3807</v>
      </c>
      <c r="F571" s="390"/>
      <c r="G571" s="390"/>
      <c r="H571" s="390"/>
      <c r="I571" s="390"/>
      <c r="J571" s="390"/>
      <c r="K571" s="390"/>
      <c r="L571" s="390"/>
      <c r="M571" s="390"/>
      <c r="N571" s="390">
        <v>2</v>
      </c>
      <c r="O571" s="390">
        <v>0</v>
      </c>
      <c r="P571" s="403"/>
      <c r="Q571" s="391">
        <v>0</v>
      </c>
    </row>
    <row r="572" spans="1:17" ht="14.4" customHeight="1" x14ac:dyDescent="0.3">
      <c r="A572" s="386" t="s">
        <v>4201</v>
      </c>
      <c r="B572" s="387" t="s">
        <v>3981</v>
      </c>
      <c r="C572" s="387" t="s">
        <v>3672</v>
      </c>
      <c r="D572" s="387" t="s">
        <v>4097</v>
      </c>
      <c r="E572" s="387" t="s">
        <v>4098</v>
      </c>
      <c r="F572" s="390"/>
      <c r="G572" s="390"/>
      <c r="H572" s="390"/>
      <c r="I572" s="390"/>
      <c r="J572" s="390"/>
      <c r="K572" s="390"/>
      <c r="L572" s="390"/>
      <c r="M572" s="390"/>
      <c r="N572" s="390">
        <v>64</v>
      </c>
      <c r="O572" s="390">
        <v>14848</v>
      </c>
      <c r="P572" s="403"/>
      <c r="Q572" s="391">
        <v>232</v>
      </c>
    </row>
    <row r="573" spans="1:17" ht="14.4" customHeight="1" x14ac:dyDescent="0.3">
      <c r="A573" s="386" t="s">
        <v>4201</v>
      </c>
      <c r="B573" s="387" t="s">
        <v>4101</v>
      </c>
      <c r="C573" s="387" t="s">
        <v>3672</v>
      </c>
      <c r="D573" s="387" t="s">
        <v>3701</v>
      </c>
      <c r="E573" s="387" t="s">
        <v>3702</v>
      </c>
      <c r="F573" s="390">
        <v>1</v>
      </c>
      <c r="G573" s="390">
        <v>323</v>
      </c>
      <c r="H573" s="390">
        <v>1</v>
      </c>
      <c r="I573" s="390">
        <v>323</v>
      </c>
      <c r="J573" s="390"/>
      <c r="K573" s="390"/>
      <c r="L573" s="390"/>
      <c r="M573" s="390"/>
      <c r="N573" s="390">
        <v>1</v>
      </c>
      <c r="O573" s="390">
        <v>325</v>
      </c>
      <c r="P573" s="403">
        <v>1.0061919504643964</v>
      </c>
      <c r="Q573" s="391">
        <v>325</v>
      </c>
    </row>
    <row r="574" spans="1:17" ht="14.4" customHeight="1" x14ac:dyDescent="0.3">
      <c r="A574" s="386" t="s">
        <v>4201</v>
      </c>
      <c r="B574" s="387" t="s">
        <v>4101</v>
      </c>
      <c r="C574" s="387" t="s">
        <v>3672</v>
      </c>
      <c r="D574" s="387" t="s">
        <v>4126</v>
      </c>
      <c r="E574" s="387" t="s">
        <v>4127</v>
      </c>
      <c r="F574" s="390">
        <v>1</v>
      </c>
      <c r="G574" s="390">
        <v>326</v>
      </c>
      <c r="H574" s="390">
        <v>1</v>
      </c>
      <c r="I574" s="390">
        <v>326</v>
      </c>
      <c r="J574" s="390"/>
      <c r="K574" s="390"/>
      <c r="L574" s="390"/>
      <c r="M574" s="390"/>
      <c r="N574" s="390"/>
      <c r="O574" s="390"/>
      <c r="P574" s="403"/>
      <c r="Q574" s="391"/>
    </row>
    <row r="575" spans="1:17" ht="14.4" customHeight="1" x14ac:dyDescent="0.3">
      <c r="A575" s="386" t="s">
        <v>4201</v>
      </c>
      <c r="B575" s="387" t="s">
        <v>4101</v>
      </c>
      <c r="C575" s="387" t="s">
        <v>3672</v>
      </c>
      <c r="D575" s="387" t="s">
        <v>4132</v>
      </c>
      <c r="E575" s="387" t="s">
        <v>4133</v>
      </c>
      <c r="F575" s="390">
        <v>3</v>
      </c>
      <c r="G575" s="390">
        <v>699</v>
      </c>
      <c r="H575" s="390">
        <v>1</v>
      </c>
      <c r="I575" s="390">
        <v>233</v>
      </c>
      <c r="J575" s="390">
        <v>5</v>
      </c>
      <c r="K575" s="390">
        <v>1170</v>
      </c>
      <c r="L575" s="390">
        <v>1.6738197424892705</v>
      </c>
      <c r="M575" s="390">
        <v>234</v>
      </c>
      <c r="N575" s="390">
        <v>3</v>
      </c>
      <c r="O575" s="390">
        <v>696</v>
      </c>
      <c r="P575" s="403">
        <v>0.99570815450643779</v>
      </c>
      <c r="Q575" s="391">
        <v>232</v>
      </c>
    </row>
    <row r="576" spans="1:17" ht="14.4" customHeight="1" x14ac:dyDescent="0.3">
      <c r="A576" s="386" t="s">
        <v>4202</v>
      </c>
      <c r="B576" s="387" t="s">
        <v>3735</v>
      </c>
      <c r="C576" s="387" t="s">
        <v>3672</v>
      </c>
      <c r="D576" s="387" t="s">
        <v>3776</v>
      </c>
      <c r="E576" s="387" t="s">
        <v>3777</v>
      </c>
      <c r="F576" s="390">
        <v>83</v>
      </c>
      <c r="G576" s="390">
        <v>35773</v>
      </c>
      <c r="H576" s="390">
        <v>1</v>
      </c>
      <c r="I576" s="390">
        <v>431</v>
      </c>
      <c r="J576" s="390">
        <v>89</v>
      </c>
      <c r="K576" s="390">
        <v>38537</v>
      </c>
      <c r="L576" s="390">
        <v>1.0772649763788331</v>
      </c>
      <c r="M576" s="390">
        <v>433</v>
      </c>
      <c r="N576" s="390">
        <v>73</v>
      </c>
      <c r="O576" s="390">
        <v>23871</v>
      </c>
      <c r="P576" s="403">
        <v>0.66729097363933698</v>
      </c>
      <c r="Q576" s="391">
        <v>327</v>
      </c>
    </row>
    <row r="577" spans="1:17" ht="14.4" customHeight="1" x14ac:dyDescent="0.3">
      <c r="A577" s="386" t="s">
        <v>4202</v>
      </c>
      <c r="B577" s="387" t="s">
        <v>3735</v>
      </c>
      <c r="C577" s="387" t="s">
        <v>3672</v>
      </c>
      <c r="D577" s="387" t="s">
        <v>3778</v>
      </c>
      <c r="E577" s="387" t="s">
        <v>3779</v>
      </c>
      <c r="F577" s="390"/>
      <c r="G577" s="390"/>
      <c r="H577" s="390"/>
      <c r="I577" s="390"/>
      <c r="J577" s="390">
        <v>1</v>
      </c>
      <c r="K577" s="390">
        <v>0</v>
      </c>
      <c r="L577" s="390"/>
      <c r="M577" s="390">
        <v>0</v>
      </c>
      <c r="N577" s="390">
        <v>1</v>
      </c>
      <c r="O577" s="390">
        <v>0</v>
      </c>
      <c r="P577" s="403"/>
      <c r="Q577" s="391">
        <v>0</v>
      </c>
    </row>
    <row r="578" spans="1:17" ht="14.4" customHeight="1" x14ac:dyDescent="0.3">
      <c r="A578" s="386" t="s">
        <v>4202</v>
      </c>
      <c r="B578" s="387" t="s">
        <v>3735</v>
      </c>
      <c r="C578" s="387" t="s">
        <v>3672</v>
      </c>
      <c r="D578" s="387" t="s">
        <v>3675</v>
      </c>
      <c r="E578" s="387" t="s">
        <v>3676</v>
      </c>
      <c r="F578" s="390">
        <v>1</v>
      </c>
      <c r="G578" s="390">
        <v>34</v>
      </c>
      <c r="H578" s="390">
        <v>1</v>
      </c>
      <c r="I578" s="390">
        <v>34</v>
      </c>
      <c r="J578" s="390">
        <v>4</v>
      </c>
      <c r="K578" s="390">
        <v>136</v>
      </c>
      <c r="L578" s="390">
        <v>4</v>
      </c>
      <c r="M578" s="390">
        <v>34</v>
      </c>
      <c r="N578" s="390">
        <v>3</v>
      </c>
      <c r="O578" s="390">
        <v>102</v>
      </c>
      <c r="P578" s="403">
        <v>3</v>
      </c>
      <c r="Q578" s="391">
        <v>34</v>
      </c>
    </row>
    <row r="579" spans="1:17" ht="14.4" customHeight="1" x14ac:dyDescent="0.3">
      <c r="A579" s="386" t="s">
        <v>4202</v>
      </c>
      <c r="B579" s="387" t="s">
        <v>3735</v>
      </c>
      <c r="C579" s="387" t="s">
        <v>3672</v>
      </c>
      <c r="D579" s="387" t="s">
        <v>3784</v>
      </c>
      <c r="E579" s="387" t="s">
        <v>3785</v>
      </c>
      <c r="F579" s="390">
        <v>1</v>
      </c>
      <c r="G579" s="390">
        <v>216</v>
      </c>
      <c r="H579" s="390">
        <v>1</v>
      </c>
      <c r="I579" s="390">
        <v>216</v>
      </c>
      <c r="J579" s="390"/>
      <c r="K579" s="390"/>
      <c r="L579" s="390"/>
      <c r="M579" s="390"/>
      <c r="N579" s="390"/>
      <c r="O579" s="390"/>
      <c r="P579" s="403"/>
      <c r="Q579" s="391"/>
    </row>
    <row r="580" spans="1:17" ht="14.4" customHeight="1" x14ac:dyDescent="0.3">
      <c r="A580" s="386" t="s">
        <v>4202</v>
      </c>
      <c r="B580" s="387" t="s">
        <v>3790</v>
      </c>
      <c r="C580" s="387" t="s">
        <v>3672</v>
      </c>
      <c r="D580" s="387" t="s">
        <v>3804</v>
      </c>
      <c r="E580" s="387" t="s">
        <v>3805</v>
      </c>
      <c r="F580" s="390">
        <v>8</v>
      </c>
      <c r="G580" s="390">
        <v>2600</v>
      </c>
      <c r="H580" s="390">
        <v>1</v>
      </c>
      <c r="I580" s="390">
        <v>325</v>
      </c>
      <c r="J580" s="390">
        <v>5</v>
      </c>
      <c r="K580" s="390">
        <v>1635</v>
      </c>
      <c r="L580" s="390">
        <v>0.62884615384615383</v>
      </c>
      <c r="M580" s="390">
        <v>327</v>
      </c>
      <c r="N580" s="390">
        <v>3</v>
      </c>
      <c r="O580" s="390">
        <v>981</v>
      </c>
      <c r="P580" s="403">
        <v>0.37730769230769229</v>
      </c>
      <c r="Q580" s="391">
        <v>327</v>
      </c>
    </row>
    <row r="581" spans="1:17" ht="14.4" customHeight="1" x14ac:dyDescent="0.3">
      <c r="A581" s="386" t="s">
        <v>4202</v>
      </c>
      <c r="B581" s="387" t="s">
        <v>3808</v>
      </c>
      <c r="C581" s="387" t="s">
        <v>3546</v>
      </c>
      <c r="D581" s="387" t="s">
        <v>3547</v>
      </c>
      <c r="E581" s="387" t="s">
        <v>3548</v>
      </c>
      <c r="F581" s="390">
        <v>0.2</v>
      </c>
      <c r="G581" s="390">
        <v>21.42</v>
      </c>
      <c r="H581" s="390">
        <v>1</v>
      </c>
      <c r="I581" s="390">
        <v>107.10000000000001</v>
      </c>
      <c r="J581" s="390"/>
      <c r="K581" s="390"/>
      <c r="L581" s="390"/>
      <c r="M581" s="390"/>
      <c r="N581" s="390"/>
      <c r="O581" s="390"/>
      <c r="P581" s="403"/>
      <c r="Q581" s="391"/>
    </row>
    <row r="582" spans="1:17" ht="14.4" customHeight="1" x14ac:dyDescent="0.3">
      <c r="A582" s="386" t="s">
        <v>4202</v>
      </c>
      <c r="B582" s="387" t="s">
        <v>3808</v>
      </c>
      <c r="C582" s="387" t="s">
        <v>3546</v>
      </c>
      <c r="D582" s="387" t="s">
        <v>3557</v>
      </c>
      <c r="E582" s="387" t="s">
        <v>3558</v>
      </c>
      <c r="F582" s="390">
        <v>0.1</v>
      </c>
      <c r="G582" s="390">
        <v>13.02</v>
      </c>
      <c r="H582" s="390">
        <v>1</v>
      </c>
      <c r="I582" s="390">
        <v>130.19999999999999</v>
      </c>
      <c r="J582" s="390"/>
      <c r="K582" s="390"/>
      <c r="L582" s="390"/>
      <c r="M582" s="390"/>
      <c r="N582" s="390"/>
      <c r="O582" s="390"/>
      <c r="P582" s="403"/>
      <c r="Q582" s="391"/>
    </row>
    <row r="583" spans="1:17" ht="14.4" customHeight="1" x14ac:dyDescent="0.3">
      <c r="A583" s="386" t="s">
        <v>4202</v>
      </c>
      <c r="B583" s="387" t="s">
        <v>3808</v>
      </c>
      <c r="C583" s="387" t="s">
        <v>3546</v>
      </c>
      <c r="D583" s="387" t="s">
        <v>3575</v>
      </c>
      <c r="E583" s="387" t="s">
        <v>3576</v>
      </c>
      <c r="F583" s="390">
        <v>0.2</v>
      </c>
      <c r="G583" s="390">
        <v>20.02</v>
      </c>
      <c r="H583" s="390">
        <v>1</v>
      </c>
      <c r="I583" s="390">
        <v>100.1</v>
      </c>
      <c r="J583" s="390"/>
      <c r="K583" s="390"/>
      <c r="L583" s="390"/>
      <c r="M583" s="390"/>
      <c r="N583" s="390"/>
      <c r="O583" s="390"/>
      <c r="P583" s="403"/>
      <c r="Q583" s="391"/>
    </row>
    <row r="584" spans="1:17" ht="14.4" customHeight="1" x14ac:dyDescent="0.3">
      <c r="A584" s="386" t="s">
        <v>4202</v>
      </c>
      <c r="B584" s="387" t="s">
        <v>3808</v>
      </c>
      <c r="C584" s="387" t="s">
        <v>3546</v>
      </c>
      <c r="D584" s="387" t="s">
        <v>3587</v>
      </c>
      <c r="E584" s="387" t="s">
        <v>3588</v>
      </c>
      <c r="F584" s="390">
        <v>1</v>
      </c>
      <c r="G584" s="390">
        <v>93.98</v>
      </c>
      <c r="H584" s="390">
        <v>1</v>
      </c>
      <c r="I584" s="390">
        <v>93.98</v>
      </c>
      <c r="J584" s="390"/>
      <c r="K584" s="390"/>
      <c r="L584" s="390"/>
      <c r="M584" s="390"/>
      <c r="N584" s="390"/>
      <c r="O584" s="390"/>
      <c r="P584" s="403"/>
      <c r="Q584" s="391"/>
    </row>
    <row r="585" spans="1:17" ht="14.4" customHeight="1" x14ac:dyDescent="0.3">
      <c r="A585" s="386" t="s">
        <v>4202</v>
      </c>
      <c r="B585" s="387" t="s">
        <v>3808</v>
      </c>
      <c r="C585" s="387" t="s">
        <v>3546</v>
      </c>
      <c r="D585" s="387" t="s">
        <v>3591</v>
      </c>
      <c r="E585" s="387" t="s">
        <v>3592</v>
      </c>
      <c r="F585" s="390">
        <v>0.08</v>
      </c>
      <c r="G585" s="390">
        <v>9.9700000000000006</v>
      </c>
      <c r="H585" s="390">
        <v>1</v>
      </c>
      <c r="I585" s="390">
        <v>124.625</v>
      </c>
      <c r="J585" s="390"/>
      <c r="K585" s="390"/>
      <c r="L585" s="390"/>
      <c r="M585" s="390"/>
      <c r="N585" s="390"/>
      <c r="O585" s="390"/>
      <c r="P585" s="403"/>
      <c r="Q585" s="391"/>
    </row>
    <row r="586" spans="1:17" ht="14.4" customHeight="1" x14ac:dyDescent="0.3">
      <c r="A586" s="386" t="s">
        <v>4202</v>
      </c>
      <c r="B586" s="387" t="s">
        <v>3808</v>
      </c>
      <c r="C586" s="387" t="s">
        <v>3546</v>
      </c>
      <c r="D586" s="387" t="s">
        <v>3595</v>
      </c>
      <c r="E586" s="387" t="s">
        <v>3596</v>
      </c>
      <c r="F586" s="390">
        <v>1</v>
      </c>
      <c r="G586" s="390">
        <v>131.24</v>
      </c>
      <c r="H586" s="390">
        <v>1</v>
      </c>
      <c r="I586" s="390">
        <v>131.24</v>
      </c>
      <c r="J586" s="390"/>
      <c r="K586" s="390"/>
      <c r="L586" s="390"/>
      <c r="M586" s="390"/>
      <c r="N586" s="390"/>
      <c r="O586" s="390"/>
      <c r="P586" s="403"/>
      <c r="Q586" s="391"/>
    </row>
    <row r="587" spans="1:17" ht="14.4" customHeight="1" x14ac:dyDescent="0.3">
      <c r="A587" s="386" t="s">
        <v>4202</v>
      </c>
      <c r="B587" s="387" t="s">
        <v>3808</v>
      </c>
      <c r="C587" s="387" t="s">
        <v>3546</v>
      </c>
      <c r="D587" s="387" t="s">
        <v>3597</v>
      </c>
      <c r="E587" s="387" t="s">
        <v>3598</v>
      </c>
      <c r="F587" s="390">
        <v>1</v>
      </c>
      <c r="G587" s="390">
        <v>48.38</v>
      </c>
      <c r="H587" s="390">
        <v>1</v>
      </c>
      <c r="I587" s="390">
        <v>48.38</v>
      </c>
      <c r="J587" s="390"/>
      <c r="K587" s="390"/>
      <c r="L587" s="390"/>
      <c r="M587" s="390"/>
      <c r="N587" s="390"/>
      <c r="O587" s="390"/>
      <c r="P587" s="403"/>
      <c r="Q587" s="391"/>
    </row>
    <row r="588" spans="1:17" ht="14.4" customHeight="1" x14ac:dyDescent="0.3">
      <c r="A588" s="386" t="s">
        <v>4202</v>
      </c>
      <c r="B588" s="387" t="s">
        <v>3808</v>
      </c>
      <c r="C588" s="387" t="s">
        <v>3546</v>
      </c>
      <c r="D588" s="387" t="s">
        <v>3617</v>
      </c>
      <c r="E588" s="387" t="s">
        <v>3616</v>
      </c>
      <c r="F588" s="390">
        <v>3</v>
      </c>
      <c r="G588" s="390">
        <v>189.24</v>
      </c>
      <c r="H588" s="390">
        <v>1</v>
      </c>
      <c r="I588" s="390">
        <v>63.080000000000005</v>
      </c>
      <c r="J588" s="390"/>
      <c r="K588" s="390"/>
      <c r="L588" s="390"/>
      <c r="M588" s="390"/>
      <c r="N588" s="390"/>
      <c r="O588" s="390"/>
      <c r="P588" s="403"/>
      <c r="Q588" s="391"/>
    </row>
    <row r="589" spans="1:17" ht="14.4" customHeight="1" x14ac:dyDescent="0.3">
      <c r="A589" s="386" t="s">
        <v>4202</v>
      </c>
      <c r="B589" s="387" t="s">
        <v>3808</v>
      </c>
      <c r="C589" s="387" t="s">
        <v>3546</v>
      </c>
      <c r="D589" s="387" t="s">
        <v>3622</v>
      </c>
      <c r="E589" s="387" t="s">
        <v>3610</v>
      </c>
      <c r="F589" s="390">
        <v>4</v>
      </c>
      <c r="G589" s="390">
        <v>49.96</v>
      </c>
      <c r="H589" s="390">
        <v>1</v>
      </c>
      <c r="I589" s="390">
        <v>12.49</v>
      </c>
      <c r="J589" s="390"/>
      <c r="K589" s="390"/>
      <c r="L589" s="390"/>
      <c r="M589" s="390"/>
      <c r="N589" s="390"/>
      <c r="O589" s="390"/>
      <c r="P589" s="403"/>
      <c r="Q589" s="391"/>
    </row>
    <row r="590" spans="1:17" ht="14.4" customHeight="1" x14ac:dyDescent="0.3">
      <c r="A590" s="386" t="s">
        <v>4202</v>
      </c>
      <c r="B590" s="387" t="s">
        <v>3808</v>
      </c>
      <c r="C590" s="387" t="s">
        <v>3546</v>
      </c>
      <c r="D590" s="387" t="s">
        <v>3623</v>
      </c>
      <c r="E590" s="387" t="s">
        <v>3610</v>
      </c>
      <c r="F590" s="390">
        <v>1</v>
      </c>
      <c r="G590" s="390">
        <v>14.14</v>
      </c>
      <c r="H590" s="390">
        <v>1</v>
      </c>
      <c r="I590" s="390">
        <v>14.14</v>
      </c>
      <c r="J590" s="390"/>
      <c r="K590" s="390"/>
      <c r="L590" s="390"/>
      <c r="M590" s="390"/>
      <c r="N590" s="390"/>
      <c r="O590" s="390"/>
      <c r="P590" s="403"/>
      <c r="Q590" s="391"/>
    </row>
    <row r="591" spans="1:17" ht="14.4" customHeight="1" x14ac:dyDescent="0.3">
      <c r="A591" s="386" t="s">
        <v>4202</v>
      </c>
      <c r="B591" s="387" t="s">
        <v>3808</v>
      </c>
      <c r="C591" s="387" t="s">
        <v>3546</v>
      </c>
      <c r="D591" s="387" t="s">
        <v>3638</v>
      </c>
      <c r="E591" s="387" t="s">
        <v>3639</v>
      </c>
      <c r="F591" s="390">
        <v>0.2</v>
      </c>
      <c r="G591" s="390">
        <v>10.119999999999999</v>
      </c>
      <c r="H591" s="390">
        <v>1</v>
      </c>
      <c r="I591" s="390">
        <v>50.599999999999994</v>
      </c>
      <c r="J591" s="390"/>
      <c r="K591" s="390"/>
      <c r="L591" s="390"/>
      <c r="M591" s="390"/>
      <c r="N591" s="390"/>
      <c r="O591" s="390"/>
      <c r="P591" s="403"/>
      <c r="Q591" s="391"/>
    </row>
    <row r="592" spans="1:17" ht="14.4" customHeight="1" x14ac:dyDescent="0.3">
      <c r="A592" s="386" t="s">
        <v>4202</v>
      </c>
      <c r="B592" s="387" t="s">
        <v>3808</v>
      </c>
      <c r="C592" s="387" t="s">
        <v>3672</v>
      </c>
      <c r="D592" s="387" t="s">
        <v>3778</v>
      </c>
      <c r="E592" s="387" t="s">
        <v>3779</v>
      </c>
      <c r="F592" s="390"/>
      <c r="G592" s="390"/>
      <c r="H592" s="390"/>
      <c r="I592" s="390"/>
      <c r="J592" s="390">
        <v>1</v>
      </c>
      <c r="K592" s="390">
        <v>0</v>
      </c>
      <c r="L592" s="390"/>
      <c r="M592" s="390">
        <v>0</v>
      </c>
      <c r="N592" s="390"/>
      <c r="O592" s="390"/>
      <c r="P592" s="403"/>
      <c r="Q592" s="391"/>
    </row>
    <row r="593" spans="1:17" ht="14.4" customHeight="1" x14ac:dyDescent="0.3">
      <c r="A593" s="386" t="s">
        <v>4202</v>
      </c>
      <c r="B593" s="387" t="s">
        <v>3808</v>
      </c>
      <c r="C593" s="387" t="s">
        <v>3672</v>
      </c>
      <c r="D593" s="387" t="s">
        <v>3675</v>
      </c>
      <c r="E593" s="387" t="s">
        <v>3676</v>
      </c>
      <c r="F593" s="390">
        <v>14</v>
      </c>
      <c r="G593" s="390">
        <v>476</v>
      </c>
      <c r="H593" s="390">
        <v>1</v>
      </c>
      <c r="I593" s="390">
        <v>34</v>
      </c>
      <c r="J593" s="390">
        <v>14</v>
      </c>
      <c r="K593" s="390">
        <v>476</v>
      </c>
      <c r="L593" s="390">
        <v>1</v>
      </c>
      <c r="M593" s="390">
        <v>34</v>
      </c>
      <c r="N593" s="390">
        <v>8</v>
      </c>
      <c r="O593" s="390">
        <v>272</v>
      </c>
      <c r="P593" s="403">
        <v>0.5714285714285714</v>
      </c>
      <c r="Q593" s="391">
        <v>34</v>
      </c>
    </row>
    <row r="594" spans="1:17" ht="14.4" customHeight="1" x14ac:dyDescent="0.3">
      <c r="A594" s="386" t="s">
        <v>4202</v>
      </c>
      <c r="B594" s="387" t="s">
        <v>3808</v>
      </c>
      <c r="C594" s="387" t="s">
        <v>3672</v>
      </c>
      <c r="D594" s="387" t="s">
        <v>3701</v>
      </c>
      <c r="E594" s="387" t="s">
        <v>3702</v>
      </c>
      <c r="F594" s="390">
        <v>1</v>
      </c>
      <c r="G594" s="390">
        <v>323</v>
      </c>
      <c r="H594" s="390">
        <v>1</v>
      </c>
      <c r="I594" s="390">
        <v>323</v>
      </c>
      <c r="J594" s="390">
        <v>1</v>
      </c>
      <c r="K594" s="390">
        <v>324</v>
      </c>
      <c r="L594" s="390">
        <v>1.0030959752321982</v>
      </c>
      <c r="M594" s="390">
        <v>324</v>
      </c>
      <c r="N594" s="390">
        <v>5</v>
      </c>
      <c r="O594" s="390">
        <v>1625</v>
      </c>
      <c r="P594" s="403">
        <v>5.0309597523219818</v>
      </c>
      <c r="Q594" s="391">
        <v>325</v>
      </c>
    </row>
    <row r="595" spans="1:17" ht="14.4" customHeight="1" x14ac:dyDescent="0.3">
      <c r="A595" s="386" t="s">
        <v>4202</v>
      </c>
      <c r="B595" s="387" t="s">
        <v>3808</v>
      </c>
      <c r="C595" s="387" t="s">
        <v>3672</v>
      </c>
      <c r="D595" s="387" t="s">
        <v>3906</v>
      </c>
      <c r="E595" s="387" t="s">
        <v>3907</v>
      </c>
      <c r="F595" s="390">
        <v>44</v>
      </c>
      <c r="G595" s="390">
        <v>10912</v>
      </c>
      <c r="H595" s="390">
        <v>1</v>
      </c>
      <c r="I595" s="390">
        <v>248</v>
      </c>
      <c r="J595" s="390">
        <v>47</v>
      </c>
      <c r="K595" s="390">
        <v>11703</v>
      </c>
      <c r="L595" s="390">
        <v>1.0724890029325513</v>
      </c>
      <c r="M595" s="390">
        <v>249</v>
      </c>
      <c r="N595" s="390">
        <v>42</v>
      </c>
      <c r="O595" s="390">
        <v>9744</v>
      </c>
      <c r="P595" s="403">
        <v>0.89296187683284456</v>
      </c>
      <c r="Q595" s="391">
        <v>232</v>
      </c>
    </row>
    <row r="596" spans="1:17" ht="14.4" customHeight="1" x14ac:dyDescent="0.3">
      <c r="A596" s="386" t="s">
        <v>4202</v>
      </c>
      <c r="B596" s="387" t="s">
        <v>3808</v>
      </c>
      <c r="C596" s="387" t="s">
        <v>3672</v>
      </c>
      <c r="D596" s="387" t="s">
        <v>3929</v>
      </c>
      <c r="E596" s="387" t="s">
        <v>3930</v>
      </c>
      <c r="F596" s="390">
        <v>5</v>
      </c>
      <c r="G596" s="390">
        <v>550</v>
      </c>
      <c r="H596" s="390">
        <v>1</v>
      </c>
      <c r="I596" s="390">
        <v>110</v>
      </c>
      <c r="J596" s="390">
        <v>12</v>
      </c>
      <c r="K596" s="390">
        <v>1332</v>
      </c>
      <c r="L596" s="390">
        <v>2.4218181818181819</v>
      </c>
      <c r="M596" s="390">
        <v>111</v>
      </c>
      <c r="N596" s="390">
        <v>42</v>
      </c>
      <c r="O596" s="390">
        <v>4704</v>
      </c>
      <c r="P596" s="403">
        <v>8.5527272727272727</v>
      </c>
      <c r="Q596" s="391">
        <v>112</v>
      </c>
    </row>
    <row r="597" spans="1:17" ht="14.4" customHeight="1" x14ac:dyDescent="0.3">
      <c r="A597" s="386" t="s">
        <v>4202</v>
      </c>
      <c r="B597" s="387" t="s">
        <v>3808</v>
      </c>
      <c r="C597" s="387" t="s">
        <v>3672</v>
      </c>
      <c r="D597" s="387" t="s">
        <v>3802</v>
      </c>
      <c r="E597" s="387" t="s">
        <v>3803</v>
      </c>
      <c r="F597" s="390"/>
      <c r="G597" s="390"/>
      <c r="H597" s="390"/>
      <c r="I597" s="390"/>
      <c r="J597" s="390"/>
      <c r="K597" s="390"/>
      <c r="L597" s="390"/>
      <c r="M597" s="390"/>
      <c r="N597" s="390">
        <v>1</v>
      </c>
      <c r="O597" s="390">
        <v>280</v>
      </c>
      <c r="P597" s="403"/>
      <c r="Q597" s="391">
        <v>280</v>
      </c>
    </row>
    <row r="598" spans="1:17" ht="14.4" customHeight="1" x14ac:dyDescent="0.3">
      <c r="A598" s="386" t="s">
        <v>4202</v>
      </c>
      <c r="B598" s="387" t="s">
        <v>3808</v>
      </c>
      <c r="C598" s="387" t="s">
        <v>3672</v>
      </c>
      <c r="D598" s="387" t="s">
        <v>3969</v>
      </c>
      <c r="E598" s="387" t="s">
        <v>3970</v>
      </c>
      <c r="F598" s="390">
        <v>2</v>
      </c>
      <c r="G598" s="390">
        <v>374</v>
      </c>
      <c r="H598" s="390">
        <v>1</v>
      </c>
      <c r="I598" s="390">
        <v>187</v>
      </c>
      <c r="J598" s="390">
        <v>12</v>
      </c>
      <c r="K598" s="390">
        <v>2316</v>
      </c>
      <c r="L598" s="390">
        <v>6.1925133689839571</v>
      </c>
      <c r="M598" s="390">
        <v>193</v>
      </c>
      <c r="N598" s="390">
        <v>6</v>
      </c>
      <c r="O598" s="390">
        <v>1164</v>
      </c>
      <c r="P598" s="403">
        <v>3.1122994652406417</v>
      </c>
      <c r="Q598" s="391">
        <v>194</v>
      </c>
    </row>
    <row r="599" spans="1:17" ht="14.4" customHeight="1" x14ac:dyDescent="0.3">
      <c r="A599" s="386" t="s">
        <v>4202</v>
      </c>
      <c r="B599" s="387" t="s">
        <v>3981</v>
      </c>
      <c r="C599" s="387" t="s">
        <v>3546</v>
      </c>
      <c r="D599" s="387" t="s">
        <v>3575</v>
      </c>
      <c r="E599" s="387" t="s">
        <v>3576</v>
      </c>
      <c r="F599" s="390">
        <v>0.1</v>
      </c>
      <c r="G599" s="390">
        <v>10.01</v>
      </c>
      <c r="H599" s="390">
        <v>1</v>
      </c>
      <c r="I599" s="390">
        <v>100.1</v>
      </c>
      <c r="J599" s="390"/>
      <c r="K599" s="390"/>
      <c r="L599" s="390"/>
      <c r="M599" s="390"/>
      <c r="N599" s="390"/>
      <c r="O599" s="390"/>
      <c r="P599" s="403"/>
      <c r="Q599" s="391"/>
    </row>
    <row r="600" spans="1:17" ht="14.4" customHeight="1" x14ac:dyDescent="0.3">
      <c r="A600" s="386" t="s">
        <v>4202</v>
      </c>
      <c r="B600" s="387" t="s">
        <v>3981</v>
      </c>
      <c r="C600" s="387" t="s">
        <v>3672</v>
      </c>
      <c r="D600" s="387" t="s">
        <v>3675</v>
      </c>
      <c r="E600" s="387" t="s">
        <v>3676</v>
      </c>
      <c r="F600" s="390"/>
      <c r="G600" s="390"/>
      <c r="H600" s="390"/>
      <c r="I600" s="390"/>
      <c r="J600" s="390"/>
      <c r="K600" s="390"/>
      <c r="L600" s="390"/>
      <c r="M600" s="390"/>
      <c r="N600" s="390">
        <v>1</v>
      </c>
      <c r="O600" s="390">
        <v>34</v>
      </c>
      <c r="P600" s="403"/>
      <c r="Q600" s="391">
        <v>34</v>
      </c>
    </row>
    <row r="601" spans="1:17" ht="14.4" customHeight="1" x14ac:dyDescent="0.3">
      <c r="A601" s="386" t="s">
        <v>4202</v>
      </c>
      <c r="B601" s="387" t="s">
        <v>3981</v>
      </c>
      <c r="C601" s="387" t="s">
        <v>3672</v>
      </c>
      <c r="D601" s="387" t="s">
        <v>3902</v>
      </c>
      <c r="E601" s="387" t="s">
        <v>3903</v>
      </c>
      <c r="F601" s="390"/>
      <c r="G601" s="390"/>
      <c r="H601" s="390"/>
      <c r="I601" s="390"/>
      <c r="J601" s="390">
        <v>1</v>
      </c>
      <c r="K601" s="390">
        <v>91</v>
      </c>
      <c r="L601" s="390"/>
      <c r="M601" s="390">
        <v>91</v>
      </c>
      <c r="N601" s="390"/>
      <c r="O601" s="390"/>
      <c r="P601" s="403"/>
      <c r="Q601" s="391"/>
    </row>
    <row r="602" spans="1:17" ht="14.4" customHeight="1" x14ac:dyDescent="0.3">
      <c r="A602" s="386" t="s">
        <v>4202</v>
      </c>
      <c r="B602" s="387" t="s">
        <v>3981</v>
      </c>
      <c r="C602" s="387" t="s">
        <v>3672</v>
      </c>
      <c r="D602" s="387" t="s">
        <v>3904</v>
      </c>
      <c r="E602" s="387" t="s">
        <v>3905</v>
      </c>
      <c r="F602" s="390"/>
      <c r="G602" s="390"/>
      <c r="H602" s="390"/>
      <c r="I602" s="390"/>
      <c r="J602" s="390">
        <v>1</v>
      </c>
      <c r="K602" s="390">
        <v>125</v>
      </c>
      <c r="L602" s="390"/>
      <c r="M602" s="390">
        <v>125</v>
      </c>
      <c r="N602" s="390"/>
      <c r="O602" s="390"/>
      <c r="P602" s="403"/>
      <c r="Q602" s="391"/>
    </row>
    <row r="603" spans="1:17" ht="14.4" customHeight="1" x14ac:dyDescent="0.3">
      <c r="A603" s="386" t="s">
        <v>4202</v>
      </c>
      <c r="B603" s="387" t="s">
        <v>3981</v>
      </c>
      <c r="C603" s="387" t="s">
        <v>3672</v>
      </c>
      <c r="D603" s="387" t="s">
        <v>3906</v>
      </c>
      <c r="E603" s="387" t="s">
        <v>3907</v>
      </c>
      <c r="F603" s="390">
        <v>1</v>
      </c>
      <c r="G603" s="390">
        <v>248</v>
      </c>
      <c r="H603" s="390">
        <v>1</v>
      </c>
      <c r="I603" s="390">
        <v>248</v>
      </c>
      <c r="J603" s="390">
        <v>1</v>
      </c>
      <c r="K603" s="390">
        <v>249</v>
      </c>
      <c r="L603" s="390">
        <v>1.0040322580645162</v>
      </c>
      <c r="M603" s="390">
        <v>249</v>
      </c>
      <c r="N603" s="390"/>
      <c r="O603" s="390"/>
      <c r="P603" s="403"/>
      <c r="Q603" s="391"/>
    </row>
    <row r="604" spans="1:17" ht="14.4" customHeight="1" x14ac:dyDescent="0.3">
      <c r="A604" s="386" t="s">
        <v>4202</v>
      </c>
      <c r="B604" s="387" t="s">
        <v>3981</v>
      </c>
      <c r="C604" s="387" t="s">
        <v>3672</v>
      </c>
      <c r="D604" s="387" t="s">
        <v>3933</v>
      </c>
      <c r="E604" s="387" t="s">
        <v>3934</v>
      </c>
      <c r="F604" s="390"/>
      <c r="G604" s="390"/>
      <c r="H604" s="390"/>
      <c r="I604" s="390"/>
      <c r="J604" s="390">
        <v>1</v>
      </c>
      <c r="K604" s="390">
        <v>0</v>
      </c>
      <c r="L604" s="390"/>
      <c r="M604" s="390">
        <v>0</v>
      </c>
      <c r="N604" s="390">
        <v>1</v>
      </c>
      <c r="O604" s="390">
        <v>0</v>
      </c>
      <c r="P604" s="403"/>
      <c r="Q604" s="391">
        <v>0</v>
      </c>
    </row>
    <row r="605" spans="1:17" ht="14.4" customHeight="1" x14ac:dyDescent="0.3">
      <c r="A605" s="386" t="s">
        <v>4202</v>
      </c>
      <c r="B605" s="387" t="s">
        <v>3981</v>
      </c>
      <c r="C605" s="387" t="s">
        <v>3672</v>
      </c>
      <c r="D605" s="387" t="s">
        <v>4066</v>
      </c>
      <c r="E605" s="387" t="s">
        <v>4067</v>
      </c>
      <c r="F605" s="390">
        <v>1</v>
      </c>
      <c r="G605" s="390">
        <v>173</v>
      </c>
      <c r="H605" s="390">
        <v>1</v>
      </c>
      <c r="I605" s="390">
        <v>173</v>
      </c>
      <c r="J605" s="390">
        <v>1</v>
      </c>
      <c r="K605" s="390">
        <v>174</v>
      </c>
      <c r="L605" s="390">
        <v>1.0057803468208093</v>
      </c>
      <c r="M605" s="390">
        <v>174</v>
      </c>
      <c r="N605" s="390"/>
      <c r="O605" s="390"/>
      <c r="P605" s="403"/>
      <c r="Q605" s="391"/>
    </row>
    <row r="606" spans="1:17" ht="14.4" customHeight="1" x14ac:dyDescent="0.3">
      <c r="A606" s="386" t="s">
        <v>4202</v>
      </c>
      <c r="B606" s="387" t="s">
        <v>3981</v>
      </c>
      <c r="C606" s="387" t="s">
        <v>3672</v>
      </c>
      <c r="D606" s="387" t="s">
        <v>4097</v>
      </c>
      <c r="E606" s="387" t="s">
        <v>4098</v>
      </c>
      <c r="F606" s="390"/>
      <c r="G606" s="390"/>
      <c r="H606" s="390"/>
      <c r="I606" s="390"/>
      <c r="J606" s="390"/>
      <c r="K606" s="390"/>
      <c r="L606" s="390"/>
      <c r="M606" s="390"/>
      <c r="N606" s="390">
        <v>3</v>
      </c>
      <c r="O606" s="390">
        <v>696</v>
      </c>
      <c r="P606" s="403"/>
      <c r="Q606" s="391">
        <v>232</v>
      </c>
    </row>
    <row r="607" spans="1:17" ht="14.4" customHeight="1" x14ac:dyDescent="0.3">
      <c r="A607" s="386" t="s">
        <v>4202</v>
      </c>
      <c r="B607" s="387" t="s">
        <v>4101</v>
      </c>
      <c r="C607" s="387" t="s">
        <v>3546</v>
      </c>
      <c r="D607" s="387" t="s">
        <v>3557</v>
      </c>
      <c r="E607" s="387" t="s">
        <v>3558</v>
      </c>
      <c r="F607" s="390">
        <v>0.1</v>
      </c>
      <c r="G607" s="390">
        <v>13.02</v>
      </c>
      <c r="H607" s="390">
        <v>1</v>
      </c>
      <c r="I607" s="390">
        <v>130.19999999999999</v>
      </c>
      <c r="J607" s="390"/>
      <c r="K607" s="390"/>
      <c r="L607" s="390"/>
      <c r="M607" s="390"/>
      <c r="N607" s="390"/>
      <c r="O607" s="390"/>
      <c r="P607" s="403"/>
      <c r="Q607" s="391"/>
    </row>
    <row r="608" spans="1:17" ht="14.4" customHeight="1" x14ac:dyDescent="0.3">
      <c r="A608" s="386" t="s">
        <v>4202</v>
      </c>
      <c r="B608" s="387" t="s">
        <v>4101</v>
      </c>
      <c r="C608" s="387" t="s">
        <v>3546</v>
      </c>
      <c r="D608" s="387" t="s">
        <v>3623</v>
      </c>
      <c r="E608" s="387" t="s">
        <v>3610</v>
      </c>
      <c r="F608" s="390">
        <v>1</v>
      </c>
      <c r="G608" s="390">
        <v>14.14</v>
      </c>
      <c r="H608" s="390">
        <v>1</v>
      </c>
      <c r="I608" s="390">
        <v>14.14</v>
      </c>
      <c r="J608" s="390"/>
      <c r="K608" s="390"/>
      <c r="L608" s="390"/>
      <c r="M608" s="390"/>
      <c r="N608" s="390"/>
      <c r="O608" s="390"/>
      <c r="P608" s="403"/>
      <c r="Q608" s="391"/>
    </row>
    <row r="609" spans="1:17" ht="14.4" customHeight="1" x14ac:dyDescent="0.3">
      <c r="A609" s="386" t="s">
        <v>4202</v>
      </c>
      <c r="B609" s="387" t="s">
        <v>4101</v>
      </c>
      <c r="C609" s="387" t="s">
        <v>3672</v>
      </c>
      <c r="D609" s="387" t="s">
        <v>3673</v>
      </c>
      <c r="E609" s="387" t="s">
        <v>3674</v>
      </c>
      <c r="F609" s="390"/>
      <c r="G609" s="390"/>
      <c r="H609" s="390"/>
      <c r="I609" s="390"/>
      <c r="J609" s="390"/>
      <c r="K609" s="390"/>
      <c r="L609" s="390"/>
      <c r="M609" s="390"/>
      <c r="N609" s="390">
        <v>1</v>
      </c>
      <c r="O609" s="390">
        <v>0</v>
      </c>
      <c r="P609" s="403"/>
      <c r="Q609" s="391">
        <v>0</v>
      </c>
    </row>
    <row r="610" spans="1:17" ht="14.4" customHeight="1" x14ac:dyDescent="0.3">
      <c r="A610" s="386" t="s">
        <v>4202</v>
      </c>
      <c r="B610" s="387" t="s">
        <v>4101</v>
      </c>
      <c r="C610" s="387" t="s">
        <v>3672</v>
      </c>
      <c r="D610" s="387" t="s">
        <v>3778</v>
      </c>
      <c r="E610" s="387" t="s">
        <v>3779</v>
      </c>
      <c r="F610" s="390">
        <v>2</v>
      </c>
      <c r="G610" s="390">
        <v>0</v>
      </c>
      <c r="H610" s="390"/>
      <c r="I610" s="390">
        <v>0</v>
      </c>
      <c r="J610" s="390">
        <v>1</v>
      </c>
      <c r="K610" s="390">
        <v>0</v>
      </c>
      <c r="L610" s="390"/>
      <c r="M610" s="390">
        <v>0</v>
      </c>
      <c r="N610" s="390">
        <v>1</v>
      </c>
      <c r="O610" s="390">
        <v>0</v>
      </c>
      <c r="P610" s="403"/>
      <c r="Q610" s="391">
        <v>0</v>
      </c>
    </row>
    <row r="611" spans="1:17" ht="14.4" customHeight="1" x14ac:dyDescent="0.3">
      <c r="A611" s="386" t="s">
        <v>4202</v>
      </c>
      <c r="B611" s="387" t="s">
        <v>4101</v>
      </c>
      <c r="C611" s="387" t="s">
        <v>3672</v>
      </c>
      <c r="D611" s="387" t="s">
        <v>3675</v>
      </c>
      <c r="E611" s="387" t="s">
        <v>3676</v>
      </c>
      <c r="F611" s="390">
        <v>4</v>
      </c>
      <c r="G611" s="390">
        <v>136</v>
      </c>
      <c r="H611" s="390">
        <v>1</v>
      </c>
      <c r="I611" s="390">
        <v>34</v>
      </c>
      <c r="J611" s="390">
        <v>5</v>
      </c>
      <c r="K611" s="390">
        <v>170</v>
      </c>
      <c r="L611" s="390">
        <v>1.25</v>
      </c>
      <c r="M611" s="390">
        <v>34</v>
      </c>
      <c r="N611" s="390">
        <v>2</v>
      </c>
      <c r="O611" s="390">
        <v>68</v>
      </c>
      <c r="P611" s="403">
        <v>0.5</v>
      </c>
      <c r="Q611" s="391">
        <v>34</v>
      </c>
    </row>
    <row r="612" spans="1:17" ht="14.4" customHeight="1" x14ac:dyDescent="0.3">
      <c r="A612" s="386" t="s">
        <v>4202</v>
      </c>
      <c r="B612" s="387" t="s">
        <v>4101</v>
      </c>
      <c r="C612" s="387" t="s">
        <v>3672</v>
      </c>
      <c r="D612" s="387" t="s">
        <v>3679</v>
      </c>
      <c r="E612" s="387" t="s">
        <v>3680</v>
      </c>
      <c r="F612" s="390">
        <v>2</v>
      </c>
      <c r="G612" s="390">
        <v>150</v>
      </c>
      <c r="H612" s="390">
        <v>1</v>
      </c>
      <c r="I612" s="390">
        <v>75</v>
      </c>
      <c r="J612" s="390">
        <v>1</v>
      </c>
      <c r="K612" s="390">
        <v>75</v>
      </c>
      <c r="L612" s="390">
        <v>0.5</v>
      </c>
      <c r="M612" s="390">
        <v>75</v>
      </c>
      <c r="N612" s="390"/>
      <c r="O612" s="390"/>
      <c r="P612" s="403"/>
      <c r="Q612" s="391"/>
    </row>
    <row r="613" spans="1:17" ht="14.4" customHeight="1" x14ac:dyDescent="0.3">
      <c r="A613" s="386" t="s">
        <v>4202</v>
      </c>
      <c r="B613" s="387" t="s">
        <v>4101</v>
      </c>
      <c r="C613" s="387" t="s">
        <v>3672</v>
      </c>
      <c r="D613" s="387" t="s">
        <v>3898</v>
      </c>
      <c r="E613" s="387" t="s">
        <v>3899</v>
      </c>
      <c r="F613" s="390"/>
      <c r="G613" s="390"/>
      <c r="H613" s="390"/>
      <c r="I613" s="390"/>
      <c r="J613" s="390">
        <v>2</v>
      </c>
      <c r="K613" s="390">
        <v>352</v>
      </c>
      <c r="L613" s="390"/>
      <c r="M613" s="390">
        <v>176</v>
      </c>
      <c r="N613" s="390"/>
      <c r="O613" s="390"/>
      <c r="P613" s="403"/>
      <c r="Q613" s="391"/>
    </row>
    <row r="614" spans="1:17" ht="14.4" customHeight="1" x14ac:dyDescent="0.3">
      <c r="A614" s="386" t="s">
        <v>4202</v>
      </c>
      <c r="B614" s="387" t="s">
        <v>4101</v>
      </c>
      <c r="C614" s="387" t="s">
        <v>3672</v>
      </c>
      <c r="D614" s="387" t="s">
        <v>3701</v>
      </c>
      <c r="E614" s="387" t="s">
        <v>3702</v>
      </c>
      <c r="F614" s="390">
        <v>31</v>
      </c>
      <c r="G614" s="390">
        <v>10013</v>
      </c>
      <c r="H614" s="390">
        <v>1</v>
      </c>
      <c r="I614" s="390">
        <v>323</v>
      </c>
      <c r="J614" s="390">
        <v>31</v>
      </c>
      <c r="K614" s="390">
        <v>10044</v>
      </c>
      <c r="L614" s="390">
        <v>1.0030959752321982</v>
      </c>
      <c r="M614" s="390">
        <v>324</v>
      </c>
      <c r="N614" s="390">
        <v>11</v>
      </c>
      <c r="O614" s="390">
        <v>3575</v>
      </c>
      <c r="P614" s="403">
        <v>0.35703585339059224</v>
      </c>
      <c r="Q614" s="391">
        <v>325</v>
      </c>
    </row>
    <row r="615" spans="1:17" ht="14.4" customHeight="1" x14ac:dyDescent="0.3">
      <c r="A615" s="386" t="s">
        <v>4202</v>
      </c>
      <c r="B615" s="387" t="s">
        <v>4101</v>
      </c>
      <c r="C615" s="387" t="s">
        <v>3672</v>
      </c>
      <c r="D615" s="387" t="s">
        <v>4124</v>
      </c>
      <c r="E615" s="387" t="s">
        <v>4125</v>
      </c>
      <c r="F615" s="390">
        <v>2</v>
      </c>
      <c r="G615" s="390">
        <v>600</v>
      </c>
      <c r="H615" s="390">
        <v>1</v>
      </c>
      <c r="I615" s="390">
        <v>300</v>
      </c>
      <c r="J615" s="390"/>
      <c r="K615" s="390"/>
      <c r="L615" s="390"/>
      <c r="M615" s="390"/>
      <c r="N615" s="390"/>
      <c r="O615" s="390"/>
      <c r="P615" s="403"/>
      <c r="Q615" s="391"/>
    </row>
    <row r="616" spans="1:17" ht="14.4" customHeight="1" x14ac:dyDescent="0.3">
      <c r="A616" s="386" t="s">
        <v>4202</v>
      </c>
      <c r="B616" s="387" t="s">
        <v>4101</v>
      </c>
      <c r="C616" s="387" t="s">
        <v>3672</v>
      </c>
      <c r="D616" s="387" t="s">
        <v>4126</v>
      </c>
      <c r="E616" s="387" t="s">
        <v>4127</v>
      </c>
      <c r="F616" s="390"/>
      <c r="G616" s="390"/>
      <c r="H616" s="390"/>
      <c r="I616" s="390"/>
      <c r="J616" s="390">
        <v>1</v>
      </c>
      <c r="K616" s="390">
        <v>328</v>
      </c>
      <c r="L616" s="390"/>
      <c r="M616" s="390">
        <v>328</v>
      </c>
      <c r="N616" s="390">
        <v>1</v>
      </c>
      <c r="O616" s="390">
        <v>331</v>
      </c>
      <c r="P616" s="403"/>
      <c r="Q616" s="391">
        <v>331</v>
      </c>
    </row>
    <row r="617" spans="1:17" ht="14.4" customHeight="1" x14ac:dyDescent="0.3">
      <c r="A617" s="386" t="s">
        <v>4202</v>
      </c>
      <c r="B617" s="387" t="s">
        <v>4101</v>
      </c>
      <c r="C617" s="387" t="s">
        <v>3672</v>
      </c>
      <c r="D617" s="387" t="s">
        <v>4132</v>
      </c>
      <c r="E617" s="387" t="s">
        <v>4133</v>
      </c>
      <c r="F617" s="390">
        <v>93</v>
      </c>
      <c r="G617" s="390">
        <v>21669</v>
      </c>
      <c r="H617" s="390">
        <v>1</v>
      </c>
      <c r="I617" s="390">
        <v>233</v>
      </c>
      <c r="J617" s="390">
        <v>98</v>
      </c>
      <c r="K617" s="390">
        <v>22932</v>
      </c>
      <c r="L617" s="390">
        <v>1.0582860307351516</v>
      </c>
      <c r="M617" s="390">
        <v>234</v>
      </c>
      <c r="N617" s="390">
        <v>76</v>
      </c>
      <c r="O617" s="390">
        <v>17632</v>
      </c>
      <c r="P617" s="403">
        <v>0.81369698647837929</v>
      </c>
      <c r="Q617" s="391">
        <v>232</v>
      </c>
    </row>
    <row r="618" spans="1:17" ht="14.4" customHeight="1" x14ac:dyDescent="0.3">
      <c r="A618" s="386" t="s">
        <v>4202</v>
      </c>
      <c r="B618" s="387" t="s">
        <v>4101</v>
      </c>
      <c r="C618" s="387" t="s">
        <v>3672</v>
      </c>
      <c r="D618" s="387" t="s">
        <v>4140</v>
      </c>
      <c r="E618" s="387" t="s">
        <v>4141</v>
      </c>
      <c r="F618" s="390">
        <v>4</v>
      </c>
      <c r="G618" s="390">
        <v>652</v>
      </c>
      <c r="H618" s="390">
        <v>1</v>
      </c>
      <c r="I618" s="390">
        <v>163</v>
      </c>
      <c r="J618" s="390">
        <v>4</v>
      </c>
      <c r="K618" s="390">
        <v>652</v>
      </c>
      <c r="L618" s="390">
        <v>1</v>
      </c>
      <c r="M618" s="390">
        <v>163</v>
      </c>
      <c r="N618" s="390"/>
      <c r="O618" s="390"/>
      <c r="P618" s="403"/>
      <c r="Q618" s="391"/>
    </row>
    <row r="619" spans="1:17" ht="14.4" customHeight="1" x14ac:dyDescent="0.3">
      <c r="A619" s="386" t="s">
        <v>4202</v>
      </c>
      <c r="B619" s="387" t="s">
        <v>4101</v>
      </c>
      <c r="C619" s="387" t="s">
        <v>3672</v>
      </c>
      <c r="D619" s="387" t="s">
        <v>3806</v>
      </c>
      <c r="E619" s="387" t="s">
        <v>3807</v>
      </c>
      <c r="F619" s="390"/>
      <c r="G619" s="390"/>
      <c r="H619" s="390"/>
      <c r="I619" s="390"/>
      <c r="J619" s="390"/>
      <c r="K619" s="390"/>
      <c r="L619" s="390"/>
      <c r="M619" s="390"/>
      <c r="N619" s="390">
        <v>2</v>
      </c>
      <c r="O619" s="390">
        <v>0</v>
      </c>
      <c r="P619" s="403"/>
      <c r="Q619" s="391">
        <v>0</v>
      </c>
    </row>
    <row r="620" spans="1:17" ht="14.4" customHeight="1" x14ac:dyDescent="0.3">
      <c r="A620" s="386" t="s">
        <v>4203</v>
      </c>
      <c r="B620" s="387" t="s">
        <v>3735</v>
      </c>
      <c r="C620" s="387" t="s">
        <v>3672</v>
      </c>
      <c r="D620" s="387" t="s">
        <v>3776</v>
      </c>
      <c r="E620" s="387" t="s">
        <v>3777</v>
      </c>
      <c r="F620" s="390">
        <v>24</v>
      </c>
      <c r="G620" s="390">
        <v>10344</v>
      </c>
      <c r="H620" s="390">
        <v>1</v>
      </c>
      <c r="I620" s="390">
        <v>431</v>
      </c>
      <c r="J620" s="390">
        <v>11</v>
      </c>
      <c r="K620" s="390">
        <v>4763</v>
      </c>
      <c r="L620" s="390">
        <v>0.46046017014694507</v>
      </c>
      <c r="M620" s="390">
        <v>433</v>
      </c>
      <c r="N620" s="390">
        <v>22</v>
      </c>
      <c r="O620" s="390">
        <v>7194</v>
      </c>
      <c r="P620" s="403">
        <v>0.69547563805104406</v>
      </c>
      <c r="Q620" s="391">
        <v>327</v>
      </c>
    </row>
    <row r="621" spans="1:17" ht="14.4" customHeight="1" x14ac:dyDescent="0.3">
      <c r="A621" s="386" t="s">
        <v>4203</v>
      </c>
      <c r="B621" s="387" t="s">
        <v>3790</v>
      </c>
      <c r="C621" s="387" t="s">
        <v>3546</v>
      </c>
      <c r="D621" s="387" t="s">
        <v>3555</v>
      </c>
      <c r="E621" s="387" t="s">
        <v>3556</v>
      </c>
      <c r="F621" s="390">
        <v>0.2</v>
      </c>
      <c r="G621" s="390">
        <v>16.97</v>
      </c>
      <c r="H621" s="390">
        <v>1</v>
      </c>
      <c r="I621" s="390">
        <v>84.85</v>
      </c>
      <c r="J621" s="390"/>
      <c r="K621" s="390"/>
      <c r="L621" s="390"/>
      <c r="M621" s="390"/>
      <c r="N621" s="390"/>
      <c r="O621" s="390"/>
      <c r="P621" s="403"/>
      <c r="Q621" s="391"/>
    </row>
    <row r="622" spans="1:17" ht="14.4" customHeight="1" x14ac:dyDescent="0.3">
      <c r="A622" s="386" t="s">
        <v>4203</v>
      </c>
      <c r="B622" s="387" t="s">
        <v>3790</v>
      </c>
      <c r="C622" s="387" t="s">
        <v>3546</v>
      </c>
      <c r="D622" s="387" t="s">
        <v>3623</v>
      </c>
      <c r="E622" s="387" t="s">
        <v>3610</v>
      </c>
      <c r="F622" s="390">
        <v>1</v>
      </c>
      <c r="G622" s="390">
        <v>14.14</v>
      </c>
      <c r="H622" s="390">
        <v>1</v>
      </c>
      <c r="I622" s="390">
        <v>14.14</v>
      </c>
      <c r="J622" s="390"/>
      <c r="K622" s="390"/>
      <c r="L622" s="390"/>
      <c r="M622" s="390"/>
      <c r="N622" s="390"/>
      <c r="O622" s="390"/>
      <c r="P622" s="403"/>
      <c r="Q622" s="391"/>
    </row>
    <row r="623" spans="1:17" ht="14.4" customHeight="1" x14ac:dyDescent="0.3">
      <c r="A623" s="386" t="s">
        <v>4203</v>
      </c>
      <c r="B623" s="387" t="s">
        <v>3790</v>
      </c>
      <c r="C623" s="387" t="s">
        <v>3546</v>
      </c>
      <c r="D623" s="387" t="s">
        <v>3638</v>
      </c>
      <c r="E623" s="387" t="s">
        <v>3639</v>
      </c>
      <c r="F623" s="390">
        <v>0.2</v>
      </c>
      <c r="G623" s="390">
        <v>10.130000000000001</v>
      </c>
      <c r="H623" s="390">
        <v>1</v>
      </c>
      <c r="I623" s="390">
        <v>50.65</v>
      </c>
      <c r="J623" s="390"/>
      <c r="K623" s="390"/>
      <c r="L623" s="390"/>
      <c r="M623" s="390"/>
      <c r="N623" s="390"/>
      <c r="O623" s="390"/>
      <c r="P623" s="403"/>
      <c r="Q623" s="391"/>
    </row>
    <row r="624" spans="1:17" ht="14.4" customHeight="1" x14ac:dyDescent="0.3">
      <c r="A624" s="386" t="s">
        <v>4203</v>
      </c>
      <c r="B624" s="387" t="s">
        <v>3790</v>
      </c>
      <c r="C624" s="387" t="s">
        <v>3672</v>
      </c>
      <c r="D624" s="387" t="s">
        <v>3804</v>
      </c>
      <c r="E624" s="387" t="s">
        <v>3805</v>
      </c>
      <c r="F624" s="390">
        <v>35</v>
      </c>
      <c r="G624" s="390">
        <v>11375</v>
      </c>
      <c r="H624" s="390">
        <v>1</v>
      </c>
      <c r="I624" s="390">
        <v>325</v>
      </c>
      <c r="J624" s="390">
        <v>30</v>
      </c>
      <c r="K624" s="390">
        <v>9810</v>
      </c>
      <c r="L624" s="390">
        <v>0.86241758241758237</v>
      </c>
      <c r="M624" s="390">
        <v>327</v>
      </c>
      <c r="N624" s="390">
        <v>29</v>
      </c>
      <c r="O624" s="390">
        <v>9483</v>
      </c>
      <c r="P624" s="403">
        <v>0.83367032967032972</v>
      </c>
      <c r="Q624" s="391">
        <v>327</v>
      </c>
    </row>
    <row r="625" spans="1:17" ht="14.4" customHeight="1" x14ac:dyDescent="0.3">
      <c r="A625" s="386" t="s">
        <v>4203</v>
      </c>
      <c r="B625" s="387" t="s">
        <v>3790</v>
      </c>
      <c r="C625" s="387" t="s">
        <v>3672</v>
      </c>
      <c r="D625" s="387" t="s">
        <v>3806</v>
      </c>
      <c r="E625" s="387" t="s">
        <v>3807</v>
      </c>
      <c r="F625" s="390"/>
      <c r="G625" s="390"/>
      <c r="H625" s="390"/>
      <c r="I625" s="390"/>
      <c r="J625" s="390"/>
      <c r="K625" s="390"/>
      <c r="L625" s="390"/>
      <c r="M625" s="390"/>
      <c r="N625" s="390">
        <v>1</v>
      </c>
      <c r="O625" s="390">
        <v>0</v>
      </c>
      <c r="P625" s="403"/>
      <c r="Q625" s="391">
        <v>0</v>
      </c>
    </row>
    <row r="626" spans="1:17" ht="14.4" customHeight="1" x14ac:dyDescent="0.3">
      <c r="A626" s="386" t="s">
        <v>4203</v>
      </c>
      <c r="B626" s="387" t="s">
        <v>3808</v>
      </c>
      <c r="C626" s="387" t="s">
        <v>3672</v>
      </c>
      <c r="D626" s="387" t="s">
        <v>3675</v>
      </c>
      <c r="E626" s="387" t="s">
        <v>3676</v>
      </c>
      <c r="F626" s="390">
        <v>3</v>
      </c>
      <c r="G626" s="390">
        <v>102</v>
      </c>
      <c r="H626" s="390">
        <v>1</v>
      </c>
      <c r="I626" s="390">
        <v>34</v>
      </c>
      <c r="J626" s="390">
        <v>5</v>
      </c>
      <c r="K626" s="390">
        <v>170</v>
      </c>
      <c r="L626" s="390">
        <v>1.6666666666666667</v>
      </c>
      <c r="M626" s="390">
        <v>34</v>
      </c>
      <c r="N626" s="390">
        <v>2</v>
      </c>
      <c r="O626" s="390">
        <v>68</v>
      </c>
      <c r="P626" s="403">
        <v>0.66666666666666663</v>
      </c>
      <c r="Q626" s="391">
        <v>34</v>
      </c>
    </row>
    <row r="627" spans="1:17" ht="14.4" customHeight="1" x14ac:dyDescent="0.3">
      <c r="A627" s="386" t="s">
        <v>4203</v>
      </c>
      <c r="B627" s="387" t="s">
        <v>3808</v>
      </c>
      <c r="C627" s="387" t="s">
        <v>3672</v>
      </c>
      <c r="D627" s="387" t="s">
        <v>3896</v>
      </c>
      <c r="E627" s="387" t="s">
        <v>3897</v>
      </c>
      <c r="F627" s="390">
        <v>1</v>
      </c>
      <c r="G627" s="390">
        <v>332</v>
      </c>
      <c r="H627" s="390">
        <v>1</v>
      </c>
      <c r="I627" s="390">
        <v>332</v>
      </c>
      <c r="J627" s="390"/>
      <c r="K627" s="390"/>
      <c r="L627" s="390"/>
      <c r="M627" s="390"/>
      <c r="N627" s="390"/>
      <c r="O627" s="390"/>
      <c r="P627" s="403"/>
      <c r="Q627" s="391"/>
    </row>
    <row r="628" spans="1:17" ht="14.4" customHeight="1" x14ac:dyDescent="0.3">
      <c r="A628" s="386" t="s">
        <v>4203</v>
      </c>
      <c r="B628" s="387" t="s">
        <v>3808</v>
      </c>
      <c r="C628" s="387" t="s">
        <v>3672</v>
      </c>
      <c r="D628" s="387" t="s">
        <v>3900</v>
      </c>
      <c r="E628" s="387" t="s">
        <v>3901</v>
      </c>
      <c r="F628" s="390">
        <v>1</v>
      </c>
      <c r="G628" s="390">
        <v>603</v>
      </c>
      <c r="H628" s="390">
        <v>1</v>
      </c>
      <c r="I628" s="390">
        <v>603</v>
      </c>
      <c r="J628" s="390"/>
      <c r="K628" s="390"/>
      <c r="L628" s="390"/>
      <c r="M628" s="390"/>
      <c r="N628" s="390"/>
      <c r="O628" s="390"/>
      <c r="P628" s="403"/>
      <c r="Q628" s="391"/>
    </row>
    <row r="629" spans="1:17" ht="14.4" customHeight="1" x14ac:dyDescent="0.3">
      <c r="A629" s="386" t="s">
        <v>4203</v>
      </c>
      <c r="B629" s="387" t="s">
        <v>3808</v>
      </c>
      <c r="C629" s="387" t="s">
        <v>3672</v>
      </c>
      <c r="D629" s="387" t="s">
        <v>3906</v>
      </c>
      <c r="E629" s="387" t="s">
        <v>3907</v>
      </c>
      <c r="F629" s="390">
        <v>15</v>
      </c>
      <c r="G629" s="390">
        <v>3720</v>
      </c>
      <c r="H629" s="390">
        <v>1</v>
      </c>
      <c r="I629" s="390">
        <v>248</v>
      </c>
      <c r="J629" s="390">
        <v>10</v>
      </c>
      <c r="K629" s="390">
        <v>2490</v>
      </c>
      <c r="L629" s="390">
        <v>0.66935483870967738</v>
      </c>
      <c r="M629" s="390">
        <v>249</v>
      </c>
      <c r="N629" s="390">
        <v>4</v>
      </c>
      <c r="O629" s="390">
        <v>928</v>
      </c>
      <c r="P629" s="403">
        <v>0.24946236559139784</v>
      </c>
      <c r="Q629" s="391">
        <v>232</v>
      </c>
    </row>
    <row r="630" spans="1:17" ht="14.4" customHeight="1" x14ac:dyDescent="0.3">
      <c r="A630" s="386" t="s">
        <v>4203</v>
      </c>
      <c r="B630" s="387" t="s">
        <v>3808</v>
      </c>
      <c r="C630" s="387" t="s">
        <v>3672</v>
      </c>
      <c r="D630" s="387" t="s">
        <v>3910</v>
      </c>
      <c r="E630" s="387" t="s">
        <v>3911</v>
      </c>
      <c r="F630" s="390">
        <v>1</v>
      </c>
      <c r="G630" s="390">
        <v>171</v>
      </c>
      <c r="H630" s="390">
        <v>1</v>
      </c>
      <c r="I630" s="390">
        <v>171</v>
      </c>
      <c r="J630" s="390"/>
      <c r="K630" s="390"/>
      <c r="L630" s="390"/>
      <c r="M630" s="390"/>
      <c r="N630" s="390"/>
      <c r="O630" s="390"/>
      <c r="P630" s="403"/>
      <c r="Q630" s="391"/>
    </row>
    <row r="631" spans="1:17" ht="14.4" customHeight="1" x14ac:dyDescent="0.3">
      <c r="A631" s="386" t="s">
        <v>4203</v>
      </c>
      <c r="B631" s="387" t="s">
        <v>3808</v>
      </c>
      <c r="C631" s="387" t="s">
        <v>3672</v>
      </c>
      <c r="D631" s="387" t="s">
        <v>3929</v>
      </c>
      <c r="E631" s="387" t="s">
        <v>3930</v>
      </c>
      <c r="F631" s="390">
        <v>7</v>
      </c>
      <c r="G631" s="390">
        <v>770</v>
      </c>
      <c r="H631" s="390">
        <v>1</v>
      </c>
      <c r="I631" s="390">
        <v>110</v>
      </c>
      <c r="J631" s="390">
        <v>9</v>
      </c>
      <c r="K631" s="390">
        <v>999</v>
      </c>
      <c r="L631" s="390">
        <v>1.2974025974025973</v>
      </c>
      <c r="M631" s="390">
        <v>111</v>
      </c>
      <c r="N631" s="390">
        <v>2</v>
      </c>
      <c r="O631" s="390">
        <v>224</v>
      </c>
      <c r="P631" s="403">
        <v>0.29090909090909089</v>
      </c>
      <c r="Q631" s="391">
        <v>112</v>
      </c>
    </row>
    <row r="632" spans="1:17" ht="14.4" customHeight="1" x14ac:dyDescent="0.3">
      <c r="A632" s="386" t="s">
        <v>4203</v>
      </c>
      <c r="B632" s="387" t="s">
        <v>3808</v>
      </c>
      <c r="C632" s="387" t="s">
        <v>3672</v>
      </c>
      <c r="D632" s="387" t="s">
        <v>3969</v>
      </c>
      <c r="E632" s="387" t="s">
        <v>3970</v>
      </c>
      <c r="F632" s="390">
        <v>9</v>
      </c>
      <c r="G632" s="390">
        <v>1683</v>
      </c>
      <c r="H632" s="390">
        <v>1</v>
      </c>
      <c r="I632" s="390">
        <v>187</v>
      </c>
      <c r="J632" s="390"/>
      <c r="K632" s="390"/>
      <c r="L632" s="390"/>
      <c r="M632" s="390"/>
      <c r="N632" s="390">
        <v>4</v>
      </c>
      <c r="O632" s="390">
        <v>776</v>
      </c>
      <c r="P632" s="403">
        <v>0.46108140225787286</v>
      </c>
      <c r="Q632" s="391">
        <v>194</v>
      </c>
    </row>
    <row r="633" spans="1:17" ht="14.4" customHeight="1" x14ac:dyDescent="0.3">
      <c r="A633" s="386" t="s">
        <v>4203</v>
      </c>
      <c r="B633" s="387" t="s">
        <v>3981</v>
      </c>
      <c r="C633" s="387" t="s">
        <v>3672</v>
      </c>
      <c r="D633" s="387" t="s">
        <v>3778</v>
      </c>
      <c r="E633" s="387" t="s">
        <v>3779</v>
      </c>
      <c r="F633" s="390">
        <v>1</v>
      </c>
      <c r="G633" s="390">
        <v>0</v>
      </c>
      <c r="H633" s="390"/>
      <c r="I633" s="390">
        <v>0</v>
      </c>
      <c r="J633" s="390">
        <v>1</v>
      </c>
      <c r="K633" s="390">
        <v>0</v>
      </c>
      <c r="L633" s="390"/>
      <c r="M633" s="390">
        <v>0</v>
      </c>
      <c r="N633" s="390"/>
      <c r="O633" s="390"/>
      <c r="P633" s="403"/>
      <c r="Q633" s="391"/>
    </row>
    <row r="634" spans="1:17" ht="14.4" customHeight="1" x14ac:dyDescent="0.3">
      <c r="A634" s="386" t="s">
        <v>4203</v>
      </c>
      <c r="B634" s="387" t="s">
        <v>3981</v>
      </c>
      <c r="C634" s="387" t="s">
        <v>3672</v>
      </c>
      <c r="D634" s="387" t="s">
        <v>3679</v>
      </c>
      <c r="E634" s="387" t="s">
        <v>3680</v>
      </c>
      <c r="F634" s="390">
        <v>1</v>
      </c>
      <c r="G634" s="390">
        <v>75</v>
      </c>
      <c r="H634" s="390">
        <v>1</v>
      </c>
      <c r="I634" s="390">
        <v>75</v>
      </c>
      <c r="J634" s="390">
        <v>1</v>
      </c>
      <c r="K634" s="390">
        <v>75</v>
      </c>
      <c r="L634" s="390">
        <v>1</v>
      </c>
      <c r="M634" s="390">
        <v>75</v>
      </c>
      <c r="N634" s="390"/>
      <c r="O634" s="390"/>
      <c r="P634" s="403"/>
      <c r="Q634" s="391"/>
    </row>
    <row r="635" spans="1:17" ht="14.4" customHeight="1" x14ac:dyDescent="0.3">
      <c r="A635" s="386" t="s">
        <v>4203</v>
      </c>
      <c r="B635" s="387" t="s">
        <v>3981</v>
      </c>
      <c r="C635" s="387" t="s">
        <v>3672</v>
      </c>
      <c r="D635" s="387" t="s">
        <v>3902</v>
      </c>
      <c r="E635" s="387" t="s">
        <v>3903</v>
      </c>
      <c r="F635" s="390"/>
      <c r="G635" s="390"/>
      <c r="H635" s="390"/>
      <c r="I635" s="390"/>
      <c r="J635" s="390">
        <v>1</v>
      </c>
      <c r="K635" s="390">
        <v>91</v>
      </c>
      <c r="L635" s="390"/>
      <c r="M635" s="390">
        <v>91</v>
      </c>
      <c r="N635" s="390"/>
      <c r="O635" s="390"/>
      <c r="P635" s="403"/>
      <c r="Q635" s="391"/>
    </row>
    <row r="636" spans="1:17" ht="14.4" customHeight="1" x14ac:dyDescent="0.3">
      <c r="A636" s="386" t="s">
        <v>4203</v>
      </c>
      <c r="B636" s="387" t="s">
        <v>3981</v>
      </c>
      <c r="C636" s="387" t="s">
        <v>3672</v>
      </c>
      <c r="D636" s="387" t="s">
        <v>3906</v>
      </c>
      <c r="E636" s="387" t="s">
        <v>3907</v>
      </c>
      <c r="F636" s="390">
        <v>1</v>
      </c>
      <c r="G636" s="390">
        <v>248</v>
      </c>
      <c r="H636" s="390">
        <v>1</v>
      </c>
      <c r="I636" s="390">
        <v>248</v>
      </c>
      <c r="J636" s="390">
        <v>4</v>
      </c>
      <c r="K636" s="390">
        <v>996</v>
      </c>
      <c r="L636" s="390">
        <v>4.0161290322580649</v>
      </c>
      <c r="M636" s="390">
        <v>249</v>
      </c>
      <c r="N636" s="390">
        <v>1</v>
      </c>
      <c r="O636" s="390">
        <v>232</v>
      </c>
      <c r="P636" s="403">
        <v>0.93548387096774188</v>
      </c>
      <c r="Q636" s="391">
        <v>232</v>
      </c>
    </row>
    <row r="637" spans="1:17" ht="14.4" customHeight="1" x14ac:dyDescent="0.3">
      <c r="A637" s="386" t="s">
        <v>4203</v>
      </c>
      <c r="B637" s="387" t="s">
        <v>3981</v>
      </c>
      <c r="C637" s="387" t="s">
        <v>3672</v>
      </c>
      <c r="D637" s="387" t="s">
        <v>3945</v>
      </c>
      <c r="E637" s="387" t="s">
        <v>3940</v>
      </c>
      <c r="F637" s="390"/>
      <c r="G637" s="390"/>
      <c r="H637" s="390"/>
      <c r="I637" s="390"/>
      <c r="J637" s="390">
        <v>1</v>
      </c>
      <c r="K637" s="390">
        <v>665</v>
      </c>
      <c r="L637" s="390"/>
      <c r="M637" s="390">
        <v>665</v>
      </c>
      <c r="N637" s="390"/>
      <c r="O637" s="390"/>
      <c r="P637" s="403"/>
      <c r="Q637" s="391"/>
    </row>
    <row r="638" spans="1:17" ht="14.4" customHeight="1" x14ac:dyDescent="0.3">
      <c r="A638" s="386" t="s">
        <v>4203</v>
      </c>
      <c r="B638" s="387" t="s">
        <v>3981</v>
      </c>
      <c r="C638" s="387" t="s">
        <v>3672</v>
      </c>
      <c r="D638" s="387" t="s">
        <v>4066</v>
      </c>
      <c r="E638" s="387" t="s">
        <v>4067</v>
      </c>
      <c r="F638" s="390">
        <v>2</v>
      </c>
      <c r="G638" s="390">
        <v>346</v>
      </c>
      <c r="H638" s="390">
        <v>1</v>
      </c>
      <c r="I638" s="390">
        <v>173</v>
      </c>
      <c r="J638" s="390"/>
      <c r="K638" s="390"/>
      <c r="L638" s="390"/>
      <c r="M638" s="390"/>
      <c r="N638" s="390"/>
      <c r="O638" s="390"/>
      <c r="P638" s="403"/>
      <c r="Q638" s="391"/>
    </row>
    <row r="639" spans="1:17" ht="14.4" customHeight="1" x14ac:dyDescent="0.3">
      <c r="A639" s="386" t="s">
        <v>4203</v>
      </c>
      <c r="B639" s="387" t="s">
        <v>3981</v>
      </c>
      <c r="C639" s="387" t="s">
        <v>3672</v>
      </c>
      <c r="D639" s="387" t="s">
        <v>3806</v>
      </c>
      <c r="E639" s="387" t="s">
        <v>3807</v>
      </c>
      <c r="F639" s="390"/>
      <c r="G639" s="390"/>
      <c r="H639" s="390"/>
      <c r="I639" s="390"/>
      <c r="J639" s="390"/>
      <c r="K639" s="390"/>
      <c r="L639" s="390"/>
      <c r="M639" s="390"/>
      <c r="N639" s="390">
        <v>0</v>
      </c>
      <c r="O639" s="390">
        <v>0</v>
      </c>
      <c r="P639" s="403"/>
      <c r="Q639" s="391"/>
    </row>
    <row r="640" spans="1:17" ht="14.4" customHeight="1" x14ac:dyDescent="0.3">
      <c r="A640" s="386" t="s">
        <v>4203</v>
      </c>
      <c r="B640" s="387" t="s">
        <v>3981</v>
      </c>
      <c r="C640" s="387" t="s">
        <v>3672</v>
      </c>
      <c r="D640" s="387" t="s">
        <v>4097</v>
      </c>
      <c r="E640" s="387" t="s">
        <v>4098</v>
      </c>
      <c r="F640" s="390"/>
      <c r="G640" s="390"/>
      <c r="H640" s="390"/>
      <c r="I640" s="390"/>
      <c r="J640" s="390"/>
      <c r="K640" s="390"/>
      <c r="L640" s="390"/>
      <c r="M640" s="390"/>
      <c r="N640" s="390">
        <v>2</v>
      </c>
      <c r="O640" s="390">
        <v>464</v>
      </c>
      <c r="P640" s="403"/>
      <c r="Q640" s="391">
        <v>232</v>
      </c>
    </row>
    <row r="641" spans="1:17" ht="14.4" customHeight="1" x14ac:dyDescent="0.3">
      <c r="A641" s="386" t="s">
        <v>4203</v>
      </c>
      <c r="B641" s="387" t="s">
        <v>4101</v>
      </c>
      <c r="C641" s="387" t="s">
        <v>3672</v>
      </c>
      <c r="D641" s="387" t="s">
        <v>4132</v>
      </c>
      <c r="E641" s="387" t="s">
        <v>4133</v>
      </c>
      <c r="F641" s="390">
        <v>1</v>
      </c>
      <c r="G641" s="390">
        <v>233</v>
      </c>
      <c r="H641" s="390">
        <v>1</v>
      </c>
      <c r="I641" s="390">
        <v>233</v>
      </c>
      <c r="J641" s="390">
        <v>1</v>
      </c>
      <c r="K641" s="390">
        <v>234</v>
      </c>
      <c r="L641" s="390">
        <v>1.0042918454935623</v>
      </c>
      <c r="M641" s="390">
        <v>234</v>
      </c>
      <c r="N641" s="390"/>
      <c r="O641" s="390"/>
      <c r="P641" s="403"/>
      <c r="Q641" s="391"/>
    </row>
    <row r="642" spans="1:17" ht="14.4" customHeight="1" x14ac:dyDescent="0.3">
      <c r="A642" s="386" t="s">
        <v>4204</v>
      </c>
      <c r="B642" s="387" t="s">
        <v>3735</v>
      </c>
      <c r="C642" s="387" t="s">
        <v>3672</v>
      </c>
      <c r="D642" s="387" t="s">
        <v>3776</v>
      </c>
      <c r="E642" s="387" t="s">
        <v>3777</v>
      </c>
      <c r="F642" s="390">
        <v>8</v>
      </c>
      <c r="G642" s="390">
        <v>3448</v>
      </c>
      <c r="H642" s="390">
        <v>1</v>
      </c>
      <c r="I642" s="390">
        <v>431</v>
      </c>
      <c r="J642" s="390">
        <v>10</v>
      </c>
      <c r="K642" s="390">
        <v>4330</v>
      </c>
      <c r="L642" s="390">
        <v>1.255800464037123</v>
      </c>
      <c r="M642" s="390">
        <v>433</v>
      </c>
      <c r="N642" s="390">
        <v>24</v>
      </c>
      <c r="O642" s="390">
        <v>7848</v>
      </c>
      <c r="P642" s="403">
        <v>2.2761020881670535</v>
      </c>
      <c r="Q642" s="391">
        <v>327</v>
      </c>
    </row>
    <row r="643" spans="1:17" ht="14.4" customHeight="1" x14ac:dyDescent="0.3">
      <c r="A643" s="386" t="s">
        <v>4204</v>
      </c>
      <c r="B643" s="387" t="s">
        <v>3735</v>
      </c>
      <c r="C643" s="387" t="s">
        <v>3672</v>
      </c>
      <c r="D643" s="387" t="s">
        <v>3675</v>
      </c>
      <c r="E643" s="387" t="s">
        <v>3676</v>
      </c>
      <c r="F643" s="390">
        <v>2</v>
      </c>
      <c r="G643" s="390">
        <v>68</v>
      </c>
      <c r="H643" s="390">
        <v>1</v>
      </c>
      <c r="I643" s="390">
        <v>34</v>
      </c>
      <c r="J643" s="390"/>
      <c r="K643" s="390"/>
      <c r="L643" s="390"/>
      <c r="M643" s="390"/>
      <c r="N643" s="390"/>
      <c r="O643" s="390"/>
      <c r="P643" s="403"/>
      <c r="Q643" s="391"/>
    </row>
    <row r="644" spans="1:17" ht="14.4" customHeight="1" x14ac:dyDescent="0.3">
      <c r="A644" s="386" t="s">
        <v>4204</v>
      </c>
      <c r="B644" s="387" t="s">
        <v>3790</v>
      </c>
      <c r="C644" s="387" t="s">
        <v>3672</v>
      </c>
      <c r="D644" s="387" t="s">
        <v>3804</v>
      </c>
      <c r="E644" s="387" t="s">
        <v>3805</v>
      </c>
      <c r="F644" s="390">
        <v>3</v>
      </c>
      <c r="G644" s="390">
        <v>975</v>
      </c>
      <c r="H644" s="390">
        <v>1</v>
      </c>
      <c r="I644" s="390">
        <v>325</v>
      </c>
      <c r="J644" s="390">
        <v>3</v>
      </c>
      <c r="K644" s="390">
        <v>981</v>
      </c>
      <c r="L644" s="390">
        <v>1.0061538461538462</v>
      </c>
      <c r="M644" s="390">
        <v>327</v>
      </c>
      <c r="N644" s="390">
        <v>1</v>
      </c>
      <c r="O644" s="390">
        <v>327</v>
      </c>
      <c r="P644" s="403">
        <v>0.33538461538461539</v>
      </c>
      <c r="Q644" s="391">
        <v>327</v>
      </c>
    </row>
    <row r="645" spans="1:17" ht="14.4" customHeight="1" x14ac:dyDescent="0.3">
      <c r="A645" s="386" t="s">
        <v>4204</v>
      </c>
      <c r="B645" s="387" t="s">
        <v>3790</v>
      </c>
      <c r="C645" s="387" t="s">
        <v>3672</v>
      </c>
      <c r="D645" s="387" t="s">
        <v>3806</v>
      </c>
      <c r="E645" s="387" t="s">
        <v>3807</v>
      </c>
      <c r="F645" s="390"/>
      <c r="G645" s="390"/>
      <c r="H645" s="390"/>
      <c r="I645" s="390"/>
      <c r="J645" s="390"/>
      <c r="K645" s="390"/>
      <c r="L645" s="390"/>
      <c r="M645" s="390"/>
      <c r="N645" s="390">
        <v>0</v>
      </c>
      <c r="O645" s="390">
        <v>0</v>
      </c>
      <c r="P645" s="403"/>
      <c r="Q645" s="391"/>
    </row>
    <row r="646" spans="1:17" ht="14.4" customHeight="1" x14ac:dyDescent="0.3">
      <c r="A646" s="386" t="s">
        <v>4204</v>
      </c>
      <c r="B646" s="387" t="s">
        <v>3808</v>
      </c>
      <c r="C646" s="387" t="s">
        <v>3672</v>
      </c>
      <c r="D646" s="387" t="s">
        <v>3675</v>
      </c>
      <c r="E646" s="387" t="s">
        <v>3676</v>
      </c>
      <c r="F646" s="390">
        <v>2</v>
      </c>
      <c r="G646" s="390">
        <v>68</v>
      </c>
      <c r="H646" s="390">
        <v>1</v>
      </c>
      <c r="I646" s="390">
        <v>34</v>
      </c>
      <c r="J646" s="390"/>
      <c r="K646" s="390"/>
      <c r="L646" s="390"/>
      <c r="M646" s="390"/>
      <c r="N646" s="390"/>
      <c r="O646" s="390"/>
      <c r="P646" s="403"/>
      <c r="Q646" s="391"/>
    </row>
    <row r="647" spans="1:17" ht="14.4" customHeight="1" x14ac:dyDescent="0.3">
      <c r="A647" s="386" t="s">
        <v>4204</v>
      </c>
      <c r="B647" s="387" t="s">
        <v>3808</v>
      </c>
      <c r="C647" s="387" t="s">
        <v>3672</v>
      </c>
      <c r="D647" s="387" t="s">
        <v>3896</v>
      </c>
      <c r="E647" s="387" t="s">
        <v>3897</v>
      </c>
      <c r="F647" s="390"/>
      <c r="G647" s="390"/>
      <c r="H647" s="390"/>
      <c r="I647" s="390"/>
      <c r="J647" s="390">
        <v>1</v>
      </c>
      <c r="K647" s="390">
        <v>333</v>
      </c>
      <c r="L647" s="390"/>
      <c r="M647" s="390">
        <v>333</v>
      </c>
      <c r="N647" s="390"/>
      <c r="O647" s="390"/>
      <c r="P647" s="403"/>
      <c r="Q647" s="391"/>
    </row>
    <row r="648" spans="1:17" ht="14.4" customHeight="1" x14ac:dyDescent="0.3">
      <c r="A648" s="386" t="s">
        <v>4204</v>
      </c>
      <c r="B648" s="387" t="s">
        <v>3808</v>
      </c>
      <c r="C648" s="387" t="s">
        <v>3672</v>
      </c>
      <c r="D648" s="387" t="s">
        <v>3701</v>
      </c>
      <c r="E648" s="387" t="s">
        <v>3702</v>
      </c>
      <c r="F648" s="390"/>
      <c r="G648" s="390"/>
      <c r="H648" s="390"/>
      <c r="I648" s="390"/>
      <c r="J648" s="390">
        <v>1</v>
      </c>
      <c r="K648" s="390">
        <v>324</v>
      </c>
      <c r="L648" s="390"/>
      <c r="M648" s="390">
        <v>324</v>
      </c>
      <c r="N648" s="390"/>
      <c r="O648" s="390"/>
      <c r="P648" s="403"/>
      <c r="Q648" s="391"/>
    </row>
    <row r="649" spans="1:17" ht="14.4" customHeight="1" x14ac:dyDescent="0.3">
      <c r="A649" s="386" t="s">
        <v>4204</v>
      </c>
      <c r="B649" s="387" t="s">
        <v>3808</v>
      </c>
      <c r="C649" s="387" t="s">
        <v>3672</v>
      </c>
      <c r="D649" s="387" t="s">
        <v>3906</v>
      </c>
      <c r="E649" s="387" t="s">
        <v>3907</v>
      </c>
      <c r="F649" s="390">
        <v>1</v>
      </c>
      <c r="G649" s="390">
        <v>248</v>
      </c>
      <c r="H649" s="390">
        <v>1</v>
      </c>
      <c r="I649" s="390">
        <v>248</v>
      </c>
      <c r="J649" s="390"/>
      <c r="K649" s="390"/>
      <c r="L649" s="390"/>
      <c r="M649" s="390"/>
      <c r="N649" s="390"/>
      <c r="O649" s="390"/>
      <c r="P649" s="403"/>
      <c r="Q649" s="391"/>
    </row>
    <row r="650" spans="1:17" ht="14.4" customHeight="1" x14ac:dyDescent="0.3">
      <c r="A650" s="386" t="s">
        <v>4204</v>
      </c>
      <c r="B650" s="387" t="s">
        <v>3808</v>
      </c>
      <c r="C650" s="387" t="s">
        <v>3672</v>
      </c>
      <c r="D650" s="387" t="s">
        <v>3929</v>
      </c>
      <c r="E650" s="387" t="s">
        <v>3930</v>
      </c>
      <c r="F650" s="390"/>
      <c r="G650" s="390"/>
      <c r="H650" s="390"/>
      <c r="I650" s="390"/>
      <c r="J650" s="390">
        <v>8</v>
      </c>
      <c r="K650" s="390">
        <v>888</v>
      </c>
      <c r="L650" s="390"/>
      <c r="M650" s="390">
        <v>111</v>
      </c>
      <c r="N650" s="390"/>
      <c r="O650" s="390"/>
      <c r="P650" s="403"/>
      <c r="Q650" s="391"/>
    </row>
    <row r="651" spans="1:17" ht="14.4" customHeight="1" x14ac:dyDescent="0.3">
      <c r="A651" s="386" t="s">
        <v>4204</v>
      </c>
      <c r="B651" s="387" t="s">
        <v>3808</v>
      </c>
      <c r="C651" s="387" t="s">
        <v>3672</v>
      </c>
      <c r="D651" s="387" t="s">
        <v>3969</v>
      </c>
      <c r="E651" s="387" t="s">
        <v>3970</v>
      </c>
      <c r="F651" s="390"/>
      <c r="G651" s="390"/>
      <c r="H651" s="390"/>
      <c r="I651" s="390"/>
      <c r="J651" s="390">
        <v>5</v>
      </c>
      <c r="K651" s="390">
        <v>965</v>
      </c>
      <c r="L651" s="390"/>
      <c r="M651" s="390">
        <v>193</v>
      </c>
      <c r="N651" s="390">
        <v>4</v>
      </c>
      <c r="O651" s="390">
        <v>776</v>
      </c>
      <c r="P651" s="403"/>
      <c r="Q651" s="391">
        <v>194</v>
      </c>
    </row>
    <row r="652" spans="1:17" ht="14.4" customHeight="1" x14ac:dyDescent="0.3">
      <c r="A652" s="386" t="s">
        <v>4204</v>
      </c>
      <c r="B652" s="387" t="s">
        <v>3981</v>
      </c>
      <c r="C652" s="387" t="s">
        <v>3672</v>
      </c>
      <c r="D652" s="387" t="s">
        <v>3673</v>
      </c>
      <c r="E652" s="387" t="s">
        <v>3674</v>
      </c>
      <c r="F652" s="390"/>
      <c r="G652" s="390"/>
      <c r="H652" s="390"/>
      <c r="I652" s="390"/>
      <c r="J652" s="390">
        <v>1</v>
      </c>
      <c r="K652" s="390">
        <v>0</v>
      </c>
      <c r="L652" s="390"/>
      <c r="M652" s="390">
        <v>0</v>
      </c>
      <c r="N652" s="390"/>
      <c r="O652" s="390"/>
      <c r="P652" s="403"/>
      <c r="Q652" s="391"/>
    </row>
    <row r="653" spans="1:17" ht="14.4" customHeight="1" x14ac:dyDescent="0.3">
      <c r="A653" s="386" t="s">
        <v>4204</v>
      </c>
      <c r="B653" s="387" t="s">
        <v>3981</v>
      </c>
      <c r="C653" s="387" t="s">
        <v>3672</v>
      </c>
      <c r="D653" s="387" t="s">
        <v>3679</v>
      </c>
      <c r="E653" s="387" t="s">
        <v>3680</v>
      </c>
      <c r="F653" s="390"/>
      <c r="G653" s="390"/>
      <c r="H653" s="390"/>
      <c r="I653" s="390"/>
      <c r="J653" s="390">
        <v>1</v>
      </c>
      <c r="K653" s="390">
        <v>75</v>
      </c>
      <c r="L653" s="390"/>
      <c r="M653" s="390">
        <v>75</v>
      </c>
      <c r="N653" s="390"/>
      <c r="O653" s="390"/>
      <c r="P653" s="403"/>
      <c r="Q653" s="391"/>
    </row>
    <row r="654" spans="1:17" ht="14.4" customHeight="1" x14ac:dyDescent="0.3">
      <c r="A654" s="386" t="s">
        <v>4204</v>
      </c>
      <c r="B654" s="387" t="s">
        <v>3981</v>
      </c>
      <c r="C654" s="387" t="s">
        <v>3672</v>
      </c>
      <c r="D654" s="387" t="s">
        <v>3902</v>
      </c>
      <c r="E654" s="387" t="s">
        <v>3903</v>
      </c>
      <c r="F654" s="390"/>
      <c r="G654" s="390"/>
      <c r="H654" s="390"/>
      <c r="I654" s="390"/>
      <c r="J654" s="390">
        <v>2</v>
      </c>
      <c r="K654" s="390">
        <v>182</v>
      </c>
      <c r="L654" s="390"/>
      <c r="M654" s="390">
        <v>91</v>
      </c>
      <c r="N654" s="390"/>
      <c r="O654" s="390"/>
      <c r="P654" s="403"/>
      <c r="Q654" s="391"/>
    </row>
    <row r="655" spans="1:17" ht="14.4" customHeight="1" x14ac:dyDescent="0.3">
      <c r="A655" s="386" t="s">
        <v>4204</v>
      </c>
      <c r="B655" s="387" t="s">
        <v>3981</v>
      </c>
      <c r="C655" s="387" t="s">
        <v>3672</v>
      </c>
      <c r="D655" s="387" t="s">
        <v>3906</v>
      </c>
      <c r="E655" s="387" t="s">
        <v>3907</v>
      </c>
      <c r="F655" s="390"/>
      <c r="G655" s="390"/>
      <c r="H655" s="390"/>
      <c r="I655" s="390"/>
      <c r="J655" s="390">
        <v>5</v>
      </c>
      <c r="K655" s="390">
        <v>1245</v>
      </c>
      <c r="L655" s="390"/>
      <c r="M655" s="390">
        <v>249</v>
      </c>
      <c r="N655" s="390"/>
      <c r="O655" s="390"/>
      <c r="P655" s="403"/>
      <c r="Q655" s="391"/>
    </row>
    <row r="656" spans="1:17" ht="14.4" customHeight="1" x14ac:dyDescent="0.3">
      <c r="A656" s="386" t="s">
        <v>4204</v>
      </c>
      <c r="B656" s="387" t="s">
        <v>3981</v>
      </c>
      <c r="C656" s="387" t="s">
        <v>3672</v>
      </c>
      <c r="D656" s="387" t="s">
        <v>3933</v>
      </c>
      <c r="E656" s="387" t="s">
        <v>3934</v>
      </c>
      <c r="F656" s="390"/>
      <c r="G656" s="390"/>
      <c r="H656" s="390"/>
      <c r="I656" s="390"/>
      <c r="J656" s="390">
        <v>1</v>
      </c>
      <c r="K656" s="390">
        <v>0</v>
      </c>
      <c r="L656" s="390"/>
      <c r="M656" s="390">
        <v>0</v>
      </c>
      <c r="N656" s="390"/>
      <c r="O656" s="390"/>
      <c r="P656" s="403"/>
      <c r="Q656" s="391"/>
    </row>
    <row r="657" spans="1:17" ht="14.4" customHeight="1" x14ac:dyDescent="0.3">
      <c r="A657" s="386" t="s">
        <v>4204</v>
      </c>
      <c r="B657" s="387" t="s">
        <v>3981</v>
      </c>
      <c r="C657" s="387" t="s">
        <v>3672</v>
      </c>
      <c r="D657" s="387" t="s">
        <v>4066</v>
      </c>
      <c r="E657" s="387" t="s">
        <v>4067</v>
      </c>
      <c r="F657" s="390">
        <v>1</v>
      </c>
      <c r="G657" s="390">
        <v>173</v>
      </c>
      <c r="H657" s="390">
        <v>1</v>
      </c>
      <c r="I657" s="390">
        <v>173</v>
      </c>
      <c r="J657" s="390">
        <v>1</v>
      </c>
      <c r="K657" s="390">
        <v>174</v>
      </c>
      <c r="L657" s="390">
        <v>1.0057803468208093</v>
      </c>
      <c r="M657" s="390">
        <v>174</v>
      </c>
      <c r="N657" s="390"/>
      <c r="O657" s="390"/>
      <c r="P657" s="403"/>
      <c r="Q657" s="391"/>
    </row>
    <row r="658" spans="1:17" ht="14.4" customHeight="1" x14ac:dyDescent="0.3">
      <c r="A658" s="386" t="s">
        <v>4204</v>
      </c>
      <c r="B658" s="387" t="s">
        <v>3981</v>
      </c>
      <c r="C658" s="387" t="s">
        <v>3672</v>
      </c>
      <c r="D658" s="387" t="s">
        <v>4072</v>
      </c>
      <c r="E658" s="387" t="s">
        <v>4073</v>
      </c>
      <c r="F658" s="390"/>
      <c r="G658" s="390"/>
      <c r="H658" s="390"/>
      <c r="I658" s="390"/>
      <c r="J658" s="390">
        <v>1</v>
      </c>
      <c r="K658" s="390">
        <v>847</v>
      </c>
      <c r="L658" s="390"/>
      <c r="M658" s="390">
        <v>847</v>
      </c>
      <c r="N658" s="390"/>
      <c r="O658" s="390"/>
      <c r="P658" s="403"/>
      <c r="Q658" s="391"/>
    </row>
    <row r="659" spans="1:17" ht="14.4" customHeight="1" x14ac:dyDescent="0.3">
      <c r="A659" s="386" t="s">
        <v>4204</v>
      </c>
      <c r="B659" s="387" t="s">
        <v>4101</v>
      </c>
      <c r="C659" s="387" t="s">
        <v>3672</v>
      </c>
      <c r="D659" s="387" t="s">
        <v>4132</v>
      </c>
      <c r="E659" s="387" t="s">
        <v>4133</v>
      </c>
      <c r="F659" s="390"/>
      <c r="G659" s="390"/>
      <c r="H659" s="390"/>
      <c r="I659" s="390"/>
      <c r="J659" s="390"/>
      <c r="K659" s="390"/>
      <c r="L659" s="390"/>
      <c r="M659" s="390"/>
      <c r="N659" s="390">
        <v>1</v>
      </c>
      <c r="O659" s="390">
        <v>232</v>
      </c>
      <c r="P659" s="403"/>
      <c r="Q659" s="391">
        <v>232</v>
      </c>
    </row>
    <row r="660" spans="1:17" ht="14.4" customHeight="1" x14ac:dyDescent="0.3">
      <c r="A660" s="386" t="s">
        <v>4205</v>
      </c>
      <c r="B660" s="387" t="s">
        <v>3735</v>
      </c>
      <c r="C660" s="387" t="s">
        <v>3546</v>
      </c>
      <c r="D660" s="387" t="s">
        <v>3559</v>
      </c>
      <c r="E660" s="387" t="s">
        <v>3560</v>
      </c>
      <c r="F660" s="390">
        <v>1.4</v>
      </c>
      <c r="G660" s="390">
        <v>103.53</v>
      </c>
      <c r="H660" s="390">
        <v>1</v>
      </c>
      <c r="I660" s="390">
        <v>73.95</v>
      </c>
      <c r="J660" s="390"/>
      <c r="K660" s="390"/>
      <c r="L660" s="390"/>
      <c r="M660" s="390"/>
      <c r="N660" s="390"/>
      <c r="O660" s="390"/>
      <c r="P660" s="403"/>
      <c r="Q660" s="391"/>
    </row>
    <row r="661" spans="1:17" ht="14.4" customHeight="1" x14ac:dyDescent="0.3">
      <c r="A661" s="386" t="s">
        <v>4205</v>
      </c>
      <c r="B661" s="387" t="s">
        <v>3735</v>
      </c>
      <c r="C661" s="387" t="s">
        <v>3546</v>
      </c>
      <c r="D661" s="387" t="s">
        <v>3575</v>
      </c>
      <c r="E661" s="387" t="s">
        <v>3576</v>
      </c>
      <c r="F661" s="390">
        <v>0.1</v>
      </c>
      <c r="G661" s="390">
        <v>10.01</v>
      </c>
      <c r="H661" s="390">
        <v>1</v>
      </c>
      <c r="I661" s="390">
        <v>100.1</v>
      </c>
      <c r="J661" s="390"/>
      <c r="K661" s="390"/>
      <c r="L661" s="390"/>
      <c r="M661" s="390"/>
      <c r="N661" s="390"/>
      <c r="O661" s="390"/>
      <c r="P661" s="403"/>
      <c r="Q661" s="391"/>
    </row>
    <row r="662" spans="1:17" ht="14.4" customHeight="1" x14ac:dyDescent="0.3">
      <c r="A662" s="386" t="s">
        <v>4205</v>
      </c>
      <c r="B662" s="387" t="s">
        <v>3735</v>
      </c>
      <c r="C662" s="387" t="s">
        <v>3546</v>
      </c>
      <c r="D662" s="387" t="s">
        <v>3597</v>
      </c>
      <c r="E662" s="387" t="s">
        <v>3598</v>
      </c>
      <c r="F662" s="390">
        <v>2</v>
      </c>
      <c r="G662" s="390">
        <v>96.76</v>
      </c>
      <c r="H662" s="390">
        <v>1</v>
      </c>
      <c r="I662" s="390">
        <v>48.38</v>
      </c>
      <c r="J662" s="390"/>
      <c r="K662" s="390"/>
      <c r="L662" s="390"/>
      <c r="M662" s="390"/>
      <c r="N662" s="390"/>
      <c r="O662" s="390"/>
      <c r="P662" s="403"/>
      <c r="Q662" s="391"/>
    </row>
    <row r="663" spans="1:17" ht="14.4" customHeight="1" x14ac:dyDescent="0.3">
      <c r="A663" s="386" t="s">
        <v>4205</v>
      </c>
      <c r="B663" s="387" t="s">
        <v>3735</v>
      </c>
      <c r="C663" s="387" t="s">
        <v>3546</v>
      </c>
      <c r="D663" s="387" t="s">
        <v>3622</v>
      </c>
      <c r="E663" s="387" t="s">
        <v>3610</v>
      </c>
      <c r="F663" s="390">
        <v>3</v>
      </c>
      <c r="G663" s="390">
        <v>37.47</v>
      </c>
      <c r="H663" s="390">
        <v>1</v>
      </c>
      <c r="I663" s="390">
        <v>12.49</v>
      </c>
      <c r="J663" s="390"/>
      <c r="K663" s="390"/>
      <c r="L663" s="390"/>
      <c r="M663" s="390"/>
      <c r="N663" s="390"/>
      <c r="O663" s="390"/>
      <c r="P663" s="403"/>
      <c r="Q663" s="391"/>
    </row>
    <row r="664" spans="1:17" ht="14.4" customHeight="1" x14ac:dyDescent="0.3">
      <c r="A664" s="386" t="s">
        <v>4205</v>
      </c>
      <c r="B664" s="387" t="s">
        <v>3735</v>
      </c>
      <c r="C664" s="387" t="s">
        <v>3546</v>
      </c>
      <c r="D664" s="387" t="s">
        <v>3623</v>
      </c>
      <c r="E664" s="387" t="s">
        <v>3610</v>
      </c>
      <c r="F664" s="390">
        <v>1</v>
      </c>
      <c r="G664" s="390">
        <v>14.14</v>
      </c>
      <c r="H664" s="390">
        <v>1</v>
      </c>
      <c r="I664" s="390">
        <v>14.14</v>
      </c>
      <c r="J664" s="390"/>
      <c r="K664" s="390"/>
      <c r="L664" s="390"/>
      <c r="M664" s="390"/>
      <c r="N664" s="390"/>
      <c r="O664" s="390"/>
      <c r="P664" s="403"/>
      <c r="Q664" s="391"/>
    </row>
    <row r="665" spans="1:17" ht="14.4" customHeight="1" x14ac:dyDescent="0.3">
      <c r="A665" s="386" t="s">
        <v>4205</v>
      </c>
      <c r="B665" s="387" t="s">
        <v>3735</v>
      </c>
      <c r="C665" s="387" t="s">
        <v>3546</v>
      </c>
      <c r="D665" s="387" t="s">
        <v>3638</v>
      </c>
      <c r="E665" s="387" t="s">
        <v>3639</v>
      </c>
      <c r="F665" s="390">
        <v>0.2</v>
      </c>
      <c r="G665" s="390">
        <v>10.130000000000001</v>
      </c>
      <c r="H665" s="390">
        <v>1</v>
      </c>
      <c r="I665" s="390">
        <v>50.65</v>
      </c>
      <c r="J665" s="390"/>
      <c r="K665" s="390"/>
      <c r="L665" s="390"/>
      <c r="M665" s="390"/>
      <c r="N665" s="390"/>
      <c r="O665" s="390"/>
      <c r="P665" s="403"/>
      <c r="Q665" s="391"/>
    </row>
    <row r="666" spans="1:17" ht="14.4" customHeight="1" x14ac:dyDescent="0.3">
      <c r="A666" s="386" t="s">
        <v>4205</v>
      </c>
      <c r="B666" s="387" t="s">
        <v>3735</v>
      </c>
      <c r="C666" s="387" t="s">
        <v>3546</v>
      </c>
      <c r="D666" s="387" t="s">
        <v>3640</v>
      </c>
      <c r="E666" s="387" t="s">
        <v>3641</v>
      </c>
      <c r="F666" s="390">
        <v>0.02</v>
      </c>
      <c r="G666" s="390">
        <v>7.34</v>
      </c>
      <c r="H666" s="390">
        <v>1</v>
      </c>
      <c r="I666" s="390">
        <v>367</v>
      </c>
      <c r="J666" s="390"/>
      <c r="K666" s="390"/>
      <c r="L666" s="390"/>
      <c r="M666" s="390"/>
      <c r="N666" s="390"/>
      <c r="O666" s="390"/>
      <c r="P666" s="403"/>
      <c r="Q666" s="391"/>
    </row>
    <row r="667" spans="1:17" ht="14.4" customHeight="1" x14ac:dyDescent="0.3">
      <c r="A667" s="386" t="s">
        <v>4205</v>
      </c>
      <c r="B667" s="387" t="s">
        <v>3735</v>
      </c>
      <c r="C667" s="387" t="s">
        <v>3672</v>
      </c>
      <c r="D667" s="387" t="s">
        <v>3776</v>
      </c>
      <c r="E667" s="387" t="s">
        <v>3777</v>
      </c>
      <c r="F667" s="390">
        <v>144</v>
      </c>
      <c r="G667" s="390">
        <v>62064</v>
      </c>
      <c r="H667" s="390">
        <v>1</v>
      </c>
      <c r="I667" s="390">
        <v>431</v>
      </c>
      <c r="J667" s="390">
        <v>162</v>
      </c>
      <c r="K667" s="390">
        <v>70146</v>
      </c>
      <c r="L667" s="390">
        <v>1.1302204176334107</v>
      </c>
      <c r="M667" s="390">
        <v>433</v>
      </c>
      <c r="N667" s="390">
        <v>153</v>
      </c>
      <c r="O667" s="390">
        <v>50031</v>
      </c>
      <c r="P667" s="403">
        <v>0.80611948955916468</v>
      </c>
      <c r="Q667" s="391">
        <v>327</v>
      </c>
    </row>
    <row r="668" spans="1:17" ht="14.4" customHeight="1" x14ac:dyDescent="0.3">
      <c r="A668" s="386" t="s">
        <v>4205</v>
      </c>
      <c r="B668" s="387" t="s">
        <v>3735</v>
      </c>
      <c r="C668" s="387" t="s">
        <v>3672</v>
      </c>
      <c r="D668" s="387" t="s">
        <v>3673</v>
      </c>
      <c r="E668" s="387" t="s">
        <v>3674</v>
      </c>
      <c r="F668" s="390">
        <v>2</v>
      </c>
      <c r="G668" s="390">
        <v>0</v>
      </c>
      <c r="H668" s="390"/>
      <c r="I668" s="390">
        <v>0</v>
      </c>
      <c r="J668" s="390"/>
      <c r="K668" s="390"/>
      <c r="L668" s="390"/>
      <c r="M668" s="390"/>
      <c r="N668" s="390"/>
      <c r="O668" s="390"/>
      <c r="P668" s="403"/>
      <c r="Q668" s="391"/>
    </row>
    <row r="669" spans="1:17" ht="14.4" customHeight="1" x14ac:dyDescent="0.3">
      <c r="A669" s="386" t="s">
        <v>4205</v>
      </c>
      <c r="B669" s="387" t="s">
        <v>3735</v>
      </c>
      <c r="C669" s="387" t="s">
        <v>3672</v>
      </c>
      <c r="D669" s="387" t="s">
        <v>3778</v>
      </c>
      <c r="E669" s="387" t="s">
        <v>3779</v>
      </c>
      <c r="F669" s="390"/>
      <c r="G669" s="390"/>
      <c r="H669" s="390"/>
      <c r="I669" s="390"/>
      <c r="J669" s="390">
        <v>1</v>
      </c>
      <c r="K669" s="390">
        <v>0</v>
      </c>
      <c r="L669" s="390"/>
      <c r="M669" s="390">
        <v>0</v>
      </c>
      <c r="N669" s="390"/>
      <c r="O669" s="390"/>
      <c r="P669" s="403"/>
      <c r="Q669" s="391"/>
    </row>
    <row r="670" spans="1:17" ht="14.4" customHeight="1" x14ac:dyDescent="0.3">
      <c r="A670" s="386" t="s">
        <v>4205</v>
      </c>
      <c r="B670" s="387" t="s">
        <v>3735</v>
      </c>
      <c r="C670" s="387" t="s">
        <v>3672</v>
      </c>
      <c r="D670" s="387" t="s">
        <v>3675</v>
      </c>
      <c r="E670" s="387" t="s">
        <v>3676</v>
      </c>
      <c r="F670" s="390">
        <v>1</v>
      </c>
      <c r="G670" s="390">
        <v>34</v>
      </c>
      <c r="H670" s="390">
        <v>1</v>
      </c>
      <c r="I670" s="390">
        <v>34</v>
      </c>
      <c r="J670" s="390">
        <v>3</v>
      </c>
      <c r="K670" s="390">
        <v>102</v>
      </c>
      <c r="L670" s="390">
        <v>3</v>
      </c>
      <c r="M670" s="390">
        <v>34</v>
      </c>
      <c r="N670" s="390">
        <v>6</v>
      </c>
      <c r="O670" s="390">
        <v>204</v>
      </c>
      <c r="P670" s="403">
        <v>6</v>
      </c>
      <c r="Q670" s="391">
        <v>34</v>
      </c>
    </row>
    <row r="671" spans="1:17" ht="14.4" customHeight="1" x14ac:dyDescent="0.3">
      <c r="A671" s="386" t="s">
        <v>4205</v>
      </c>
      <c r="B671" s="387" t="s">
        <v>3735</v>
      </c>
      <c r="C671" s="387" t="s">
        <v>3672</v>
      </c>
      <c r="D671" s="387" t="s">
        <v>3784</v>
      </c>
      <c r="E671" s="387" t="s">
        <v>3785</v>
      </c>
      <c r="F671" s="390">
        <v>1</v>
      </c>
      <c r="G671" s="390">
        <v>216</v>
      </c>
      <c r="H671" s="390">
        <v>1</v>
      </c>
      <c r="I671" s="390">
        <v>216</v>
      </c>
      <c r="J671" s="390"/>
      <c r="K671" s="390"/>
      <c r="L671" s="390"/>
      <c r="M671" s="390"/>
      <c r="N671" s="390"/>
      <c r="O671" s="390"/>
      <c r="P671" s="403"/>
      <c r="Q671" s="391"/>
    </row>
    <row r="672" spans="1:17" ht="14.4" customHeight="1" x14ac:dyDescent="0.3">
      <c r="A672" s="386" t="s">
        <v>4205</v>
      </c>
      <c r="B672" s="387" t="s">
        <v>3790</v>
      </c>
      <c r="C672" s="387" t="s">
        <v>3672</v>
      </c>
      <c r="D672" s="387" t="s">
        <v>3804</v>
      </c>
      <c r="E672" s="387" t="s">
        <v>3805</v>
      </c>
      <c r="F672" s="390">
        <v>22</v>
      </c>
      <c r="G672" s="390">
        <v>7150</v>
      </c>
      <c r="H672" s="390">
        <v>1</v>
      </c>
      <c r="I672" s="390">
        <v>325</v>
      </c>
      <c r="J672" s="390">
        <v>18</v>
      </c>
      <c r="K672" s="390">
        <v>5886</v>
      </c>
      <c r="L672" s="390">
        <v>0.82321678321678327</v>
      </c>
      <c r="M672" s="390">
        <v>327</v>
      </c>
      <c r="N672" s="390">
        <v>26</v>
      </c>
      <c r="O672" s="390">
        <v>8502</v>
      </c>
      <c r="P672" s="403">
        <v>1.1890909090909092</v>
      </c>
      <c r="Q672" s="391">
        <v>327</v>
      </c>
    </row>
    <row r="673" spans="1:17" ht="14.4" customHeight="1" x14ac:dyDescent="0.3">
      <c r="A673" s="386" t="s">
        <v>4205</v>
      </c>
      <c r="B673" s="387" t="s">
        <v>3790</v>
      </c>
      <c r="C673" s="387" t="s">
        <v>3672</v>
      </c>
      <c r="D673" s="387" t="s">
        <v>3806</v>
      </c>
      <c r="E673" s="387" t="s">
        <v>3807</v>
      </c>
      <c r="F673" s="390"/>
      <c r="G673" s="390"/>
      <c r="H673" s="390"/>
      <c r="I673" s="390"/>
      <c r="J673" s="390"/>
      <c r="K673" s="390"/>
      <c r="L673" s="390"/>
      <c r="M673" s="390"/>
      <c r="N673" s="390">
        <v>0</v>
      </c>
      <c r="O673" s="390">
        <v>0</v>
      </c>
      <c r="P673" s="403"/>
      <c r="Q673" s="391"/>
    </row>
    <row r="674" spans="1:17" ht="14.4" customHeight="1" x14ac:dyDescent="0.3">
      <c r="A674" s="386" t="s">
        <v>4205</v>
      </c>
      <c r="B674" s="387" t="s">
        <v>3808</v>
      </c>
      <c r="C674" s="387" t="s">
        <v>3546</v>
      </c>
      <c r="D674" s="387" t="s">
        <v>3555</v>
      </c>
      <c r="E674" s="387" t="s">
        <v>3556</v>
      </c>
      <c r="F674" s="390">
        <v>0.4</v>
      </c>
      <c r="G674" s="390">
        <v>33.93</v>
      </c>
      <c r="H674" s="390">
        <v>1</v>
      </c>
      <c r="I674" s="390">
        <v>84.824999999999989</v>
      </c>
      <c r="J674" s="390"/>
      <c r="K674" s="390"/>
      <c r="L674" s="390"/>
      <c r="M674" s="390"/>
      <c r="N674" s="390"/>
      <c r="O674" s="390"/>
      <c r="P674" s="403"/>
      <c r="Q674" s="391"/>
    </row>
    <row r="675" spans="1:17" ht="14.4" customHeight="1" x14ac:dyDescent="0.3">
      <c r="A675" s="386" t="s">
        <v>4205</v>
      </c>
      <c r="B675" s="387" t="s">
        <v>3808</v>
      </c>
      <c r="C675" s="387" t="s">
        <v>3546</v>
      </c>
      <c r="D675" s="387" t="s">
        <v>3559</v>
      </c>
      <c r="E675" s="387" t="s">
        <v>3560</v>
      </c>
      <c r="F675" s="390">
        <v>0.2</v>
      </c>
      <c r="G675" s="390">
        <v>14.79</v>
      </c>
      <c r="H675" s="390">
        <v>1</v>
      </c>
      <c r="I675" s="390">
        <v>73.949999999999989</v>
      </c>
      <c r="J675" s="390"/>
      <c r="K675" s="390"/>
      <c r="L675" s="390"/>
      <c r="M675" s="390"/>
      <c r="N675" s="390"/>
      <c r="O675" s="390"/>
      <c r="P675" s="403"/>
      <c r="Q675" s="391"/>
    </row>
    <row r="676" spans="1:17" ht="14.4" customHeight="1" x14ac:dyDescent="0.3">
      <c r="A676" s="386" t="s">
        <v>4205</v>
      </c>
      <c r="B676" s="387" t="s">
        <v>3808</v>
      </c>
      <c r="C676" s="387" t="s">
        <v>3546</v>
      </c>
      <c r="D676" s="387" t="s">
        <v>3742</v>
      </c>
      <c r="E676" s="387" t="s">
        <v>3743</v>
      </c>
      <c r="F676" s="390">
        <v>0.1</v>
      </c>
      <c r="G676" s="390">
        <v>107.44</v>
      </c>
      <c r="H676" s="390">
        <v>1</v>
      </c>
      <c r="I676" s="390">
        <v>1074.3999999999999</v>
      </c>
      <c r="J676" s="390"/>
      <c r="K676" s="390"/>
      <c r="L676" s="390"/>
      <c r="M676" s="390"/>
      <c r="N676" s="390"/>
      <c r="O676" s="390"/>
      <c r="P676" s="403"/>
      <c r="Q676" s="391"/>
    </row>
    <row r="677" spans="1:17" ht="14.4" customHeight="1" x14ac:dyDescent="0.3">
      <c r="A677" s="386" t="s">
        <v>4205</v>
      </c>
      <c r="B677" s="387" t="s">
        <v>3808</v>
      </c>
      <c r="C677" s="387" t="s">
        <v>3546</v>
      </c>
      <c r="D677" s="387" t="s">
        <v>3587</v>
      </c>
      <c r="E677" s="387" t="s">
        <v>3588</v>
      </c>
      <c r="F677" s="390">
        <v>0.75</v>
      </c>
      <c r="G677" s="390">
        <v>70.48</v>
      </c>
      <c r="H677" s="390">
        <v>1</v>
      </c>
      <c r="I677" s="390">
        <v>93.973333333333343</v>
      </c>
      <c r="J677" s="390"/>
      <c r="K677" s="390"/>
      <c r="L677" s="390"/>
      <c r="M677" s="390"/>
      <c r="N677" s="390"/>
      <c r="O677" s="390"/>
      <c r="P677" s="403"/>
      <c r="Q677" s="391"/>
    </row>
    <row r="678" spans="1:17" ht="14.4" customHeight="1" x14ac:dyDescent="0.3">
      <c r="A678" s="386" t="s">
        <v>4205</v>
      </c>
      <c r="B678" s="387" t="s">
        <v>3808</v>
      </c>
      <c r="C678" s="387" t="s">
        <v>3546</v>
      </c>
      <c r="D678" s="387" t="s">
        <v>3597</v>
      </c>
      <c r="E678" s="387" t="s">
        <v>3598</v>
      </c>
      <c r="F678" s="390">
        <v>4</v>
      </c>
      <c r="G678" s="390">
        <v>193.52</v>
      </c>
      <c r="H678" s="390">
        <v>1</v>
      </c>
      <c r="I678" s="390">
        <v>48.38</v>
      </c>
      <c r="J678" s="390"/>
      <c r="K678" s="390"/>
      <c r="L678" s="390"/>
      <c r="M678" s="390"/>
      <c r="N678" s="390"/>
      <c r="O678" s="390"/>
      <c r="P678" s="403"/>
      <c r="Q678" s="391"/>
    </row>
    <row r="679" spans="1:17" ht="14.4" customHeight="1" x14ac:dyDescent="0.3">
      <c r="A679" s="386" t="s">
        <v>4205</v>
      </c>
      <c r="B679" s="387" t="s">
        <v>3808</v>
      </c>
      <c r="C679" s="387" t="s">
        <v>3546</v>
      </c>
      <c r="D679" s="387" t="s">
        <v>3622</v>
      </c>
      <c r="E679" s="387" t="s">
        <v>3610</v>
      </c>
      <c r="F679" s="390">
        <v>3</v>
      </c>
      <c r="G679" s="390">
        <v>37.47</v>
      </c>
      <c r="H679" s="390">
        <v>1</v>
      </c>
      <c r="I679" s="390">
        <v>12.49</v>
      </c>
      <c r="J679" s="390"/>
      <c r="K679" s="390"/>
      <c r="L679" s="390"/>
      <c r="M679" s="390"/>
      <c r="N679" s="390"/>
      <c r="O679" s="390"/>
      <c r="P679" s="403"/>
      <c r="Q679" s="391"/>
    </row>
    <row r="680" spans="1:17" ht="14.4" customHeight="1" x14ac:dyDescent="0.3">
      <c r="A680" s="386" t="s">
        <v>4205</v>
      </c>
      <c r="B680" s="387" t="s">
        <v>3808</v>
      </c>
      <c r="C680" s="387" t="s">
        <v>3546</v>
      </c>
      <c r="D680" s="387" t="s">
        <v>3762</v>
      </c>
      <c r="E680" s="387" t="s">
        <v>3763</v>
      </c>
      <c r="F680" s="390"/>
      <c r="G680" s="390"/>
      <c r="H680" s="390"/>
      <c r="I680" s="390"/>
      <c r="J680" s="390">
        <v>1.2</v>
      </c>
      <c r="K680" s="390">
        <v>83.42</v>
      </c>
      <c r="L680" s="390"/>
      <c r="M680" s="390">
        <v>69.516666666666666</v>
      </c>
      <c r="N680" s="390"/>
      <c r="O680" s="390"/>
      <c r="P680" s="403"/>
      <c r="Q680" s="391"/>
    </row>
    <row r="681" spans="1:17" ht="14.4" customHeight="1" x14ac:dyDescent="0.3">
      <c r="A681" s="386" t="s">
        <v>4205</v>
      </c>
      <c r="B681" s="387" t="s">
        <v>3808</v>
      </c>
      <c r="C681" s="387" t="s">
        <v>3672</v>
      </c>
      <c r="D681" s="387" t="s">
        <v>3675</v>
      </c>
      <c r="E681" s="387" t="s">
        <v>3676</v>
      </c>
      <c r="F681" s="390">
        <v>7</v>
      </c>
      <c r="G681" s="390">
        <v>238</v>
      </c>
      <c r="H681" s="390">
        <v>1</v>
      </c>
      <c r="I681" s="390">
        <v>34</v>
      </c>
      <c r="J681" s="390">
        <v>1</v>
      </c>
      <c r="K681" s="390">
        <v>34</v>
      </c>
      <c r="L681" s="390">
        <v>0.14285714285714285</v>
      </c>
      <c r="M681" s="390">
        <v>34</v>
      </c>
      <c r="N681" s="390">
        <v>3</v>
      </c>
      <c r="O681" s="390">
        <v>102</v>
      </c>
      <c r="P681" s="403">
        <v>0.42857142857142855</v>
      </c>
      <c r="Q681" s="391">
        <v>34</v>
      </c>
    </row>
    <row r="682" spans="1:17" ht="14.4" customHeight="1" x14ac:dyDescent="0.3">
      <c r="A682" s="386" t="s">
        <v>4205</v>
      </c>
      <c r="B682" s="387" t="s">
        <v>3808</v>
      </c>
      <c r="C682" s="387" t="s">
        <v>3672</v>
      </c>
      <c r="D682" s="387" t="s">
        <v>3896</v>
      </c>
      <c r="E682" s="387" t="s">
        <v>3897</v>
      </c>
      <c r="F682" s="390">
        <v>1</v>
      </c>
      <c r="G682" s="390">
        <v>332</v>
      </c>
      <c r="H682" s="390">
        <v>1</v>
      </c>
      <c r="I682" s="390">
        <v>332</v>
      </c>
      <c r="J682" s="390"/>
      <c r="K682" s="390"/>
      <c r="L682" s="390"/>
      <c r="M682" s="390"/>
      <c r="N682" s="390"/>
      <c r="O682" s="390"/>
      <c r="P682" s="403"/>
      <c r="Q682" s="391"/>
    </row>
    <row r="683" spans="1:17" ht="14.4" customHeight="1" x14ac:dyDescent="0.3">
      <c r="A683" s="386" t="s">
        <v>4205</v>
      </c>
      <c r="B683" s="387" t="s">
        <v>3808</v>
      </c>
      <c r="C683" s="387" t="s">
        <v>3672</v>
      </c>
      <c r="D683" s="387" t="s">
        <v>3701</v>
      </c>
      <c r="E683" s="387" t="s">
        <v>3702</v>
      </c>
      <c r="F683" s="390">
        <v>23</v>
      </c>
      <c r="G683" s="390">
        <v>7429</v>
      </c>
      <c r="H683" s="390">
        <v>1</v>
      </c>
      <c r="I683" s="390">
        <v>323</v>
      </c>
      <c r="J683" s="390">
        <v>21</v>
      </c>
      <c r="K683" s="390">
        <v>6804</v>
      </c>
      <c r="L683" s="390">
        <v>0.9158702382554853</v>
      </c>
      <c r="M683" s="390">
        <v>324</v>
      </c>
      <c r="N683" s="390">
        <v>26</v>
      </c>
      <c r="O683" s="390">
        <v>8450</v>
      </c>
      <c r="P683" s="403">
        <v>1.1374343787858392</v>
      </c>
      <c r="Q683" s="391">
        <v>325</v>
      </c>
    </row>
    <row r="684" spans="1:17" ht="14.4" customHeight="1" x14ac:dyDescent="0.3">
      <c r="A684" s="386" t="s">
        <v>4205</v>
      </c>
      <c r="B684" s="387" t="s">
        <v>3808</v>
      </c>
      <c r="C684" s="387" t="s">
        <v>3672</v>
      </c>
      <c r="D684" s="387" t="s">
        <v>3906</v>
      </c>
      <c r="E684" s="387" t="s">
        <v>3907</v>
      </c>
      <c r="F684" s="390">
        <v>50</v>
      </c>
      <c r="G684" s="390">
        <v>12400</v>
      </c>
      <c r="H684" s="390">
        <v>1</v>
      </c>
      <c r="I684" s="390">
        <v>248</v>
      </c>
      <c r="J684" s="390">
        <v>49</v>
      </c>
      <c r="K684" s="390">
        <v>12201</v>
      </c>
      <c r="L684" s="390">
        <v>0.98395161290322586</v>
      </c>
      <c r="M684" s="390">
        <v>249</v>
      </c>
      <c r="N684" s="390">
        <v>73</v>
      </c>
      <c r="O684" s="390">
        <v>16936</v>
      </c>
      <c r="P684" s="403">
        <v>1.3658064516129031</v>
      </c>
      <c r="Q684" s="391">
        <v>232</v>
      </c>
    </row>
    <row r="685" spans="1:17" ht="14.4" customHeight="1" x14ac:dyDescent="0.3">
      <c r="A685" s="386" t="s">
        <v>4205</v>
      </c>
      <c r="B685" s="387" t="s">
        <v>3808</v>
      </c>
      <c r="C685" s="387" t="s">
        <v>3672</v>
      </c>
      <c r="D685" s="387" t="s">
        <v>3918</v>
      </c>
      <c r="E685" s="387" t="s">
        <v>3919</v>
      </c>
      <c r="F685" s="390">
        <v>4</v>
      </c>
      <c r="G685" s="390">
        <v>320</v>
      </c>
      <c r="H685" s="390">
        <v>1</v>
      </c>
      <c r="I685" s="390">
        <v>80</v>
      </c>
      <c r="J685" s="390"/>
      <c r="K685" s="390"/>
      <c r="L685" s="390"/>
      <c r="M685" s="390"/>
      <c r="N685" s="390"/>
      <c r="O685" s="390"/>
      <c r="P685" s="403"/>
      <c r="Q685" s="391"/>
    </row>
    <row r="686" spans="1:17" ht="14.4" customHeight="1" x14ac:dyDescent="0.3">
      <c r="A686" s="386" t="s">
        <v>4205</v>
      </c>
      <c r="B686" s="387" t="s">
        <v>3808</v>
      </c>
      <c r="C686" s="387" t="s">
        <v>3672</v>
      </c>
      <c r="D686" s="387" t="s">
        <v>3929</v>
      </c>
      <c r="E686" s="387" t="s">
        <v>3930</v>
      </c>
      <c r="F686" s="390">
        <v>225</v>
      </c>
      <c r="G686" s="390">
        <v>24750</v>
      </c>
      <c r="H686" s="390">
        <v>1</v>
      </c>
      <c r="I686" s="390">
        <v>110</v>
      </c>
      <c r="J686" s="390">
        <v>241</v>
      </c>
      <c r="K686" s="390">
        <v>26751</v>
      </c>
      <c r="L686" s="390">
        <v>1.0808484848484849</v>
      </c>
      <c r="M686" s="390">
        <v>111</v>
      </c>
      <c r="N686" s="390">
        <v>357</v>
      </c>
      <c r="O686" s="390">
        <v>39984</v>
      </c>
      <c r="P686" s="403">
        <v>1.6155151515151516</v>
      </c>
      <c r="Q686" s="391">
        <v>112</v>
      </c>
    </row>
    <row r="687" spans="1:17" ht="14.4" customHeight="1" x14ac:dyDescent="0.3">
      <c r="A687" s="386" t="s">
        <v>4205</v>
      </c>
      <c r="B687" s="387" t="s">
        <v>3808</v>
      </c>
      <c r="C687" s="387" t="s">
        <v>3672</v>
      </c>
      <c r="D687" s="387" t="s">
        <v>3969</v>
      </c>
      <c r="E687" s="387" t="s">
        <v>3970</v>
      </c>
      <c r="F687" s="390">
        <v>282</v>
      </c>
      <c r="G687" s="390">
        <v>52734</v>
      </c>
      <c r="H687" s="390">
        <v>1</v>
      </c>
      <c r="I687" s="390">
        <v>187</v>
      </c>
      <c r="J687" s="390">
        <v>254</v>
      </c>
      <c r="K687" s="390">
        <v>49022</v>
      </c>
      <c r="L687" s="390">
        <v>0.92960898092312361</v>
      </c>
      <c r="M687" s="390">
        <v>193</v>
      </c>
      <c r="N687" s="390">
        <v>277</v>
      </c>
      <c r="O687" s="390">
        <v>53738</v>
      </c>
      <c r="P687" s="403">
        <v>1.0190389502029051</v>
      </c>
      <c r="Q687" s="391">
        <v>194</v>
      </c>
    </row>
    <row r="688" spans="1:17" ht="14.4" customHeight="1" x14ac:dyDescent="0.3">
      <c r="A688" s="386" t="s">
        <v>4205</v>
      </c>
      <c r="B688" s="387" t="s">
        <v>3981</v>
      </c>
      <c r="C688" s="387" t="s">
        <v>3672</v>
      </c>
      <c r="D688" s="387" t="s">
        <v>3679</v>
      </c>
      <c r="E688" s="387" t="s">
        <v>3680</v>
      </c>
      <c r="F688" s="390"/>
      <c r="G688" s="390"/>
      <c r="H688" s="390"/>
      <c r="I688" s="390"/>
      <c r="J688" s="390">
        <v>2</v>
      </c>
      <c r="K688" s="390">
        <v>150</v>
      </c>
      <c r="L688" s="390"/>
      <c r="M688" s="390">
        <v>75</v>
      </c>
      <c r="N688" s="390"/>
      <c r="O688" s="390"/>
      <c r="P688" s="403"/>
      <c r="Q688" s="391"/>
    </row>
    <row r="689" spans="1:17" ht="14.4" customHeight="1" x14ac:dyDescent="0.3">
      <c r="A689" s="386" t="s">
        <v>4205</v>
      </c>
      <c r="B689" s="387" t="s">
        <v>3981</v>
      </c>
      <c r="C689" s="387" t="s">
        <v>3672</v>
      </c>
      <c r="D689" s="387" t="s">
        <v>3906</v>
      </c>
      <c r="E689" s="387" t="s">
        <v>3907</v>
      </c>
      <c r="F689" s="390">
        <v>3</v>
      </c>
      <c r="G689" s="390">
        <v>744</v>
      </c>
      <c r="H689" s="390">
        <v>1</v>
      </c>
      <c r="I689" s="390">
        <v>248</v>
      </c>
      <c r="J689" s="390">
        <v>3</v>
      </c>
      <c r="K689" s="390">
        <v>747</v>
      </c>
      <c r="L689" s="390">
        <v>1.0040322580645162</v>
      </c>
      <c r="M689" s="390">
        <v>249</v>
      </c>
      <c r="N689" s="390">
        <v>1</v>
      </c>
      <c r="O689" s="390">
        <v>232</v>
      </c>
      <c r="P689" s="403">
        <v>0.31182795698924731</v>
      </c>
      <c r="Q689" s="391">
        <v>232</v>
      </c>
    </row>
    <row r="690" spans="1:17" ht="14.4" customHeight="1" x14ac:dyDescent="0.3">
      <c r="A690" s="386" t="s">
        <v>4205</v>
      </c>
      <c r="B690" s="387" t="s">
        <v>3981</v>
      </c>
      <c r="C690" s="387" t="s">
        <v>3672</v>
      </c>
      <c r="D690" s="387" t="s">
        <v>3945</v>
      </c>
      <c r="E690" s="387" t="s">
        <v>3940</v>
      </c>
      <c r="F690" s="390"/>
      <c r="G690" s="390"/>
      <c r="H690" s="390"/>
      <c r="I690" s="390"/>
      <c r="J690" s="390">
        <v>2</v>
      </c>
      <c r="K690" s="390">
        <v>1330</v>
      </c>
      <c r="L690" s="390"/>
      <c r="M690" s="390">
        <v>665</v>
      </c>
      <c r="N690" s="390"/>
      <c r="O690" s="390"/>
      <c r="P690" s="403"/>
      <c r="Q690" s="391"/>
    </row>
    <row r="691" spans="1:17" ht="14.4" customHeight="1" x14ac:dyDescent="0.3">
      <c r="A691" s="386" t="s">
        <v>4205</v>
      </c>
      <c r="B691" s="387" t="s">
        <v>3981</v>
      </c>
      <c r="C691" s="387" t="s">
        <v>3672</v>
      </c>
      <c r="D691" s="387" t="s">
        <v>4066</v>
      </c>
      <c r="E691" s="387" t="s">
        <v>4067</v>
      </c>
      <c r="F691" s="390">
        <v>2</v>
      </c>
      <c r="G691" s="390">
        <v>346</v>
      </c>
      <c r="H691" s="390">
        <v>1</v>
      </c>
      <c r="I691" s="390">
        <v>173</v>
      </c>
      <c r="J691" s="390">
        <v>1</v>
      </c>
      <c r="K691" s="390">
        <v>174</v>
      </c>
      <c r="L691" s="390">
        <v>0.50289017341040465</v>
      </c>
      <c r="M691" s="390">
        <v>174</v>
      </c>
      <c r="N691" s="390"/>
      <c r="O691" s="390"/>
      <c r="P691" s="403"/>
      <c r="Q691" s="391"/>
    </row>
    <row r="692" spans="1:17" ht="14.4" customHeight="1" x14ac:dyDescent="0.3">
      <c r="A692" s="386" t="s">
        <v>4205</v>
      </c>
      <c r="B692" s="387" t="s">
        <v>3981</v>
      </c>
      <c r="C692" s="387" t="s">
        <v>3672</v>
      </c>
      <c r="D692" s="387" t="s">
        <v>3806</v>
      </c>
      <c r="E692" s="387" t="s">
        <v>3807</v>
      </c>
      <c r="F692" s="390"/>
      <c r="G692" s="390"/>
      <c r="H692" s="390"/>
      <c r="I692" s="390"/>
      <c r="J692" s="390"/>
      <c r="K692" s="390"/>
      <c r="L692" s="390"/>
      <c r="M692" s="390"/>
      <c r="N692" s="390">
        <v>0</v>
      </c>
      <c r="O692" s="390">
        <v>0</v>
      </c>
      <c r="P692" s="403"/>
      <c r="Q692" s="391"/>
    </row>
    <row r="693" spans="1:17" ht="14.4" customHeight="1" x14ac:dyDescent="0.3">
      <c r="A693" s="386" t="s">
        <v>4205</v>
      </c>
      <c r="B693" s="387" t="s">
        <v>3981</v>
      </c>
      <c r="C693" s="387" t="s">
        <v>3672</v>
      </c>
      <c r="D693" s="387" t="s">
        <v>4097</v>
      </c>
      <c r="E693" s="387" t="s">
        <v>4098</v>
      </c>
      <c r="F693" s="390"/>
      <c r="G693" s="390"/>
      <c r="H693" s="390"/>
      <c r="I693" s="390"/>
      <c r="J693" s="390"/>
      <c r="K693" s="390"/>
      <c r="L693" s="390"/>
      <c r="M693" s="390"/>
      <c r="N693" s="390">
        <v>5</v>
      </c>
      <c r="O693" s="390">
        <v>1160</v>
      </c>
      <c r="P693" s="403"/>
      <c r="Q693" s="391">
        <v>232</v>
      </c>
    </row>
    <row r="694" spans="1:17" ht="14.4" customHeight="1" x14ac:dyDescent="0.3">
      <c r="A694" s="386" t="s">
        <v>4205</v>
      </c>
      <c r="B694" s="387" t="s">
        <v>4101</v>
      </c>
      <c r="C694" s="387" t="s">
        <v>3672</v>
      </c>
      <c r="D694" s="387" t="s">
        <v>3701</v>
      </c>
      <c r="E694" s="387" t="s">
        <v>3702</v>
      </c>
      <c r="F694" s="390">
        <v>1</v>
      </c>
      <c r="G694" s="390">
        <v>323</v>
      </c>
      <c r="H694" s="390">
        <v>1</v>
      </c>
      <c r="I694" s="390">
        <v>323</v>
      </c>
      <c r="J694" s="390"/>
      <c r="K694" s="390"/>
      <c r="L694" s="390"/>
      <c r="M694" s="390"/>
      <c r="N694" s="390">
        <v>2</v>
      </c>
      <c r="O694" s="390">
        <v>650</v>
      </c>
      <c r="P694" s="403">
        <v>2.0123839009287927</v>
      </c>
      <c r="Q694" s="391">
        <v>325</v>
      </c>
    </row>
    <row r="695" spans="1:17" ht="14.4" customHeight="1" x14ac:dyDescent="0.3">
      <c r="A695" s="386" t="s">
        <v>4205</v>
      </c>
      <c r="B695" s="387" t="s">
        <v>4101</v>
      </c>
      <c r="C695" s="387" t="s">
        <v>3672</v>
      </c>
      <c r="D695" s="387" t="s">
        <v>4132</v>
      </c>
      <c r="E695" s="387" t="s">
        <v>4133</v>
      </c>
      <c r="F695" s="390">
        <v>5</v>
      </c>
      <c r="G695" s="390">
        <v>1165</v>
      </c>
      <c r="H695" s="390">
        <v>1</v>
      </c>
      <c r="I695" s="390">
        <v>233</v>
      </c>
      <c r="J695" s="390">
        <v>9</v>
      </c>
      <c r="K695" s="390">
        <v>2106</v>
      </c>
      <c r="L695" s="390">
        <v>1.807725321888412</v>
      </c>
      <c r="M695" s="390">
        <v>234</v>
      </c>
      <c r="N695" s="390">
        <v>10</v>
      </c>
      <c r="O695" s="390">
        <v>2320</v>
      </c>
      <c r="P695" s="403">
        <v>1.9914163090128756</v>
      </c>
      <c r="Q695" s="391">
        <v>232</v>
      </c>
    </row>
    <row r="696" spans="1:17" ht="14.4" customHeight="1" x14ac:dyDescent="0.3">
      <c r="A696" s="386" t="s">
        <v>4206</v>
      </c>
      <c r="B696" s="387" t="s">
        <v>3735</v>
      </c>
      <c r="C696" s="387" t="s">
        <v>3546</v>
      </c>
      <c r="D696" s="387" t="s">
        <v>3638</v>
      </c>
      <c r="E696" s="387" t="s">
        <v>3639</v>
      </c>
      <c r="F696" s="390">
        <v>0.2</v>
      </c>
      <c r="G696" s="390">
        <v>10.130000000000001</v>
      </c>
      <c r="H696" s="390">
        <v>1</v>
      </c>
      <c r="I696" s="390">
        <v>50.65</v>
      </c>
      <c r="J696" s="390"/>
      <c r="K696" s="390"/>
      <c r="L696" s="390"/>
      <c r="M696" s="390"/>
      <c r="N696" s="390"/>
      <c r="O696" s="390"/>
      <c r="P696" s="403"/>
      <c r="Q696" s="391"/>
    </row>
    <row r="697" spans="1:17" ht="14.4" customHeight="1" x14ac:dyDescent="0.3">
      <c r="A697" s="386" t="s">
        <v>4206</v>
      </c>
      <c r="B697" s="387" t="s">
        <v>3735</v>
      </c>
      <c r="C697" s="387" t="s">
        <v>3672</v>
      </c>
      <c r="D697" s="387" t="s">
        <v>3776</v>
      </c>
      <c r="E697" s="387" t="s">
        <v>3777</v>
      </c>
      <c r="F697" s="390">
        <v>84</v>
      </c>
      <c r="G697" s="390">
        <v>36204</v>
      </c>
      <c r="H697" s="390">
        <v>1</v>
      </c>
      <c r="I697" s="390">
        <v>431</v>
      </c>
      <c r="J697" s="390">
        <v>64</v>
      </c>
      <c r="K697" s="390">
        <v>27712</v>
      </c>
      <c r="L697" s="390">
        <v>0.76544028284167498</v>
      </c>
      <c r="M697" s="390">
        <v>433</v>
      </c>
      <c r="N697" s="390">
        <v>74</v>
      </c>
      <c r="O697" s="390">
        <v>24198</v>
      </c>
      <c r="P697" s="403">
        <v>0.66837918462048396</v>
      </c>
      <c r="Q697" s="391">
        <v>327</v>
      </c>
    </row>
    <row r="698" spans="1:17" ht="14.4" customHeight="1" x14ac:dyDescent="0.3">
      <c r="A698" s="386" t="s">
        <v>4206</v>
      </c>
      <c r="B698" s="387" t="s">
        <v>3735</v>
      </c>
      <c r="C698" s="387" t="s">
        <v>3672</v>
      </c>
      <c r="D698" s="387" t="s">
        <v>3675</v>
      </c>
      <c r="E698" s="387" t="s">
        <v>3676</v>
      </c>
      <c r="F698" s="390">
        <v>1</v>
      </c>
      <c r="G698" s="390">
        <v>34</v>
      </c>
      <c r="H698" s="390">
        <v>1</v>
      </c>
      <c r="I698" s="390">
        <v>34</v>
      </c>
      <c r="J698" s="390"/>
      <c r="K698" s="390"/>
      <c r="L698" s="390"/>
      <c r="M698" s="390"/>
      <c r="N698" s="390">
        <v>1</v>
      </c>
      <c r="O698" s="390">
        <v>34</v>
      </c>
      <c r="P698" s="403">
        <v>1</v>
      </c>
      <c r="Q698" s="391">
        <v>34</v>
      </c>
    </row>
    <row r="699" spans="1:17" ht="14.4" customHeight="1" x14ac:dyDescent="0.3">
      <c r="A699" s="386" t="s">
        <v>4206</v>
      </c>
      <c r="B699" s="387" t="s">
        <v>3790</v>
      </c>
      <c r="C699" s="387" t="s">
        <v>3546</v>
      </c>
      <c r="D699" s="387" t="s">
        <v>3553</v>
      </c>
      <c r="E699" s="387" t="s">
        <v>3554</v>
      </c>
      <c r="F699" s="390">
        <v>0.2</v>
      </c>
      <c r="G699" s="390">
        <v>17.920000000000002</v>
      </c>
      <c r="H699" s="390">
        <v>1</v>
      </c>
      <c r="I699" s="390">
        <v>89.600000000000009</v>
      </c>
      <c r="J699" s="390"/>
      <c r="K699" s="390"/>
      <c r="L699" s="390"/>
      <c r="M699" s="390"/>
      <c r="N699" s="390"/>
      <c r="O699" s="390"/>
      <c r="P699" s="403"/>
      <c r="Q699" s="391"/>
    </row>
    <row r="700" spans="1:17" ht="14.4" customHeight="1" x14ac:dyDescent="0.3">
      <c r="A700" s="386" t="s">
        <v>4206</v>
      </c>
      <c r="B700" s="387" t="s">
        <v>3790</v>
      </c>
      <c r="C700" s="387" t="s">
        <v>3546</v>
      </c>
      <c r="D700" s="387" t="s">
        <v>3555</v>
      </c>
      <c r="E700" s="387" t="s">
        <v>3556</v>
      </c>
      <c r="F700" s="390">
        <v>0.2</v>
      </c>
      <c r="G700" s="390">
        <v>16.97</v>
      </c>
      <c r="H700" s="390">
        <v>1</v>
      </c>
      <c r="I700" s="390">
        <v>84.85</v>
      </c>
      <c r="J700" s="390"/>
      <c r="K700" s="390"/>
      <c r="L700" s="390"/>
      <c r="M700" s="390"/>
      <c r="N700" s="390"/>
      <c r="O700" s="390"/>
      <c r="P700" s="403"/>
      <c r="Q700" s="391"/>
    </row>
    <row r="701" spans="1:17" ht="14.4" customHeight="1" x14ac:dyDescent="0.3">
      <c r="A701" s="386" t="s">
        <v>4206</v>
      </c>
      <c r="B701" s="387" t="s">
        <v>3790</v>
      </c>
      <c r="C701" s="387" t="s">
        <v>3546</v>
      </c>
      <c r="D701" s="387" t="s">
        <v>3575</v>
      </c>
      <c r="E701" s="387" t="s">
        <v>3576</v>
      </c>
      <c r="F701" s="390">
        <v>0.1</v>
      </c>
      <c r="G701" s="390">
        <v>10.01</v>
      </c>
      <c r="H701" s="390">
        <v>1</v>
      </c>
      <c r="I701" s="390">
        <v>100.1</v>
      </c>
      <c r="J701" s="390"/>
      <c r="K701" s="390"/>
      <c r="L701" s="390"/>
      <c r="M701" s="390"/>
      <c r="N701" s="390"/>
      <c r="O701" s="390"/>
      <c r="P701" s="403"/>
      <c r="Q701" s="391"/>
    </row>
    <row r="702" spans="1:17" ht="14.4" customHeight="1" x14ac:dyDescent="0.3">
      <c r="A702" s="386" t="s">
        <v>4206</v>
      </c>
      <c r="B702" s="387" t="s">
        <v>3790</v>
      </c>
      <c r="C702" s="387" t="s">
        <v>3546</v>
      </c>
      <c r="D702" s="387" t="s">
        <v>3591</v>
      </c>
      <c r="E702" s="387" t="s">
        <v>3592</v>
      </c>
      <c r="F702" s="390">
        <v>0.08</v>
      </c>
      <c r="G702" s="390">
        <v>9.9700000000000006</v>
      </c>
      <c r="H702" s="390">
        <v>1</v>
      </c>
      <c r="I702" s="390">
        <v>124.625</v>
      </c>
      <c r="J702" s="390"/>
      <c r="K702" s="390"/>
      <c r="L702" s="390"/>
      <c r="M702" s="390"/>
      <c r="N702" s="390"/>
      <c r="O702" s="390"/>
      <c r="P702" s="403"/>
      <c r="Q702" s="391"/>
    </row>
    <row r="703" spans="1:17" ht="14.4" customHeight="1" x14ac:dyDescent="0.3">
      <c r="A703" s="386" t="s">
        <v>4206</v>
      </c>
      <c r="B703" s="387" t="s">
        <v>3790</v>
      </c>
      <c r="C703" s="387" t="s">
        <v>3546</v>
      </c>
      <c r="D703" s="387" t="s">
        <v>3622</v>
      </c>
      <c r="E703" s="387" t="s">
        <v>3610</v>
      </c>
      <c r="F703" s="390">
        <v>3</v>
      </c>
      <c r="G703" s="390">
        <v>37.47</v>
      </c>
      <c r="H703" s="390">
        <v>1</v>
      </c>
      <c r="I703" s="390">
        <v>12.49</v>
      </c>
      <c r="J703" s="390"/>
      <c r="K703" s="390"/>
      <c r="L703" s="390"/>
      <c r="M703" s="390"/>
      <c r="N703" s="390"/>
      <c r="O703" s="390"/>
      <c r="P703" s="403"/>
      <c r="Q703" s="391"/>
    </row>
    <row r="704" spans="1:17" ht="14.4" customHeight="1" x14ac:dyDescent="0.3">
      <c r="A704" s="386" t="s">
        <v>4206</v>
      </c>
      <c r="B704" s="387" t="s">
        <v>3790</v>
      </c>
      <c r="C704" s="387" t="s">
        <v>3546</v>
      </c>
      <c r="D704" s="387" t="s">
        <v>3623</v>
      </c>
      <c r="E704" s="387" t="s">
        <v>3610</v>
      </c>
      <c r="F704" s="390">
        <v>1</v>
      </c>
      <c r="G704" s="390">
        <v>14.14</v>
      </c>
      <c r="H704" s="390">
        <v>1</v>
      </c>
      <c r="I704" s="390">
        <v>14.14</v>
      </c>
      <c r="J704" s="390"/>
      <c r="K704" s="390"/>
      <c r="L704" s="390"/>
      <c r="M704" s="390"/>
      <c r="N704" s="390"/>
      <c r="O704" s="390"/>
      <c r="P704" s="403"/>
      <c r="Q704" s="391"/>
    </row>
    <row r="705" spans="1:17" ht="14.4" customHeight="1" x14ac:dyDescent="0.3">
      <c r="A705" s="386" t="s">
        <v>4206</v>
      </c>
      <c r="B705" s="387" t="s">
        <v>3790</v>
      </c>
      <c r="C705" s="387" t="s">
        <v>3546</v>
      </c>
      <c r="D705" s="387" t="s">
        <v>3636</v>
      </c>
      <c r="E705" s="387" t="s">
        <v>3637</v>
      </c>
      <c r="F705" s="390">
        <v>1</v>
      </c>
      <c r="G705" s="390">
        <v>488.58</v>
      </c>
      <c r="H705" s="390">
        <v>1</v>
      </c>
      <c r="I705" s="390">
        <v>488.58</v>
      </c>
      <c r="J705" s="390"/>
      <c r="K705" s="390"/>
      <c r="L705" s="390"/>
      <c r="M705" s="390"/>
      <c r="N705" s="390"/>
      <c r="O705" s="390"/>
      <c r="P705" s="403"/>
      <c r="Q705" s="391"/>
    </row>
    <row r="706" spans="1:17" ht="14.4" customHeight="1" x14ac:dyDescent="0.3">
      <c r="A706" s="386" t="s">
        <v>4206</v>
      </c>
      <c r="B706" s="387" t="s">
        <v>3790</v>
      </c>
      <c r="C706" s="387" t="s">
        <v>3546</v>
      </c>
      <c r="D706" s="387" t="s">
        <v>3638</v>
      </c>
      <c r="E706" s="387" t="s">
        <v>3639</v>
      </c>
      <c r="F706" s="390">
        <v>0.4</v>
      </c>
      <c r="G706" s="390">
        <v>20.239999999999998</v>
      </c>
      <c r="H706" s="390">
        <v>1</v>
      </c>
      <c r="I706" s="390">
        <v>50.599999999999994</v>
      </c>
      <c r="J706" s="390"/>
      <c r="K706" s="390"/>
      <c r="L706" s="390"/>
      <c r="M706" s="390"/>
      <c r="N706" s="390"/>
      <c r="O706" s="390"/>
      <c r="P706" s="403"/>
      <c r="Q706" s="391"/>
    </row>
    <row r="707" spans="1:17" ht="14.4" customHeight="1" x14ac:dyDescent="0.3">
      <c r="A707" s="386" t="s">
        <v>4206</v>
      </c>
      <c r="B707" s="387" t="s">
        <v>3790</v>
      </c>
      <c r="C707" s="387" t="s">
        <v>3672</v>
      </c>
      <c r="D707" s="387" t="s">
        <v>3778</v>
      </c>
      <c r="E707" s="387" t="s">
        <v>3779</v>
      </c>
      <c r="F707" s="390"/>
      <c r="G707" s="390"/>
      <c r="H707" s="390"/>
      <c r="I707" s="390"/>
      <c r="J707" s="390">
        <v>2</v>
      </c>
      <c r="K707" s="390">
        <v>0</v>
      </c>
      <c r="L707" s="390"/>
      <c r="M707" s="390">
        <v>0</v>
      </c>
      <c r="N707" s="390">
        <v>3</v>
      </c>
      <c r="O707" s="390">
        <v>0</v>
      </c>
      <c r="P707" s="403"/>
      <c r="Q707" s="391">
        <v>0</v>
      </c>
    </row>
    <row r="708" spans="1:17" ht="14.4" customHeight="1" x14ac:dyDescent="0.3">
      <c r="A708" s="386" t="s">
        <v>4206</v>
      </c>
      <c r="B708" s="387" t="s">
        <v>3790</v>
      </c>
      <c r="C708" s="387" t="s">
        <v>3672</v>
      </c>
      <c r="D708" s="387" t="s">
        <v>3675</v>
      </c>
      <c r="E708" s="387" t="s">
        <v>3676</v>
      </c>
      <c r="F708" s="390">
        <v>1</v>
      </c>
      <c r="G708" s="390">
        <v>34</v>
      </c>
      <c r="H708" s="390">
        <v>1</v>
      </c>
      <c r="I708" s="390">
        <v>34</v>
      </c>
      <c r="J708" s="390">
        <v>1</v>
      </c>
      <c r="K708" s="390">
        <v>34</v>
      </c>
      <c r="L708" s="390">
        <v>1</v>
      </c>
      <c r="M708" s="390">
        <v>34</v>
      </c>
      <c r="N708" s="390">
        <v>2</v>
      </c>
      <c r="O708" s="390">
        <v>68</v>
      </c>
      <c r="P708" s="403">
        <v>2</v>
      </c>
      <c r="Q708" s="391">
        <v>34</v>
      </c>
    </row>
    <row r="709" spans="1:17" ht="14.4" customHeight="1" x14ac:dyDescent="0.3">
      <c r="A709" s="386" t="s">
        <v>4206</v>
      </c>
      <c r="B709" s="387" t="s">
        <v>3790</v>
      </c>
      <c r="C709" s="387" t="s">
        <v>3672</v>
      </c>
      <c r="D709" s="387" t="s">
        <v>3701</v>
      </c>
      <c r="E709" s="387" t="s">
        <v>3702</v>
      </c>
      <c r="F709" s="390"/>
      <c r="G709" s="390"/>
      <c r="H709" s="390"/>
      <c r="I709" s="390"/>
      <c r="J709" s="390">
        <v>2</v>
      </c>
      <c r="K709" s="390">
        <v>648</v>
      </c>
      <c r="L709" s="390"/>
      <c r="M709" s="390">
        <v>324</v>
      </c>
      <c r="N709" s="390">
        <v>1</v>
      </c>
      <c r="O709" s="390">
        <v>325</v>
      </c>
      <c r="P709" s="403"/>
      <c r="Q709" s="391">
        <v>325</v>
      </c>
    </row>
    <row r="710" spans="1:17" ht="14.4" customHeight="1" x14ac:dyDescent="0.3">
      <c r="A710" s="386" t="s">
        <v>4206</v>
      </c>
      <c r="B710" s="387" t="s">
        <v>3790</v>
      </c>
      <c r="C710" s="387" t="s">
        <v>3672</v>
      </c>
      <c r="D710" s="387" t="s">
        <v>3804</v>
      </c>
      <c r="E710" s="387" t="s">
        <v>3805</v>
      </c>
      <c r="F710" s="390">
        <v>377</v>
      </c>
      <c r="G710" s="390">
        <v>122525</v>
      </c>
      <c r="H710" s="390">
        <v>1</v>
      </c>
      <c r="I710" s="390">
        <v>325</v>
      </c>
      <c r="J710" s="390">
        <v>312</v>
      </c>
      <c r="K710" s="390">
        <v>102024</v>
      </c>
      <c r="L710" s="390">
        <v>0.83267904509283819</v>
      </c>
      <c r="M710" s="390">
        <v>327</v>
      </c>
      <c r="N710" s="390">
        <v>395</v>
      </c>
      <c r="O710" s="390">
        <v>129165</v>
      </c>
      <c r="P710" s="403">
        <v>1.054193021832279</v>
      </c>
      <c r="Q710" s="391">
        <v>327</v>
      </c>
    </row>
    <row r="711" spans="1:17" ht="14.4" customHeight="1" x14ac:dyDescent="0.3">
      <c r="A711" s="386" t="s">
        <v>4206</v>
      </c>
      <c r="B711" s="387" t="s">
        <v>3790</v>
      </c>
      <c r="C711" s="387" t="s">
        <v>3672</v>
      </c>
      <c r="D711" s="387" t="s">
        <v>3806</v>
      </c>
      <c r="E711" s="387" t="s">
        <v>3807</v>
      </c>
      <c r="F711" s="390"/>
      <c r="G711" s="390"/>
      <c r="H711" s="390"/>
      <c r="I711" s="390"/>
      <c r="J711" s="390"/>
      <c r="K711" s="390"/>
      <c r="L711" s="390"/>
      <c r="M711" s="390"/>
      <c r="N711" s="390">
        <v>12</v>
      </c>
      <c r="O711" s="390">
        <v>0</v>
      </c>
      <c r="P711" s="403"/>
      <c r="Q711" s="391">
        <v>0</v>
      </c>
    </row>
    <row r="712" spans="1:17" ht="14.4" customHeight="1" x14ac:dyDescent="0.3">
      <c r="A712" s="386" t="s">
        <v>4206</v>
      </c>
      <c r="B712" s="387" t="s">
        <v>3808</v>
      </c>
      <c r="C712" s="387" t="s">
        <v>3546</v>
      </c>
      <c r="D712" s="387" t="s">
        <v>3553</v>
      </c>
      <c r="E712" s="387" t="s">
        <v>3554</v>
      </c>
      <c r="F712" s="390">
        <v>0.2</v>
      </c>
      <c r="G712" s="390">
        <v>17.920000000000002</v>
      </c>
      <c r="H712" s="390">
        <v>1</v>
      </c>
      <c r="I712" s="390">
        <v>89.600000000000009</v>
      </c>
      <c r="J712" s="390"/>
      <c r="K712" s="390"/>
      <c r="L712" s="390"/>
      <c r="M712" s="390"/>
      <c r="N712" s="390"/>
      <c r="O712" s="390"/>
      <c r="P712" s="403"/>
      <c r="Q712" s="391"/>
    </row>
    <row r="713" spans="1:17" ht="14.4" customHeight="1" x14ac:dyDescent="0.3">
      <c r="A713" s="386" t="s">
        <v>4206</v>
      </c>
      <c r="B713" s="387" t="s">
        <v>3808</v>
      </c>
      <c r="C713" s="387" t="s">
        <v>3546</v>
      </c>
      <c r="D713" s="387" t="s">
        <v>3555</v>
      </c>
      <c r="E713" s="387" t="s">
        <v>3556</v>
      </c>
      <c r="F713" s="390">
        <v>1.4000000000000001</v>
      </c>
      <c r="G713" s="390">
        <v>118.75999999999999</v>
      </c>
      <c r="H713" s="390">
        <v>1</v>
      </c>
      <c r="I713" s="390">
        <v>84.828571428571408</v>
      </c>
      <c r="J713" s="390"/>
      <c r="K713" s="390"/>
      <c r="L713" s="390"/>
      <c r="M713" s="390"/>
      <c r="N713" s="390"/>
      <c r="O713" s="390"/>
      <c r="P713" s="403"/>
      <c r="Q713" s="391"/>
    </row>
    <row r="714" spans="1:17" ht="14.4" customHeight="1" x14ac:dyDescent="0.3">
      <c r="A714" s="386" t="s">
        <v>4206</v>
      </c>
      <c r="B714" s="387" t="s">
        <v>3808</v>
      </c>
      <c r="C714" s="387" t="s">
        <v>3546</v>
      </c>
      <c r="D714" s="387" t="s">
        <v>3565</v>
      </c>
      <c r="E714" s="387" t="s">
        <v>3566</v>
      </c>
      <c r="F714" s="390">
        <v>0.60000000000000009</v>
      </c>
      <c r="G714" s="390">
        <v>37.11</v>
      </c>
      <c r="H714" s="390">
        <v>1</v>
      </c>
      <c r="I714" s="390">
        <v>61.849999999999987</v>
      </c>
      <c r="J714" s="390"/>
      <c r="K714" s="390"/>
      <c r="L714" s="390"/>
      <c r="M714" s="390"/>
      <c r="N714" s="390"/>
      <c r="O714" s="390"/>
      <c r="P714" s="403"/>
      <c r="Q714" s="391"/>
    </row>
    <row r="715" spans="1:17" ht="14.4" customHeight="1" x14ac:dyDescent="0.3">
      <c r="A715" s="386" t="s">
        <v>4206</v>
      </c>
      <c r="B715" s="387" t="s">
        <v>3808</v>
      </c>
      <c r="C715" s="387" t="s">
        <v>3546</v>
      </c>
      <c r="D715" s="387" t="s">
        <v>3742</v>
      </c>
      <c r="E715" s="387" t="s">
        <v>3743</v>
      </c>
      <c r="F715" s="390">
        <v>0.1</v>
      </c>
      <c r="G715" s="390">
        <v>107.44</v>
      </c>
      <c r="H715" s="390">
        <v>1</v>
      </c>
      <c r="I715" s="390">
        <v>1074.3999999999999</v>
      </c>
      <c r="J715" s="390"/>
      <c r="K715" s="390"/>
      <c r="L715" s="390"/>
      <c r="M715" s="390"/>
      <c r="N715" s="390"/>
      <c r="O715" s="390"/>
      <c r="P715" s="403"/>
      <c r="Q715" s="391"/>
    </row>
    <row r="716" spans="1:17" ht="14.4" customHeight="1" x14ac:dyDescent="0.3">
      <c r="A716" s="386" t="s">
        <v>4206</v>
      </c>
      <c r="B716" s="387" t="s">
        <v>3808</v>
      </c>
      <c r="C716" s="387" t="s">
        <v>3546</v>
      </c>
      <c r="D716" s="387" t="s">
        <v>3817</v>
      </c>
      <c r="E716" s="387" t="s">
        <v>3818</v>
      </c>
      <c r="F716" s="390">
        <v>0.2</v>
      </c>
      <c r="G716" s="390">
        <v>29.61</v>
      </c>
      <c r="H716" s="390">
        <v>1</v>
      </c>
      <c r="I716" s="390">
        <v>148.04999999999998</v>
      </c>
      <c r="J716" s="390"/>
      <c r="K716" s="390"/>
      <c r="L716" s="390"/>
      <c r="M716" s="390"/>
      <c r="N716" s="390"/>
      <c r="O716" s="390"/>
      <c r="P716" s="403"/>
      <c r="Q716" s="391"/>
    </row>
    <row r="717" spans="1:17" ht="14.4" customHeight="1" x14ac:dyDescent="0.3">
      <c r="A717" s="386" t="s">
        <v>4206</v>
      </c>
      <c r="B717" s="387" t="s">
        <v>3808</v>
      </c>
      <c r="C717" s="387" t="s">
        <v>3546</v>
      </c>
      <c r="D717" s="387" t="s">
        <v>3575</v>
      </c>
      <c r="E717" s="387" t="s">
        <v>3576</v>
      </c>
      <c r="F717" s="390">
        <v>0.1</v>
      </c>
      <c r="G717" s="390">
        <v>10.01</v>
      </c>
      <c r="H717" s="390">
        <v>1</v>
      </c>
      <c r="I717" s="390">
        <v>100.1</v>
      </c>
      <c r="J717" s="390"/>
      <c r="K717" s="390"/>
      <c r="L717" s="390"/>
      <c r="M717" s="390"/>
      <c r="N717" s="390"/>
      <c r="O717" s="390"/>
      <c r="P717" s="403"/>
      <c r="Q717" s="391"/>
    </row>
    <row r="718" spans="1:17" ht="14.4" customHeight="1" x14ac:dyDescent="0.3">
      <c r="A718" s="386" t="s">
        <v>4206</v>
      </c>
      <c r="B718" s="387" t="s">
        <v>3808</v>
      </c>
      <c r="C718" s="387" t="s">
        <v>3546</v>
      </c>
      <c r="D718" s="387" t="s">
        <v>3824</v>
      </c>
      <c r="E718" s="387" t="s">
        <v>3825</v>
      </c>
      <c r="F718" s="390">
        <v>0.2</v>
      </c>
      <c r="G718" s="390">
        <v>400.81</v>
      </c>
      <c r="H718" s="390">
        <v>1</v>
      </c>
      <c r="I718" s="390">
        <v>2004.05</v>
      </c>
      <c r="J718" s="390"/>
      <c r="K718" s="390"/>
      <c r="L718" s="390"/>
      <c r="M718" s="390"/>
      <c r="N718" s="390"/>
      <c r="O718" s="390"/>
      <c r="P718" s="403"/>
      <c r="Q718" s="391"/>
    </row>
    <row r="719" spans="1:17" ht="14.4" customHeight="1" x14ac:dyDescent="0.3">
      <c r="A719" s="386" t="s">
        <v>4206</v>
      </c>
      <c r="B719" s="387" t="s">
        <v>3808</v>
      </c>
      <c r="C719" s="387" t="s">
        <v>3546</v>
      </c>
      <c r="D719" s="387" t="s">
        <v>4207</v>
      </c>
      <c r="E719" s="387" t="s">
        <v>4208</v>
      </c>
      <c r="F719" s="390">
        <v>0</v>
      </c>
      <c r="G719" s="390">
        <v>0</v>
      </c>
      <c r="H719" s="390"/>
      <c r="I719" s="390"/>
      <c r="J719" s="390"/>
      <c r="K719" s="390"/>
      <c r="L719" s="390"/>
      <c r="M719" s="390"/>
      <c r="N719" s="390"/>
      <c r="O719" s="390"/>
      <c r="P719" s="403"/>
      <c r="Q719" s="391"/>
    </row>
    <row r="720" spans="1:17" ht="14.4" customHeight="1" x14ac:dyDescent="0.3">
      <c r="A720" s="386" t="s">
        <v>4206</v>
      </c>
      <c r="B720" s="387" t="s">
        <v>3808</v>
      </c>
      <c r="C720" s="387" t="s">
        <v>3546</v>
      </c>
      <c r="D720" s="387" t="s">
        <v>3593</v>
      </c>
      <c r="E720" s="387" t="s">
        <v>3594</v>
      </c>
      <c r="F720" s="390">
        <v>1</v>
      </c>
      <c r="G720" s="390">
        <v>176.01</v>
      </c>
      <c r="H720" s="390">
        <v>1</v>
      </c>
      <c r="I720" s="390">
        <v>176.01</v>
      </c>
      <c r="J720" s="390"/>
      <c r="K720" s="390"/>
      <c r="L720" s="390"/>
      <c r="M720" s="390"/>
      <c r="N720" s="390"/>
      <c r="O720" s="390"/>
      <c r="P720" s="403"/>
      <c r="Q720" s="391"/>
    </row>
    <row r="721" spans="1:17" ht="14.4" customHeight="1" x14ac:dyDescent="0.3">
      <c r="A721" s="386" t="s">
        <v>4206</v>
      </c>
      <c r="B721" s="387" t="s">
        <v>3808</v>
      </c>
      <c r="C721" s="387" t="s">
        <v>3546</v>
      </c>
      <c r="D721" s="387" t="s">
        <v>3832</v>
      </c>
      <c r="E721" s="387" t="s">
        <v>3833</v>
      </c>
      <c r="F721" s="390">
        <v>0.6</v>
      </c>
      <c r="G721" s="390">
        <v>203.1</v>
      </c>
      <c r="H721" s="390">
        <v>1</v>
      </c>
      <c r="I721" s="390">
        <v>338.5</v>
      </c>
      <c r="J721" s="390"/>
      <c r="K721" s="390"/>
      <c r="L721" s="390"/>
      <c r="M721" s="390"/>
      <c r="N721" s="390"/>
      <c r="O721" s="390"/>
      <c r="P721" s="403"/>
      <c r="Q721" s="391"/>
    </row>
    <row r="722" spans="1:17" ht="14.4" customHeight="1" x14ac:dyDescent="0.3">
      <c r="A722" s="386" t="s">
        <v>4206</v>
      </c>
      <c r="B722" s="387" t="s">
        <v>3808</v>
      </c>
      <c r="C722" s="387" t="s">
        <v>3546</v>
      </c>
      <c r="D722" s="387" t="s">
        <v>3795</v>
      </c>
      <c r="E722" s="387" t="s">
        <v>3796</v>
      </c>
      <c r="F722" s="390">
        <v>4</v>
      </c>
      <c r="G722" s="390">
        <v>2687.46</v>
      </c>
      <c r="H722" s="390">
        <v>1</v>
      </c>
      <c r="I722" s="390">
        <v>671.86500000000001</v>
      </c>
      <c r="J722" s="390">
        <v>0.75</v>
      </c>
      <c r="K722" s="390">
        <v>523.04999999999995</v>
      </c>
      <c r="L722" s="390">
        <v>0.19462615257529411</v>
      </c>
      <c r="M722" s="390">
        <v>697.4</v>
      </c>
      <c r="N722" s="390"/>
      <c r="O722" s="390"/>
      <c r="P722" s="403"/>
      <c r="Q722" s="391"/>
    </row>
    <row r="723" spans="1:17" ht="14.4" customHeight="1" x14ac:dyDescent="0.3">
      <c r="A723" s="386" t="s">
        <v>4206</v>
      </c>
      <c r="B723" s="387" t="s">
        <v>3808</v>
      </c>
      <c r="C723" s="387" t="s">
        <v>3546</v>
      </c>
      <c r="D723" s="387" t="s">
        <v>3607</v>
      </c>
      <c r="E723" s="387" t="s">
        <v>3608</v>
      </c>
      <c r="F723" s="390">
        <v>0.1</v>
      </c>
      <c r="G723" s="390">
        <v>10.51</v>
      </c>
      <c r="H723" s="390">
        <v>1</v>
      </c>
      <c r="I723" s="390">
        <v>105.1</v>
      </c>
      <c r="J723" s="390"/>
      <c r="K723" s="390"/>
      <c r="L723" s="390"/>
      <c r="M723" s="390"/>
      <c r="N723" s="390"/>
      <c r="O723" s="390"/>
      <c r="P723" s="403"/>
      <c r="Q723" s="391"/>
    </row>
    <row r="724" spans="1:17" ht="14.4" customHeight="1" x14ac:dyDescent="0.3">
      <c r="A724" s="386" t="s">
        <v>4206</v>
      </c>
      <c r="B724" s="387" t="s">
        <v>3808</v>
      </c>
      <c r="C724" s="387" t="s">
        <v>3546</v>
      </c>
      <c r="D724" s="387" t="s">
        <v>3609</v>
      </c>
      <c r="E724" s="387" t="s">
        <v>3610</v>
      </c>
      <c r="F724" s="390">
        <v>1</v>
      </c>
      <c r="G724" s="390">
        <v>15.11</v>
      </c>
      <c r="H724" s="390">
        <v>1</v>
      </c>
      <c r="I724" s="390">
        <v>15.11</v>
      </c>
      <c r="J724" s="390"/>
      <c r="K724" s="390"/>
      <c r="L724" s="390"/>
      <c r="M724" s="390"/>
      <c r="N724" s="390"/>
      <c r="O724" s="390"/>
      <c r="P724" s="403"/>
      <c r="Q724" s="391"/>
    </row>
    <row r="725" spans="1:17" ht="14.4" customHeight="1" x14ac:dyDescent="0.3">
      <c r="A725" s="386" t="s">
        <v>4206</v>
      </c>
      <c r="B725" s="387" t="s">
        <v>3808</v>
      </c>
      <c r="C725" s="387" t="s">
        <v>3546</v>
      </c>
      <c r="D725" s="387" t="s">
        <v>3615</v>
      </c>
      <c r="E725" s="387" t="s">
        <v>3616</v>
      </c>
      <c r="F725" s="390">
        <v>1</v>
      </c>
      <c r="G725" s="390">
        <v>52.64</v>
      </c>
      <c r="H725" s="390">
        <v>1</v>
      </c>
      <c r="I725" s="390">
        <v>52.64</v>
      </c>
      <c r="J725" s="390"/>
      <c r="K725" s="390"/>
      <c r="L725" s="390"/>
      <c r="M725" s="390"/>
      <c r="N725" s="390"/>
      <c r="O725" s="390"/>
      <c r="P725" s="403"/>
      <c r="Q725" s="391"/>
    </row>
    <row r="726" spans="1:17" ht="14.4" customHeight="1" x14ac:dyDescent="0.3">
      <c r="A726" s="386" t="s">
        <v>4206</v>
      </c>
      <c r="B726" s="387" t="s">
        <v>3808</v>
      </c>
      <c r="C726" s="387" t="s">
        <v>3546</v>
      </c>
      <c r="D726" s="387" t="s">
        <v>3622</v>
      </c>
      <c r="E726" s="387" t="s">
        <v>3610</v>
      </c>
      <c r="F726" s="390">
        <v>6</v>
      </c>
      <c r="G726" s="390">
        <v>74.94</v>
      </c>
      <c r="H726" s="390">
        <v>1</v>
      </c>
      <c r="I726" s="390">
        <v>12.49</v>
      </c>
      <c r="J726" s="390"/>
      <c r="K726" s="390"/>
      <c r="L726" s="390"/>
      <c r="M726" s="390"/>
      <c r="N726" s="390"/>
      <c r="O726" s="390"/>
      <c r="P726" s="403"/>
      <c r="Q726" s="391"/>
    </row>
    <row r="727" spans="1:17" ht="14.4" customHeight="1" x14ac:dyDescent="0.3">
      <c r="A727" s="386" t="s">
        <v>4206</v>
      </c>
      <c r="B727" s="387" t="s">
        <v>3808</v>
      </c>
      <c r="C727" s="387" t="s">
        <v>3546</v>
      </c>
      <c r="D727" s="387" t="s">
        <v>3623</v>
      </c>
      <c r="E727" s="387" t="s">
        <v>3610</v>
      </c>
      <c r="F727" s="390">
        <v>4</v>
      </c>
      <c r="G727" s="390">
        <v>56.56</v>
      </c>
      <c r="H727" s="390">
        <v>1</v>
      </c>
      <c r="I727" s="390">
        <v>14.14</v>
      </c>
      <c r="J727" s="390"/>
      <c r="K727" s="390"/>
      <c r="L727" s="390"/>
      <c r="M727" s="390"/>
      <c r="N727" s="390"/>
      <c r="O727" s="390"/>
      <c r="P727" s="403"/>
      <c r="Q727" s="391"/>
    </row>
    <row r="728" spans="1:17" ht="14.4" customHeight="1" x14ac:dyDescent="0.3">
      <c r="A728" s="386" t="s">
        <v>4206</v>
      </c>
      <c r="B728" s="387" t="s">
        <v>3808</v>
      </c>
      <c r="C728" s="387" t="s">
        <v>3546</v>
      </c>
      <c r="D728" s="387" t="s">
        <v>3636</v>
      </c>
      <c r="E728" s="387" t="s">
        <v>3637</v>
      </c>
      <c r="F728" s="390">
        <v>1.6</v>
      </c>
      <c r="G728" s="390">
        <v>781.7</v>
      </c>
      <c r="H728" s="390">
        <v>1</v>
      </c>
      <c r="I728" s="390">
        <v>488.5625</v>
      </c>
      <c r="J728" s="390"/>
      <c r="K728" s="390"/>
      <c r="L728" s="390"/>
      <c r="M728" s="390"/>
      <c r="N728" s="390"/>
      <c r="O728" s="390"/>
      <c r="P728" s="403"/>
      <c r="Q728" s="391"/>
    </row>
    <row r="729" spans="1:17" ht="14.4" customHeight="1" x14ac:dyDescent="0.3">
      <c r="A729" s="386" t="s">
        <v>4206</v>
      </c>
      <c r="B729" s="387" t="s">
        <v>3808</v>
      </c>
      <c r="C729" s="387" t="s">
        <v>3546</v>
      </c>
      <c r="D729" s="387" t="s">
        <v>3755</v>
      </c>
      <c r="E729" s="387" t="s">
        <v>3756</v>
      </c>
      <c r="F729" s="390">
        <v>0.4</v>
      </c>
      <c r="G729" s="390">
        <v>390.86</v>
      </c>
      <c r="H729" s="390">
        <v>1</v>
      </c>
      <c r="I729" s="390">
        <v>977.15</v>
      </c>
      <c r="J729" s="390"/>
      <c r="K729" s="390"/>
      <c r="L729" s="390"/>
      <c r="M729" s="390"/>
      <c r="N729" s="390"/>
      <c r="O729" s="390"/>
      <c r="P729" s="403"/>
      <c r="Q729" s="391"/>
    </row>
    <row r="730" spans="1:17" ht="14.4" customHeight="1" x14ac:dyDescent="0.3">
      <c r="A730" s="386" t="s">
        <v>4206</v>
      </c>
      <c r="B730" s="387" t="s">
        <v>3808</v>
      </c>
      <c r="C730" s="387" t="s">
        <v>3546</v>
      </c>
      <c r="D730" s="387" t="s">
        <v>3638</v>
      </c>
      <c r="E730" s="387" t="s">
        <v>3639</v>
      </c>
      <c r="F730" s="390">
        <v>0.4</v>
      </c>
      <c r="G730" s="390">
        <v>20.25</v>
      </c>
      <c r="H730" s="390">
        <v>1</v>
      </c>
      <c r="I730" s="390">
        <v>50.625</v>
      </c>
      <c r="J730" s="390"/>
      <c r="K730" s="390"/>
      <c r="L730" s="390"/>
      <c r="M730" s="390"/>
      <c r="N730" s="390"/>
      <c r="O730" s="390"/>
      <c r="P730" s="403"/>
      <c r="Q730" s="391"/>
    </row>
    <row r="731" spans="1:17" ht="14.4" customHeight="1" x14ac:dyDescent="0.3">
      <c r="A731" s="386" t="s">
        <v>4206</v>
      </c>
      <c r="B731" s="387" t="s">
        <v>3808</v>
      </c>
      <c r="C731" s="387" t="s">
        <v>3546</v>
      </c>
      <c r="D731" s="387" t="s">
        <v>4106</v>
      </c>
      <c r="E731" s="387" t="s">
        <v>4107</v>
      </c>
      <c r="F731" s="390"/>
      <c r="G731" s="390"/>
      <c r="H731" s="390"/>
      <c r="I731" s="390"/>
      <c r="J731" s="390">
        <v>0.4</v>
      </c>
      <c r="K731" s="390">
        <v>35.590000000000003</v>
      </c>
      <c r="L731" s="390"/>
      <c r="M731" s="390">
        <v>88.975000000000009</v>
      </c>
      <c r="N731" s="390"/>
      <c r="O731" s="390"/>
      <c r="P731" s="403"/>
      <c r="Q731" s="391"/>
    </row>
    <row r="732" spans="1:17" ht="14.4" customHeight="1" x14ac:dyDescent="0.3">
      <c r="A732" s="386" t="s">
        <v>4206</v>
      </c>
      <c r="B732" s="387" t="s">
        <v>3808</v>
      </c>
      <c r="C732" s="387" t="s">
        <v>3546</v>
      </c>
      <c r="D732" s="387" t="s">
        <v>3762</v>
      </c>
      <c r="E732" s="387" t="s">
        <v>3763</v>
      </c>
      <c r="F732" s="390">
        <v>0.2</v>
      </c>
      <c r="G732" s="390">
        <v>13.31</v>
      </c>
      <c r="H732" s="390">
        <v>1</v>
      </c>
      <c r="I732" s="390">
        <v>66.55</v>
      </c>
      <c r="J732" s="390"/>
      <c r="K732" s="390"/>
      <c r="L732" s="390"/>
      <c r="M732" s="390"/>
      <c r="N732" s="390"/>
      <c r="O732" s="390"/>
      <c r="P732" s="403"/>
      <c r="Q732" s="391"/>
    </row>
    <row r="733" spans="1:17" ht="14.4" customHeight="1" x14ac:dyDescent="0.3">
      <c r="A733" s="386" t="s">
        <v>4206</v>
      </c>
      <c r="B733" s="387" t="s">
        <v>3808</v>
      </c>
      <c r="C733" s="387" t="s">
        <v>3546</v>
      </c>
      <c r="D733" s="387" t="s">
        <v>3862</v>
      </c>
      <c r="E733" s="387" t="s">
        <v>3863</v>
      </c>
      <c r="F733" s="390">
        <v>2</v>
      </c>
      <c r="G733" s="390">
        <v>1757.06</v>
      </c>
      <c r="H733" s="390">
        <v>1</v>
      </c>
      <c r="I733" s="390">
        <v>878.53</v>
      </c>
      <c r="J733" s="390"/>
      <c r="K733" s="390"/>
      <c r="L733" s="390"/>
      <c r="M733" s="390"/>
      <c r="N733" s="390"/>
      <c r="O733" s="390"/>
      <c r="P733" s="403"/>
      <c r="Q733" s="391"/>
    </row>
    <row r="734" spans="1:17" ht="14.4" customHeight="1" x14ac:dyDescent="0.3">
      <c r="A734" s="386" t="s">
        <v>4206</v>
      </c>
      <c r="B734" s="387" t="s">
        <v>3808</v>
      </c>
      <c r="C734" s="387" t="s">
        <v>3881</v>
      </c>
      <c r="D734" s="387" t="s">
        <v>3882</v>
      </c>
      <c r="E734" s="387" t="s">
        <v>3883</v>
      </c>
      <c r="F734" s="390">
        <v>1</v>
      </c>
      <c r="G734" s="390">
        <v>1782.16</v>
      </c>
      <c r="H734" s="390">
        <v>1</v>
      </c>
      <c r="I734" s="390">
        <v>1782.16</v>
      </c>
      <c r="J734" s="390"/>
      <c r="K734" s="390"/>
      <c r="L734" s="390"/>
      <c r="M734" s="390"/>
      <c r="N734" s="390"/>
      <c r="O734" s="390"/>
      <c r="P734" s="403"/>
      <c r="Q734" s="391"/>
    </row>
    <row r="735" spans="1:17" ht="14.4" customHeight="1" x14ac:dyDescent="0.3">
      <c r="A735" s="386" t="s">
        <v>4206</v>
      </c>
      <c r="B735" s="387" t="s">
        <v>3808</v>
      </c>
      <c r="C735" s="387" t="s">
        <v>3672</v>
      </c>
      <c r="D735" s="387" t="s">
        <v>3675</v>
      </c>
      <c r="E735" s="387" t="s">
        <v>3676</v>
      </c>
      <c r="F735" s="390">
        <v>13</v>
      </c>
      <c r="G735" s="390">
        <v>442</v>
      </c>
      <c r="H735" s="390">
        <v>1</v>
      </c>
      <c r="I735" s="390">
        <v>34</v>
      </c>
      <c r="J735" s="390">
        <v>9</v>
      </c>
      <c r="K735" s="390">
        <v>306</v>
      </c>
      <c r="L735" s="390">
        <v>0.69230769230769229</v>
      </c>
      <c r="M735" s="390">
        <v>34</v>
      </c>
      <c r="N735" s="390">
        <v>15</v>
      </c>
      <c r="O735" s="390">
        <v>510</v>
      </c>
      <c r="P735" s="403">
        <v>1.1538461538461537</v>
      </c>
      <c r="Q735" s="391">
        <v>34</v>
      </c>
    </row>
    <row r="736" spans="1:17" ht="14.4" customHeight="1" x14ac:dyDescent="0.3">
      <c r="A736" s="386" t="s">
        <v>4206</v>
      </c>
      <c r="B736" s="387" t="s">
        <v>3808</v>
      </c>
      <c r="C736" s="387" t="s">
        <v>3672</v>
      </c>
      <c r="D736" s="387" t="s">
        <v>3679</v>
      </c>
      <c r="E736" s="387" t="s">
        <v>3680</v>
      </c>
      <c r="F736" s="390">
        <v>2</v>
      </c>
      <c r="G736" s="390">
        <v>150</v>
      </c>
      <c r="H736" s="390">
        <v>1</v>
      </c>
      <c r="I736" s="390">
        <v>75</v>
      </c>
      <c r="J736" s="390">
        <v>2</v>
      </c>
      <c r="K736" s="390">
        <v>150</v>
      </c>
      <c r="L736" s="390">
        <v>1</v>
      </c>
      <c r="M736" s="390">
        <v>75</v>
      </c>
      <c r="N736" s="390">
        <v>1</v>
      </c>
      <c r="O736" s="390">
        <v>81</v>
      </c>
      <c r="P736" s="403">
        <v>0.54</v>
      </c>
      <c r="Q736" s="391">
        <v>81</v>
      </c>
    </row>
    <row r="737" spans="1:17" ht="14.4" customHeight="1" x14ac:dyDescent="0.3">
      <c r="A737" s="386" t="s">
        <v>4206</v>
      </c>
      <c r="B737" s="387" t="s">
        <v>3808</v>
      </c>
      <c r="C737" s="387" t="s">
        <v>3672</v>
      </c>
      <c r="D737" s="387" t="s">
        <v>3894</v>
      </c>
      <c r="E737" s="387" t="s">
        <v>3895</v>
      </c>
      <c r="F737" s="390">
        <v>1</v>
      </c>
      <c r="G737" s="390">
        <v>183</v>
      </c>
      <c r="H737" s="390">
        <v>1</v>
      </c>
      <c r="I737" s="390">
        <v>183</v>
      </c>
      <c r="J737" s="390"/>
      <c r="K737" s="390"/>
      <c r="L737" s="390"/>
      <c r="M737" s="390"/>
      <c r="N737" s="390"/>
      <c r="O737" s="390"/>
      <c r="P737" s="403"/>
      <c r="Q737" s="391"/>
    </row>
    <row r="738" spans="1:17" ht="14.4" customHeight="1" x14ac:dyDescent="0.3">
      <c r="A738" s="386" t="s">
        <v>4206</v>
      </c>
      <c r="B738" s="387" t="s">
        <v>3808</v>
      </c>
      <c r="C738" s="387" t="s">
        <v>3672</v>
      </c>
      <c r="D738" s="387" t="s">
        <v>3896</v>
      </c>
      <c r="E738" s="387" t="s">
        <v>3897</v>
      </c>
      <c r="F738" s="390">
        <v>14</v>
      </c>
      <c r="G738" s="390">
        <v>4648</v>
      </c>
      <c r="H738" s="390">
        <v>1</v>
      </c>
      <c r="I738" s="390">
        <v>332</v>
      </c>
      <c r="J738" s="390">
        <v>6</v>
      </c>
      <c r="K738" s="390">
        <v>1998</v>
      </c>
      <c r="L738" s="390">
        <v>0.42986230636833045</v>
      </c>
      <c r="M738" s="390">
        <v>333</v>
      </c>
      <c r="N738" s="390">
        <v>7</v>
      </c>
      <c r="O738" s="390">
        <v>2345</v>
      </c>
      <c r="P738" s="403">
        <v>0.50451807228915657</v>
      </c>
      <c r="Q738" s="391">
        <v>335</v>
      </c>
    </row>
    <row r="739" spans="1:17" ht="14.4" customHeight="1" x14ac:dyDescent="0.3">
      <c r="A739" s="386" t="s">
        <v>4206</v>
      </c>
      <c r="B739" s="387" t="s">
        <v>3808</v>
      </c>
      <c r="C739" s="387" t="s">
        <v>3672</v>
      </c>
      <c r="D739" s="387" t="s">
        <v>3780</v>
      </c>
      <c r="E739" s="387" t="s">
        <v>3781</v>
      </c>
      <c r="F739" s="390">
        <v>2</v>
      </c>
      <c r="G739" s="390">
        <v>1700</v>
      </c>
      <c r="H739" s="390">
        <v>1</v>
      </c>
      <c r="I739" s="390">
        <v>850</v>
      </c>
      <c r="J739" s="390">
        <v>3</v>
      </c>
      <c r="K739" s="390">
        <v>2556</v>
      </c>
      <c r="L739" s="390">
        <v>1.5035294117647058</v>
      </c>
      <c r="M739" s="390">
        <v>852</v>
      </c>
      <c r="N739" s="390">
        <v>5</v>
      </c>
      <c r="O739" s="390">
        <v>3515</v>
      </c>
      <c r="P739" s="403">
        <v>2.0676470588235296</v>
      </c>
      <c r="Q739" s="391">
        <v>703</v>
      </c>
    </row>
    <row r="740" spans="1:17" ht="14.4" customHeight="1" x14ac:dyDescent="0.3">
      <c r="A740" s="386" t="s">
        <v>4206</v>
      </c>
      <c r="B740" s="387" t="s">
        <v>3808</v>
      </c>
      <c r="C740" s="387" t="s">
        <v>3672</v>
      </c>
      <c r="D740" s="387" t="s">
        <v>3898</v>
      </c>
      <c r="E740" s="387" t="s">
        <v>3899</v>
      </c>
      <c r="F740" s="390"/>
      <c r="G740" s="390"/>
      <c r="H740" s="390"/>
      <c r="I740" s="390"/>
      <c r="J740" s="390">
        <v>2</v>
      </c>
      <c r="K740" s="390">
        <v>352</v>
      </c>
      <c r="L740" s="390"/>
      <c r="M740" s="390">
        <v>176</v>
      </c>
      <c r="N740" s="390"/>
      <c r="O740" s="390"/>
      <c r="P740" s="403"/>
      <c r="Q740" s="391"/>
    </row>
    <row r="741" spans="1:17" ht="14.4" customHeight="1" x14ac:dyDescent="0.3">
      <c r="A741" s="386" t="s">
        <v>4206</v>
      </c>
      <c r="B741" s="387" t="s">
        <v>3808</v>
      </c>
      <c r="C741" s="387" t="s">
        <v>3672</v>
      </c>
      <c r="D741" s="387" t="s">
        <v>3900</v>
      </c>
      <c r="E741" s="387" t="s">
        <v>3901</v>
      </c>
      <c r="F741" s="390"/>
      <c r="G741" s="390"/>
      <c r="H741" s="390"/>
      <c r="I741" s="390"/>
      <c r="J741" s="390">
        <v>1</v>
      </c>
      <c r="K741" s="390">
        <v>604</v>
      </c>
      <c r="L741" s="390"/>
      <c r="M741" s="390">
        <v>604</v>
      </c>
      <c r="N741" s="390"/>
      <c r="O741" s="390"/>
      <c r="P741" s="403"/>
      <c r="Q741" s="391"/>
    </row>
    <row r="742" spans="1:17" ht="14.4" customHeight="1" x14ac:dyDescent="0.3">
      <c r="A742" s="386" t="s">
        <v>4206</v>
      </c>
      <c r="B742" s="387" t="s">
        <v>3808</v>
      </c>
      <c r="C742" s="387" t="s">
        <v>3672</v>
      </c>
      <c r="D742" s="387" t="s">
        <v>3699</v>
      </c>
      <c r="E742" s="387" t="s">
        <v>3700</v>
      </c>
      <c r="F742" s="390">
        <v>4</v>
      </c>
      <c r="G742" s="390">
        <v>232</v>
      </c>
      <c r="H742" s="390">
        <v>1</v>
      </c>
      <c r="I742" s="390">
        <v>58</v>
      </c>
      <c r="J742" s="390">
        <v>4</v>
      </c>
      <c r="K742" s="390">
        <v>232</v>
      </c>
      <c r="L742" s="390">
        <v>1</v>
      </c>
      <c r="M742" s="390">
        <v>58</v>
      </c>
      <c r="N742" s="390">
        <v>9</v>
      </c>
      <c r="O742" s="390">
        <v>504</v>
      </c>
      <c r="P742" s="403">
        <v>2.1724137931034484</v>
      </c>
      <c r="Q742" s="391">
        <v>56</v>
      </c>
    </row>
    <row r="743" spans="1:17" ht="14.4" customHeight="1" x14ac:dyDescent="0.3">
      <c r="A743" s="386" t="s">
        <v>4206</v>
      </c>
      <c r="B743" s="387" t="s">
        <v>3808</v>
      </c>
      <c r="C743" s="387" t="s">
        <v>3672</v>
      </c>
      <c r="D743" s="387" t="s">
        <v>3701</v>
      </c>
      <c r="E743" s="387" t="s">
        <v>3702</v>
      </c>
      <c r="F743" s="390">
        <v>221</v>
      </c>
      <c r="G743" s="390">
        <v>71383</v>
      </c>
      <c r="H743" s="390">
        <v>1</v>
      </c>
      <c r="I743" s="390">
        <v>323</v>
      </c>
      <c r="J743" s="390">
        <v>184</v>
      </c>
      <c r="K743" s="390">
        <v>59616</v>
      </c>
      <c r="L743" s="390">
        <v>0.83515683005757668</v>
      </c>
      <c r="M743" s="390">
        <v>324</v>
      </c>
      <c r="N743" s="390">
        <v>154</v>
      </c>
      <c r="O743" s="390">
        <v>50050</v>
      </c>
      <c r="P743" s="403">
        <v>0.70114733199781465</v>
      </c>
      <c r="Q743" s="391">
        <v>325</v>
      </c>
    </row>
    <row r="744" spans="1:17" ht="14.4" customHeight="1" x14ac:dyDescent="0.3">
      <c r="A744" s="386" t="s">
        <v>4206</v>
      </c>
      <c r="B744" s="387" t="s">
        <v>3808</v>
      </c>
      <c r="C744" s="387" t="s">
        <v>3672</v>
      </c>
      <c r="D744" s="387" t="s">
        <v>3902</v>
      </c>
      <c r="E744" s="387" t="s">
        <v>3903</v>
      </c>
      <c r="F744" s="390">
        <v>1</v>
      </c>
      <c r="G744" s="390">
        <v>90</v>
      </c>
      <c r="H744" s="390">
        <v>1</v>
      </c>
      <c r="I744" s="390">
        <v>90</v>
      </c>
      <c r="J744" s="390"/>
      <c r="K744" s="390"/>
      <c r="L744" s="390"/>
      <c r="M744" s="390"/>
      <c r="N744" s="390"/>
      <c r="O744" s="390"/>
      <c r="P744" s="403"/>
      <c r="Q744" s="391"/>
    </row>
    <row r="745" spans="1:17" ht="14.4" customHeight="1" x14ac:dyDescent="0.3">
      <c r="A745" s="386" t="s">
        <v>4206</v>
      </c>
      <c r="B745" s="387" t="s">
        <v>3808</v>
      </c>
      <c r="C745" s="387" t="s">
        <v>3672</v>
      </c>
      <c r="D745" s="387" t="s">
        <v>3904</v>
      </c>
      <c r="E745" s="387" t="s">
        <v>3905</v>
      </c>
      <c r="F745" s="390"/>
      <c r="G745" s="390"/>
      <c r="H745" s="390"/>
      <c r="I745" s="390"/>
      <c r="J745" s="390">
        <v>1</v>
      </c>
      <c r="K745" s="390">
        <v>125</v>
      </c>
      <c r="L745" s="390"/>
      <c r="M745" s="390">
        <v>125</v>
      </c>
      <c r="N745" s="390"/>
      <c r="O745" s="390"/>
      <c r="P745" s="403"/>
      <c r="Q745" s="391"/>
    </row>
    <row r="746" spans="1:17" ht="14.4" customHeight="1" x14ac:dyDescent="0.3">
      <c r="A746" s="386" t="s">
        <v>4206</v>
      </c>
      <c r="B746" s="387" t="s">
        <v>3808</v>
      </c>
      <c r="C746" s="387" t="s">
        <v>3672</v>
      </c>
      <c r="D746" s="387" t="s">
        <v>3906</v>
      </c>
      <c r="E746" s="387" t="s">
        <v>3907</v>
      </c>
      <c r="F746" s="390">
        <v>366</v>
      </c>
      <c r="G746" s="390">
        <v>90768</v>
      </c>
      <c r="H746" s="390">
        <v>1</v>
      </c>
      <c r="I746" s="390">
        <v>248</v>
      </c>
      <c r="J746" s="390">
        <v>332</v>
      </c>
      <c r="K746" s="390">
        <v>82668</v>
      </c>
      <c r="L746" s="390">
        <v>0.91076150185087257</v>
      </c>
      <c r="M746" s="390">
        <v>249</v>
      </c>
      <c r="N746" s="390">
        <v>380</v>
      </c>
      <c r="O746" s="390">
        <v>88160</v>
      </c>
      <c r="P746" s="403">
        <v>0.97126740701568837</v>
      </c>
      <c r="Q746" s="391">
        <v>232</v>
      </c>
    </row>
    <row r="747" spans="1:17" ht="14.4" customHeight="1" x14ac:dyDescent="0.3">
      <c r="A747" s="386" t="s">
        <v>4206</v>
      </c>
      <c r="B747" s="387" t="s">
        <v>3808</v>
      </c>
      <c r="C747" s="387" t="s">
        <v>3672</v>
      </c>
      <c r="D747" s="387" t="s">
        <v>3910</v>
      </c>
      <c r="E747" s="387" t="s">
        <v>3911</v>
      </c>
      <c r="F747" s="390">
        <v>8</v>
      </c>
      <c r="G747" s="390">
        <v>1368</v>
      </c>
      <c r="H747" s="390">
        <v>1</v>
      </c>
      <c r="I747" s="390">
        <v>171</v>
      </c>
      <c r="J747" s="390">
        <v>5</v>
      </c>
      <c r="K747" s="390">
        <v>860</v>
      </c>
      <c r="L747" s="390">
        <v>0.62865497076023391</v>
      </c>
      <c r="M747" s="390">
        <v>172</v>
      </c>
      <c r="N747" s="390">
        <v>10</v>
      </c>
      <c r="O747" s="390">
        <v>1720</v>
      </c>
      <c r="P747" s="403">
        <v>1.2573099415204678</v>
      </c>
      <c r="Q747" s="391">
        <v>172</v>
      </c>
    </row>
    <row r="748" spans="1:17" ht="14.4" customHeight="1" x14ac:dyDescent="0.3">
      <c r="A748" s="386" t="s">
        <v>4206</v>
      </c>
      <c r="B748" s="387" t="s">
        <v>3808</v>
      </c>
      <c r="C748" s="387" t="s">
        <v>3672</v>
      </c>
      <c r="D748" s="387" t="s">
        <v>3918</v>
      </c>
      <c r="E748" s="387" t="s">
        <v>3919</v>
      </c>
      <c r="F748" s="390">
        <v>48</v>
      </c>
      <c r="G748" s="390">
        <v>3840</v>
      </c>
      <c r="H748" s="390">
        <v>1</v>
      </c>
      <c r="I748" s="390">
        <v>80</v>
      </c>
      <c r="J748" s="390">
        <v>35</v>
      </c>
      <c r="K748" s="390">
        <v>2835</v>
      </c>
      <c r="L748" s="390">
        <v>0.73828125</v>
      </c>
      <c r="M748" s="390">
        <v>81</v>
      </c>
      <c r="N748" s="390">
        <v>77</v>
      </c>
      <c r="O748" s="390">
        <v>6314</v>
      </c>
      <c r="P748" s="403">
        <v>1.6442708333333333</v>
      </c>
      <c r="Q748" s="391">
        <v>82</v>
      </c>
    </row>
    <row r="749" spans="1:17" ht="14.4" customHeight="1" x14ac:dyDescent="0.3">
      <c r="A749" s="386" t="s">
        <v>4206</v>
      </c>
      <c r="B749" s="387" t="s">
        <v>3808</v>
      </c>
      <c r="C749" s="387" t="s">
        <v>3672</v>
      </c>
      <c r="D749" s="387" t="s">
        <v>3922</v>
      </c>
      <c r="E749" s="387" t="s">
        <v>3923</v>
      </c>
      <c r="F749" s="390">
        <v>6</v>
      </c>
      <c r="G749" s="390">
        <v>1764</v>
      </c>
      <c r="H749" s="390">
        <v>1</v>
      </c>
      <c r="I749" s="390">
        <v>294</v>
      </c>
      <c r="J749" s="390">
        <v>5</v>
      </c>
      <c r="K749" s="390">
        <v>1475</v>
      </c>
      <c r="L749" s="390">
        <v>0.83616780045351469</v>
      </c>
      <c r="M749" s="390">
        <v>295</v>
      </c>
      <c r="N749" s="390">
        <v>2</v>
      </c>
      <c r="O749" s="390">
        <v>592</v>
      </c>
      <c r="P749" s="403">
        <v>0.33560090702947848</v>
      </c>
      <c r="Q749" s="391">
        <v>296</v>
      </c>
    </row>
    <row r="750" spans="1:17" ht="14.4" customHeight="1" x14ac:dyDescent="0.3">
      <c r="A750" s="386" t="s">
        <v>4206</v>
      </c>
      <c r="B750" s="387" t="s">
        <v>3808</v>
      </c>
      <c r="C750" s="387" t="s">
        <v>3672</v>
      </c>
      <c r="D750" s="387" t="s">
        <v>3926</v>
      </c>
      <c r="E750" s="387" t="s">
        <v>3927</v>
      </c>
      <c r="F750" s="390">
        <v>48</v>
      </c>
      <c r="G750" s="390">
        <v>32400</v>
      </c>
      <c r="H750" s="390">
        <v>1</v>
      </c>
      <c r="I750" s="390">
        <v>675</v>
      </c>
      <c r="J750" s="390">
        <v>40</v>
      </c>
      <c r="K750" s="390">
        <v>27040</v>
      </c>
      <c r="L750" s="390">
        <v>0.83456790123456792</v>
      </c>
      <c r="M750" s="390">
        <v>676</v>
      </c>
      <c r="N750" s="390">
        <v>77</v>
      </c>
      <c r="O750" s="390">
        <v>52129</v>
      </c>
      <c r="P750" s="403">
        <v>1.6089197530864197</v>
      </c>
      <c r="Q750" s="391">
        <v>677</v>
      </c>
    </row>
    <row r="751" spans="1:17" ht="14.4" customHeight="1" x14ac:dyDescent="0.3">
      <c r="A751" s="386" t="s">
        <v>4206</v>
      </c>
      <c r="B751" s="387" t="s">
        <v>3808</v>
      </c>
      <c r="C751" s="387" t="s">
        <v>3672</v>
      </c>
      <c r="D751" s="387" t="s">
        <v>3929</v>
      </c>
      <c r="E751" s="387" t="s">
        <v>3930</v>
      </c>
      <c r="F751" s="390">
        <v>2193</v>
      </c>
      <c r="G751" s="390">
        <v>241230</v>
      </c>
      <c r="H751" s="390">
        <v>1</v>
      </c>
      <c r="I751" s="390">
        <v>110</v>
      </c>
      <c r="J751" s="390">
        <v>1887</v>
      </c>
      <c r="K751" s="390">
        <v>209457</v>
      </c>
      <c r="L751" s="390">
        <v>0.86828752642706131</v>
      </c>
      <c r="M751" s="390">
        <v>111</v>
      </c>
      <c r="N751" s="390">
        <v>2113</v>
      </c>
      <c r="O751" s="390">
        <v>236656</v>
      </c>
      <c r="P751" s="403">
        <v>0.98103884259835017</v>
      </c>
      <c r="Q751" s="391">
        <v>112</v>
      </c>
    </row>
    <row r="752" spans="1:17" ht="14.4" customHeight="1" x14ac:dyDescent="0.3">
      <c r="A752" s="386" t="s">
        <v>4206</v>
      </c>
      <c r="B752" s="387" t="s">
        <v>3808</v>
      </c>
      <c r="C752" s="387" t="s">
        <v>3672</v>
      </c>
      <c r="D752" s="387" t="s">
        <v>3802</v>
      </c>
      <c r="E752" s="387" t="s">
        <v>3803</v>
      </c>
      <c r="F752" s="390">
        <v>3</v>
      </c>
      <c r="G752" s="390">
        <v>831</v>
      </c>
      <c r="H752" s="390">
        <v>1</v>
      </c>
      <c r="I752" s="390">
        <v>277</v>
      </c>
      <c r="J752" s="390">
        <v>2</v>
      </c>
      <c r="K752" s="390">
        <v>558</v>
      </c>
      <c r="L752" s="390">
        <v>0.67148014440433212</v>
      </c>
      <c r="M752" s="390">
        <v>279</v>
      </c>
      <c r="N752" s="390">
        <v>3</v>
      </c>
      <c r="O752" s="390">
        <v>840</v>
      </c>
      <c r="P752" s="403">
        <v>1.0108303249097472</v>
      </c>
      <c r="Q752" s="391">
        <v>280</v>
      </c>
    </row>
    <row r="753" spans="1:17" ht="14.4" customHeight="1" x14ac:dyDescent="0.3">
      <c r="A753" s="386" t="s">
        <v>4206</v>
      </c>
      <c r="B753" s="387" t="s">
        <v>3808</v>
      </c>
      <c r="C753" s="387" t="s">
        <v>3672</v>
      </c>
      <c r="D753" s="387" t="s">
        <v>3933</v>
      </c>
      <c r="E753" s="387" t="s">
        <v>3934</v>
      </c>
      <c r="F753" s="390">
        <v>1</v>
      </c>
      <c r="G753" s="390">
        <v>0</v>
      </c>
      <c r="H753" s="390"/>
      <c r="I753" s="390">
        <v>0</v>
      </c>
      <c r="J753" s="390"/>
      <c r="K753" s="390"/>
      <c r="L753" s="390"/>
      <c r="M753" s="390"/>
      <c r="N753" s="390"/>
      <c r="O753" s="390"/>
      <c r="P753" s="403"/>
      <c r="Q753" s="391"/>
    </row>
    <row r="754" spans="1:17" ht="14.4" customHeight="1" x14ac:dyDescent="0.3">
      <c r="A754" s="386" t="s">
        <v>4206</v>
      </c>
      <c r="B754" s="387" t="s">
        <v>3808</v>
      </c>
      <c r="C754" s="387" t="s">
        <v>3672</v>
      </c>
      <c r="D754" s="387" t="s">
        <v>3937</v>
      </c>
      <c r="E754" s="387" t="s">
        <v>3938</v>
      </c>
      <c r="F754" s="390">
        <v>1</v>
      </c>
      <c r="G754" s="390">
        <v>220</v>
      </c>
      <c r="H754" s="390">
        <v>1</v>
      </c>
      <c r="I754" s="390">
        <v>220</v>
      </c>
      <c r="J754" s="390"/>
      <c r="K754" s="390"/>
      <c r="L754" s="390"/>
      <c r="M754" s="390"/>
      <c r="N754" s="390"/>
      <c r="O754" s="390"/>
      <c r="P754" s="403"/>
      <c r="Q754" s="391"/>
    </row>
    <row r="755" spans="1:17" ht="14.4" customHeight="1" x14ac:dyDescent="0.3">
      <c r="A755" s="386" t="s">
        <v>4206</v>
      </c>
      <c r="B755" s="387" t="s">
        <v>3808</v>
      </c>
      <c r="C755" s="387" t="s">
        <v>3672</v>
      </c>
      <c r="D755" s="387" t="s">
        <v>4175</v>
      </c>
      <c r="E755" s="387" t="s">
        <v>4176</v>
      </c>
      <c r="F755" s="390"/>
      <c r="G755" s="390"/>
      <c r="H755" s="390"/>
      <c r="I755" s="390"/>
      <c r="J755" s="390"/>
      <c r="K755" s="390"/>
      <c r="L755" s="390"/>
      <c r="M755" s="390"/>
      <c r="N755" s="390">
        <v>1</v>
      </c>
      <c r="O755" s="390">
        <v>1134</v>
      </c>
      <c r="P755" s="403"/>
      <c r="Q755" s="391">
        <v>1134</v>
      </c>
    </row>
    <row r="756" spans="1:17" ht="14.4" customHeight="1" x14ac:dyDescent="0.3">
      <c r="A756" s="386" t="s">
        <v>4206</v>
      </c>
      <c r="B756" s="387" t="s">
        <v>3808</v>
      </c>
      <c r="C756" s="387" t="s">
        <v>3672</v>
      </c>
      <c r="D756" s="387" t="s">
        <v>3945</v>
      </c>
      <c r="E756" s="387" t="s">
        <v>3940</v>
      </c>
      <c r="F756" s="390">
        <v>1</v>
      </c>
      <c r="G756" s="390">
        <v>663</v>
      </c>
      <c r="H756" s="390">
        <v>1</v>
      </c>
      <c r="I756" s="390">
        <v>663</v>
      </c>
      <c r="J756" s="390"/>
      <c r="K756" s="390"/>
      <c r="L756" s="390"/>
      <c r="M756" s="390"/>
      <c r="N756" s="390">
        <v>1</v>
      </c>
      <c r="O756" s="390">
        <v>668</v>
      </c>
      <c r="P756" s="403">
        <v>1.0075414781297134</v>
      </c>
      <c r="Q756" s="391">
        <v>668</v>
      </c>
    </row>
    <row r="757" spans="1:17" ht="14.4" customHeight="1" x14ac:dyDescent="0.3">
      <c r="A757" s="386" t="s">
        <v>4206</v>
      </c>
      <c r="B757" s="387" t="s">
        <v>3808</v>
      </c>
      <c r="C757" s="387" t="s">
        <v>3672</v>
      </c>
      <c r="D757" s="387" t="s">
        <v>3957</v>
      </c>
      <c r="E757" s="387" t="s">
        <v>3958</v>
      </c>
      <c r="F757" s="390">
        <v>1</v>
      </c>
      <c r="G757" s="390">
        <v>197</v>
      </c>
      <c r="H757" s="390">
        <v>1</v>
      </c>
      <c r="I757" s="390">
        <v>197</v>
      </c>
      <c r="J757" s="390"/>
      <c r="K757" s="390"/>
      <c r="L757" s="390"/>
      <c r="M757" s="390"/>
      <c r="N757" s="390"/>
      <c r="O757" s="390"/>
      <c r="P757" s="403"/>
      <c r="Q757" s="391"/>
    </row>
    <row r="758" spans="1:17" ht="14.4" customHeight="1" x14ac:dyDescent="0.3">
      <c r="A758" s="386" t="s">
        <v>4206</v>
      </c>
      <c r="B758" s="387" t="s">
        <v>3808</v>
      </c>
      <c r="C758" s="387" t="s">
        <v>3672</v>
      </c>
      <c r="D758" s="387" t="s">
        <v>3969</v>
      </c>
      <c r="E758" s="387" t="s">
        <v>3970</v>
      </c>
      <c r="F758" s="390">
        <v>824</v>
      </c>
      <c r="G758" s="390">
        <v>154088</v>
      </c>
      <c r="H758" s="390">
        <v>1</v>
      </c>
      <c r="I758" s="390">
        <v>187</v>
      </c>
      <c r="J758" s="390">
        <v>808</v>
      </c>
      <c r="K758" s="390">
        <v>155944</v>
      </c>
      <c r="L758" s="390">
        <v>1.0120450651575723</v>
      </c>
      <c r="M758" s="390">
        <v>193</v>
      </c>
      <c r="N758" s="390">
        <v>1093</v>
      </c>
      <c r="O758" s="390">
        <v>212042</v>
      </c>
      <c r="P758" s="403">
        <v>1.3761097554644099</v>
      </c>
      <c r="Q758" s="391">
        <v>194</v>
      </c>
    </row>
    <row r="759" spans="1:17" ht="14.4" customHeight="1" x14ac:dyDescent="0.3">
      <c r="A759" s="386" t="s">
        <v>4206</v>
      </c>
      <c r="B759" s="387" t="s">
        <v>3981</v>
      </c>
      <c r="C759" s="387" t="s">
        <v>3672</v>
      </c>
      <c r="D759" s="387" t="s">
        <v>3778</v>
      </c>
      <c r="E759" s="387" t="s">
        <v>3779</v>
      </c>
      <c r="F759" s="390">
        <v>1</v>
      </c>
      <c r="G759" s="390">
        <v>0</v>
      </c>
      <c r="H759" s="390"/>
      <c r="I759" s="390">
        <v>0</v>
      </c>
      <c r="J759" s="390"/>
      <c r="K759" s="390"/>
      <c r="L759" s="390"/>
      <c r="M759" s="390"/>
      <c r="N759" s="390">
        <v>1</v>
      </c>
      <c r="O759" s="390">
        <v>0</v>
      </c>
      <c r="P759" s="403"/>
      <c r="Q759" s="391">
        <v>0</v>
      </c>
    </row>
    <row r="760" spans="1:17" ht="14.4" customHeight="1" x14ac:dyDescent="0.3">
      <c r="A760" s="386" t="s">
        <v>4206</v>
      </c>
      <c r="B760" s="387" t="s">
        <v>3981</v>
      </c>
      <c r="C760" s="387" t="s">
        <v>3672</v>
      </c>
      <c r="D760" s="387" t="s">
        <v>3675</v>
      </c>
      <c r="E760" s="387" t="s">
        <v>3676</v>
      </c>
      <c r="F760" s="390">
        <v>3</v>
      </c>
      <c r="G760" s="390">
        <v>102</v>
      </c>
      <c r="H760" s="390">
        <v>1</v>
      </c>
      <c r="I760" s="390">
        <v>34</v>
      </c>
      <c r="J760" s="390"/>
      <c r="K760" s="390"/>
      <c r="L760" s="390"/>
      <c r="M760" s="390"/>
      <c r="N760" s="390">
        <v>1</v>
      </c>
      <c r="O760" s="390">
        <v>34</v>
      </c>
      <c r="P760" s="403">
        <v>0.33333333333333331</v>
      </c>
      <c r="Q760" s="391">
        <v>34</v>
      </c>
    </row>
    <row r="761" spans="1:17" ht="14.4" customHeight="1" x14ac:dyDescent="0.3">
      <c r="A761" s="386" t="s">
        <v>4206</v>
      </c>
      <c r="B761" s="387" t="s">
        <v>3981</v>
      </c>
      <c r="C761" s="387" t="s">
        <v>3672</v>
      </c>
      <c r="D761" s="387" t="s">
        <v>3679</v>
      </c>
      <c r="E761" s="387" t="s">
        <v>3680</v>
      </c>
      <c r="F761" s="390">
        <v>6</v>
      </c>
      <c r="G761" s="390">
        <v>450</v>
      </c>
      <c r="H761" s="390">
        <v>1</v>
      </c>
      <c r="I761" s="390">
        <v>75</v>
      </c>
      <c r="J761" s="390">
        <v>5</v>
      </c>
      <c r="K761" s="390">
        <v>375</v>
      </c>
      <c r="L761" s="390">
        <v>0.83333333333333337</v>
      </c>
      <c r="M761" s="390">
        <v>75</v>
      </c>
      <c r="N761" s="390">
        <v>6</v>
      </c>
      <c r="O761" s="390">
        <v>486</v>
      </c>
      <c r="P761" s="403">
        <v>1.08</v>
      </c>
      <c r="Q761" s="391">
        <v>81</v>
      </c>
    </row>
    <row r="762" spans="1:17" ht="14.4" customHeight="1" x14ac:dyDescent="0.3">
      <c r="A762" s="386" t="s">
        <v>4206</v>
      </c>
      <c r="B762" s="387" t="s">
        <v>3981</v>
      </c>
      <c r="C762" s="387" t="s">
        <v>3672</v>
      </c>
      <c r="D762" s="387" t="s">
        <v>3898</v>
      </c>
      <c r="E762" s="387" t="s">
        <v>3899</v>
      </c>
      <c r="F762" s="390">
        <v>1</v>
      </c>
      <c r="G762" s="390">
        <v>175</v>
      </c>
      <c r="H762" s="390">
        <v>1</v>
      </c>
      <c r="I762" s="390">
        <v>175</v>
      </c>
      <c r="J762" s="390"/>
      <c r="K762" s="390"/>
      <c r="L762" s="390"/>
      <c r="M762" s="390"/>
      <c r="N762" s="390"/>
      <c r="O762" s="390"/>
      <c r="P762" s="403"/>
      <c r="Q762" s="391"/>
    </row>
    <row r="763" spans="1:17" ht="14.4" customHeight="1" x14ac:dyDescent="0.3">
      <c r="A763" s="386" t="s">
        <v>4206</v>
      </c>
      <c r="B763" s="387" t="s">
        <v>3981</v>
      </c>
      <c r="C763" s="387" t="s">
        <v>3672</v>
      </c>
      <c r="D763" s="387" t="s">
        <v>3902</v>
      </c>
      <c r="E763" s="387" t="s">
        <v>3903</v>
      </c>
      <c r="F763" s="390">
        <v>2</v>
      </c>
      <c r="G763" s="390">
        <v>180</v>
      </c>
      <c r="H763" s="390">
        <v>1</v>
      </c>
      <c r="I763" s="390">
        <v>90</v>
      </c>
      <c r="J763" s="390">
        <v>1</v>
      </c>
      <c r="K763" s="390">
        <v>91</v>
      </c>
      <c r="L763" s="390">
        <v>0.50555555555555554</v>
      </c>
      <c r="M763" s="390">
        <v>91</v>
      </c>
      <c r="N763" s="390">
        <v>1</v>
      </c>
      <c r="O763" s="390">
        <v>91</v>
      </c>
      <c r="P763" s="403">
        <v>0.50555555555555554</v>
      </c>
      <c r="Q763" s="391">
        <v>91</v>
      </c>
    </row>
    <row r="764" spans="1:17" ht="14.4" customHeight="1" x14ac:dyDescent="0.3">
      <c r="A764" s="386" t="s">
        <v>4206</v>
      </c>
      <c r="B764" s="387" t="s">
        <v>3981</v>
      </c>
      <c r="C764" s="387" t="s">
        <v>3672</v>
      </c>
      <c r="D764" s="387" t="s">
        <v>3904</v>
      </c>
      <c r="E764" s="387" t="s">
        <v>3905</v>
      </c>
      <c r="F764" s="390">
        <v>1</v>
      </c>
      <c r="G764" s="390">
        <v>124</v>
      </c>
      <c r="H764" s="390">
        <v>1</v>
      </c>
      <c r="I764" s="390">
        <v>124</v>
      </c>
      <c r="J764" s="390">
        <v>2</v>
      </c>
      <c r="K764" s="390">
        <v>250</v>
      </c>
      <c r="L764" s="390">
        <v>2.0161290322580645</v>
      </c>
      <c r="M764" s="390">
        <v>125</v>
      </c>
      <c r="N764" s="390">
        <v>0</v>
      </c>
      <c r="O764" s="390">
        <v>0</v>
      </c>
      <c r="P764" s="403">
        <v>0</v>
      </c>
      <c r="Q764" s="391"/>
    </row>
    <row r="765" spans="1:17" ht="14.4" customHeight="1" x14ac:dyDescent="0.3">
      <c r="A765" s="386" t="s">
        <v>4206</v>
      </c>
      <c r="B765" s="387" t="s">
        <v>3981</v>
      </c>
      <c r="C765" s="387" t="s">
        <v>3672</v>
      </c>
      <c r="D765" s="387" t="s">
        <v>3906</v>
      </c>
      <c r="E765" s="387" t="s">
        <v>3907</v>
      </c>
      <c r="F765" s="390">
        <v>16</v>
      </c>
      <c r="G765" s="390">
        <v>3968</v>
      </c>
      <c r="H765" s="390">
        <v>1</v>
      </c>
      <c r="I765" s="390">
        <v>248</v>
      </c>
      <c r="J765" s="390">
        <v>21</v>
      </c>
      <c r="K765" s="390">
        <v>5229</v>
      </c>
      <c r="L765" s="390">
        <v>1.3177923387096775</v>
      </c>
      <c r="M765" s="390">
        <v>249</v>
      </c>
      <c r="N765" s="390">
        <v>3</v>
      </c>
      <c r="O765" s="390">
        <v>696</v>
      </c>
      <c r="P765" s="403">
        <v>0.17540322580645162</v>
      </c>
      <c r="Q765" s="391">
        <v>232</v>
      </c>
    </row>
    <row r="766" spans="1:17" ht="14.4" customHeight="1" x14ac:dyDescent="0.3">
      <c r="A766" s="386" t="s">
        <v>4206</v>
      </c>
      <c r="B766" s="387" t="s">
        <v>3981</v>
      </c>
      <c r="C766" s="387" t="s">
        <v>3672</v>
      </c>
      <c r="D766" s="387" t="s">
        <v>3945</v>
      </c>
      <c r="E766" s="387" t="s">
        <v>3940</v>
      </c>
      <c r="F766" s="390">
        <v>2</v>
      </c>
      <c r="G766" s="390">
        <v>1326</v>
      </c>
      <c r="H766" s="390">
        <v>1</v>
      </c>
      <c r="I766" s="390">
        <v>663</v>
      </c>
      <c r="J766" s="390">
        <v>4</v>
      </c>
      <c r="K766" s="390">
        <v>2660</v>
      </c>
      <c r="L766" s="390">
        <v>2.0060331825037707</v>
      </c>
      <c r="M766" s="390">
        <v>665</v>
      </c>
      <c r="N766" s="390">
        <v>2</v>
      </c>
      <c r="O766" s="390">
        <v>1336</v>
      </c>
      <c r="P766" s="403">
        <v>1.0075414781297134</v>
      </c>
      <c r="Q766" s="391">
        <v>668</v>
      </c>
    </row>
    <row r="767" spans="1:17" ht="14.4" customHeight="1" x14ac:dyDescent="0.3">
      <c r="A767" s="386" t="s">
        <v>4206</v>
      </c>
      <c r="B767" s="387" t="s">
        <v>3981</v>
      </c>
      <c r="C767" s="387" t="s">
        <v>3672</v>
      </c>
      <c r="D767" s="387" t="s">
        <v>4066</v>
      </c>
      <c r="E767" s="387" t="s">
        <v>4067</v>
      </c>
      <c r="F767" s="390">
        <v>5</v>
      </c>
      <c r="G767" s="390">
        <v>865</v>
      </c>
      <c r="H767" s="390">
        <v>1</v>
      </c>
      <c r="I767" s="390">
        <v>173</v>
      </c>
      <c r="J767" s="390">
        <v>6</v>
      </c>
      <c r="K767" s="390">
        <v>1044</v>
      </c>
      <c r="L767" s="390">
        <v>1.2069364161849712</v>
      </c>
      <c r="M767" s="390">
        <v>174</v>
      </c>
      <c r="N767" s="390"/>
      <c r="O767" s="390"/>
      <c r="P767" s="403"/>
      <c r="Q767" s="391"/>
    </row>
    <row r="768" spans="1:17" ht="14.4" customHeight="1" x14ac:dyDescent="0.3">
      <c r="A768" s="386" t="s">
        <v>4206</v>
      </c>
      <c r="B768" s="387" t="s">
        <v>3981</v>
      </c>
      <c r="C768" s="387" t="s">
        <v>3672</v>
      </c>
      <c r="D768" s="387" t="s">
        <v>3959</v>
      </c>
      <c r="E768" s="387" t="s">
        <v>3960</v>
      </c>
      <c r="F768" s="390"/>
      <c r="G768" s="390"/>
      <c r="H768" s="390"/>
      <c r="I768" s="390"/>
      <c r="J768" s="390"/>
      <c r="K768" s="390"/>
      <c r="L768" s="390"/>
      <c r="M768" s="390"/>
      <c r="N768" s="390">
        <v>1</v>
      </c>
      <c r="O768" s="390">
        <v>112</v>
      </c>
      <c r="P768" s="403"/>
      <c r="Q768" s="391">
        <v>112</v>
      </c>
    </row>
    <row r="769" spans="1:17" ht="14.4" customHeight="1" x14ac:dyDescent="0.3">
      <c r="A769" s="386" t="s">
        <v>4206</v>
      </c>
      <c r="B769" s="387" t="s">
        <v>3981</v>
      </c>
      <c r="C769" s="387" t="s">
        <v>3672</v>
      </c>
      <c r="D769" s="387" t="s">
        <v>3806</v>
      </c>
      <c r="E769" s="387" t="s">
        <v>3807</v>
      </c>
      <c r="F769" s="390"/>
      <c r="G769" s="390"/>
      <c r="H769" s="390"/>
      <c r="I769" s="390"/>
      <c r="J769" s="390"/>
      <c r="K769" s="390"/>
      <c r="L769" s="390"/>
      <c r="M769" s="390"/>
      <c r="N769" s="390">
        <v>3</v>
      </c>
      <c r="O769" s="390">
        <v>0</v>
      </c>
      <c r="P769" s="403"/>
      <c r="Q769" s="391">
        <v>0</v>
      </c>
    </row>
    <row r="770" spans="1:17" ht="14.4" customHeight="1" x14ac:dyDescent="0.3">
      <c r="A770" s="386" t="s">
        <v>4206</v>
      </c>
      <c r="B770" s="387" t="s">
        <v>3981</v>
      </c>
      <c r="C770" s="387" t="s">
        <v>3672</v>
      </c>
      <c r="D770" s="387" t="s">
        <v>4097</v>
      </c>
      <c r="E770" s="387" t="s">
        <v>4098</v>
      </c>
      <c r="F770" s="390"/>
      <c r="G770" s="390"/>
      <c r="H770" s="390"/>
      <c r="I770" s="390"/>
      <c r="J770" s="390"/>
      <c r="K770" s="390"/>
      <c r="L770" s="390"/>
      <c r="M770" s="390"/>
      <c r="N770" s="390">
        <v>28</v>
      </c>
      <c r="O770" s="390">
        <v>6496</v>
      </c>
      <c r="P770" s="403"/>
      <c r="Q770" s="391">
        <v>232</v>
      </c>
    </row>
    <row r="771" spans="1:17" ht="14.4" customHeight="1" x14ac:dyDescent="0.3">
      <c r="A771" s="386" t="s">
        <v>4206</v>
      </c>
      <c r="B771" s="387" t="s">
        <v>3981</v>
      </c>
      <c r="C771" s="387" t="s">
        <v>3672</v>
      </c>
      <c r="D771" s="387" t="s">
        <v>4099</v>
      </c>
      <c r="E771" s="387" t="s">
        <v>4100</v>
      </c>
      <c r="F771" s="390"/>
      <c r="G771" s="390"/>
      <c r="H771" s="390"/>
      <c r="I771" s="390"/>
      <c r="J771" s="390"/>
      <c r="K771" s="390"/>
      <c r="L771" s="390"/>
      <c r="M771" s="390"/>
      <c r="N771" s="390">
        <v>1</v>
      </c>
      <c r="O771" s="390">
        <v>116</v>
      </c>
      <c r="P771" s="403"/>
      <c r="Q771" s="391">
        <v>116</v>
      </c>
    </row>
    <row r="772" spans="1:17" ht="14.4" customHeight="1" x14ac:dyDescent="0.3">
      <c r="A772" s="386" t="s">
        <v>4206</v>
      </c>
      <c r="B772" s="387" t="s">
        <v>4101</v>
      </c>
      <c r="C772" s="387" t="s">
        <v>3672</v>
      </c>
      <c r="D772" s="387" t="s">
        <v>3778</v>
      </c>
      <c r="E772" s="387" t="s">
        <v>3779</v>
      </c>
      <c r="F772" s="390"/>
      <c r="G772" s="390"/>
      <c r="H772" s="390"/>
      <c r="I772" s="390"/>
      <c r="J772" s="390"/>
      <c r="K772" s="390"/>
      <c r="L772" s="390"/>
      <c r="M772" s="390"/>
      <c r="N772" s="390">
        <v>1</v>
      </c>
      <c r="O772" s="390">
        <v>0</v>
      </c>
      <c r="P772" s="403"/>
      <c r="Q772" s="391">
        <v>0</v>
      </c>
    </row>
    <row r="773" spans="1:17" ht="14.4" customHeight="1" x14ac:dyDescent="0.3">
      <c r="A773" s="386" t="s">
        <v>4206</v>
      </c>
      <c r="B773" s="387" t="s">
        <v>4101</v>
      </c>
      <c r="C773" s="387" t="s">
        <v>3672</v>
      </c>
      <c r="D773" s="387" t="s">
        <v>3701</v>
      </c>
      <c r="E773" s="387" t="s">
        <v>3702</v>
      </c>
      <c r="F773" s="390">
        <v>4</v>
      </c>
      <c r="G773" s="390">
        <v>1292</v>
      </c>
      <c r="H773" s="390">
        <v>1</v>
      </c>
      <c r="I773" s="390">
        <v>323</v>
      </c>
      <c r="J773" s="390">
        <v>1</v>
      </c>
      <c r="K773" s="390">
        <v>324</v>
      </c>
      <c r="L773" s="390">
        <v>0.25077399380804954</v>
      </c>
      <c r="M773" s="390">
        <v>324</v>
      </c>
      <c r="N773" s="390">
        <v>1</v>
      </c>
      <c r="O773" s="390">
        <v>325</v>
      </c>
      <c r="P773" s="403">
        <v>0.25154798761609909</v>
      </c>
      <c r="Q773" s="391">
        <v>325</v>
      </c>
    </row>
    <row r="774" spans="1:17" ht="14.4" customHeight="1" x14ac:dyDescent="0.3">
      <c r="A774" s="386" t="s">
        <v>4206</v>
      </c>
      <c r="B774" s="387" t="s">
        <v>4101</v>
      </c>
      <c r="C774" s="387" t="s">
        <v>3672</v>
      </c>
      <c r="D774" s="387" t="s">
        <v>4126</v>
      </c>
      <c r="E774" s="387" t="s">
        <v>4127</v>
      </c>
      <c r="F774" s="390"/>
      <c r="G774" s="390"/>
      <c r="H774" s="390"/>
      <c r="I774" s="390"/>
      <c r="J774" s="390">
        <v>1</v>
      </c>
      <c r="K774" s="390">
        <v>328</v>
      </c>
      <c r="L774" s="390"/>
      <c r="M774" s="390">
        <v>328</v>
      </c>
      <c r="N774" s="390"/>
      <c r="O774" s="390"/>
      <c r="P774" s="403"/>
      <c r="Q774" s="391"/>
    </row>
    <row r="775" spans="1:17" ht="14.4" customHeight="1" x14ac:dyDescent="0.3">
      <c r="A775" s="386" t="s">
        <v>4206</v>
      </c>
      <c r="B775" s="387" t="s">
        <v>4101</v>
      </c>
      <c r="C775" s="387" t="s">
        <v>3672</v>
      </c>
      <c r="D775" s="387" t="s">
        <v>4132</v>
      </c>
      <c r="E775" s="387" t="s">
        <v>4133</v>
      </c>
      <c r="F775" s="390">
        <v>10</v>
      </c>
      <c r="G775" s="390">
        <v>2330</v>
      </c>
      <c r="H775" s="390">
        <v>1</v>
      </c>
      <c r="I775" s="390">
        <v>233</v>
      </c>
      <c r="J775" s="390">
        <v>3</v>
      </c>
      <c r="K775" s="390">
        <v>702</v>
      </c>
      <c r="L775" s="390">
        <v>0.3012875536480687</v>
      </c>
      <c r="M775" s="390">
        <v>234</v>
      </c>
      <c r="N775" s="390">
        <v>14</v>
      </c>
      <c r="O775" s="390">
        <v>3248</v>
      </c>
      <c r="P775" s="403">
        <v>1.3939914163090128</v>
      </c>
      <c r="Q775" s="391">
        <v>232</v>
      </c>
    </row>
    <row r="776" spans="1:17" ht="14.4" customHeight="1" x14ac:dyDescent="0.3">
      <c r="A776" s="386" t="s">
        <v>4206</v>
      </c>
      <c r="B776" s="387" t="s">
        <v>4101</v>
      </c>
      <c r="C776" s="387" t="s">
        <v>3672</v>
      </c>
      <c r="D776" s="387" t="s">
        <v>4136</v>
      </c>
      <c r="E776" s="387" t="s">
        <v>4137</v>
      </c>
      <c r="F776" s="390">
        <v>1</v>
      </c>
      <c r="G776" s="390">
        <v>313</v>
      </c>
      <c r="H776" s="390">
        <v>1</v>
      </c>
      <c r="I776" s="390">
        <v>313</v>
      </c>
      <c r="J776" s="390"/>
      <c r="K776" s="390"/>
      <c r="L776" s="390"/>
      <c r="M776" s="390"/>
      <c r="N776" s="390"/>
      <c r="O776" s="390"/>
      <c r="P776" s="403"/>
      <c r="Q776" s="391"/>
    </row>
    <row r="777" spans="1:17" ht="14.4" customHeight="1" x14ac:dyDescent="0.3">
      <c r="A777" s="386" t="s">
        <v>4209</v>
      </c>
      <c r="B777" s="387" t="s">
        <v>3735</v>
      </c>
      <c r="C777" s="387" t="s">
        <v>3672</v>
      </c>
      <c r="D777" s="387" t="s">
        <v>3776</v>
      </c>
      <c r="E777" s="387" t="s">
        <v>3777</v>
      </c>
      <c r="F777" s="390">
        <v>35</v>
      </c>
      <c r="G777" s="390">
        <v>15085</v>
      </c>
      <c r="H777" s="390">
        <v>1</v>
      </c>
      <c r="I777" s="390">
        <v>431</v>
      </c>
      <c r="J777" s="390">
        <v>27</v>
      </c>
      <c r="K777" s="390">
        <v>11691</v>
      </c>
      <c r="L777" s="390">
        <v>0.77500828637719588</v>
      </c>
      <c r="M777" s="390">
        <v>433</v>
      </c>
      <c r="N777" s="390">
        <v>22</v>
      </c>
      <c r="O777" s="390">
        <v>7194</v>
      </c>
      <c r="P777" s="403">
        <v>0.47689758037785879</v>
      </c>
      <c r="Q777" s="391">
        <v>327</v>
      </c>
    </row>
    <row r="778" spans="1:17" ht="14.4" customHeight="1" x14ac:dyDescent="0.3">
      <c r="A778" s="386" t="s">
        <v>4209</v>
      </c>
      <c r="B778" s="387" t="s">
        <v>3735</v>
      </c>
      <c r="C778" s="387" t="s">
        <v>3672</v>
      </c>
      <c r="D778" s="387" t="s">
        <v>3778</v>
      </c>
      <c r="E778" s="387" t="s">
        <v>3779</v>
      </c>
      <c r="F778" s="390">
        <v>1</v>
      </c>
      <c r="G778" s="390">
        <v>0</v>
      </c>
      <c r="H778" s="390"/>
      <c r="I778" s="390">
        <v>0</v>
      </c>
      <c r="J778" s="390"/>
      <c r="K778" s="390"/>
      <c r="L778" s="390"/>
      <c r="M778" s="390"/>
      <c r="N778" s="390"/>
      <c r="O778" s="390"/>
      <c r="P778" s="403"/>
      <c r="Q778" s="391"/>
    </row>
    <row r="779" spans="1:17" ht="14.4" customHeight="1" x14ac:dyDescent="0.3">
      <c r="A779" s="386" t="s">
        <v>4209</v>
      </c>
      <c r="B779" s="387" t="s">
        <v>3735</v>
      </c>
      <c r="C779" s="387" t="s">
        <v>3672</v>
      </c>
      <c r="D779" s="387" t="s">
        <v>3675</v>
      </c>
      <c r="E779" s="387" t="s">
        <v>3676</v>
      </c>
      <c r="F779" s="390"/>
      <c r="G779" s="390"/>
      <c r="H779" s="390"/>
      <c r="I779" s="390"/>
      <c r="J779" s="390">
        <v>1</v>
      </c>
      <c r="K779" s="390">
        <v>34</v>
      </c>
      <c r="L779" s="390"/>
      <c r="M779" s="390">
        <v>34</v>
      </c>
      <c r="N779" s="390">
        <v>1</v>
      </c>
      <c r="O779" s="390">
        <v>34</v>
      </c>
      <c r="P779" s="403"/>
      <c r="Q779" s="391">
        <v>34</v>
      </c>
    </row>
    <row r="780" spans="1:17" ht="14.4" customHeight="1" x14ac:dyDescent="0.3">
      <c r="A780" s="386" t="s">
        <v>4209</v>
      </c>
      <c r="B780" s="387" t="s">
        <v>3790</v>
      </c>
      <c r="C780" s="387" t="s">
        <v>3672</v>
      </c>
      <c r="D780" s="387" t="s">
        <v>3675</v>
      </c>
      <c r="E780" s="387" t="s">
        <v>3676</v>
      </c>
      <c r="F780" s="390">
        <v>1</v>
      </c>
      <c r="G780" s="390">
        <v>34</v>
      </c>
      <c r="H780" s="390">
        <v>1</v>
      </c>
      <c r="I780" s="390">
        <v>34</v>
      </c>
      <c r="J780" s="390"/>
      <c r="K780" s="390"/>
      <c r="L780" s="390"/>
      <c r="M780" s="390"/>
      <c r="N780" s="390"/>
      <c r="O780" s="390"/>
      <c r="P780" s="403"/>
      <c r="Q780" s="391"/>
    </row>
    <row r="781" spans="1:17" ht="14.4" customHeight="1" x14ac:dyDescent="0.3">
      <c r="A781" s="386" t="s">
        <v>4209</v>
      </c>
      <c r="B781" s="387" t="s">
        <v>3790</v>
      </c>
      <c r="C781" s="387" t="s">
        <v>3672</v>
      </c>
      <c r="D781" s="387" t="s">
        <v>3804</v>
      </c>
      <c r="E781" s="387" t="s">
        <v>3805</v>
      </c>
      <c r="F781" s="390">
        <v>39</v>
      </c>
      <c r="G781" s="390">
        <v>12675</v>
      </c>
      <c r="H781" s="390">
        <v>1</v>
      </c>
      <c r="I781" s="390">
        <v>325</v>
      </c>
      <c r="J781" s="390">
        <v>35</v>
      </c>
      <c r="K781" s="390">
        <v>11445</v>
      </c>
      <c r="L781" s="390">
        <v>0.90295857988165684</v>
      </c>
      <c r="M781" s="390">
        <v>327</v>
      </c>
      <c r="N781" s="390">
        <v>35</v>
      </c>
      <c r="O781" s="390">
        <v>11445</v>
      </c>
      <c r="P781" s="403">
        <v>0.90295857988165684</v>
      </c>
      <c r="Q781" s="391">
        <v>327</v>
      </c>
    </row>
    <row r="782" spans="1:17" ht="14.4" customHeight="1" x14ac:dyDescent="0.3">
      <c r="A782" s="386" t="s">
        <v>4209</v>
      </c>
      <c r="B782" s="387" t="s">
        <v>3790</v>
      </c>
      <c r="C782" s="387" t="s">
        <v>3672</v>
      </c>
      <c r="D782" s="387" t="s">
        <v>4210</v>
      </c>
      <c r="E782" s="387" t="s">
        <v>4211</v>
      </c>
      <c r="F782" s="390">
        <v>1</v>
      </c>
      <c r="G782" s="390">
        <v>163</v>
      </c>
      <c r="H782" s="390">
        <v>1</v>
      </c>
      <c r="I782" s="390">
        <v>163</v>
      </c>
      <c r="J782" s="390"/>
      <c r="K782" s="390"/>
      <c r="L782" s="390"/>
      <c r="M782" s="390"/>
      <c r="N782" s="390"/>
      <c r="O782" s="390"/>
      <c r="P782" s="403"/>
      <c r="Q782" s="391"/>
    </row>
    <row r="783" spans="1:17" ht="14.4" customHeight="1" x14ac:dyDescent="0.3">
      <c r="A783" s="386" t="s">
        <v>4209</v>
      </c>
      <c r="B783" s="387" t="s">
        <v>3790</v>
      </c>
      <c r="C783" s="387" t="s">
        <v>3672</v>
      </c>
      <c r="D783" s="387" t="s">
        <v>3806</v>
      </c>
      <c r="E783" s="387" t="s">
        <v>3807</v>
      </c>
      <c r="F783" s="390"/>
      <c r="G783" s="390"/>
      <c r="H783" s="390"/>
      <c r="I783" s="390"/>
      <c r="J783" s="390"/>
      <c r="K783" s="390"/>
      <c r="L783" s="390"/>
      <c r="M783" s="390"/>
      <c r="N783" s="390">
        <v>1</v>
      </c>
      <c r="O783" s="390">
        <v>0</v>
      </c>
      <c r="P783" s="403"/>
      <c r="Q783" s="391">
        <v>0</v>
      </c>
    </row>
    <row r="784" spans="1:17" ht="14.4" customHeight="1" x14ac:dyDescent="0.3">
      <c r="A784" s="386" t="s">
        <v>4209</v>
      </c>
      <c r="B784" s="387" t="s">
        <v>3808</v>
      </c>
      <c r="C784" s="387" t="s">
        <v>3672</v>
      </c>
      <c r="D784" s="387" t="s">
        <v>3673</v>
      </c>
      <c r="E784" s="387" t="s">
        <v>3674</v>
      </c>
      <c r="F784" s="390"/>
      <c r="G784" s="390"/>
      <c r="H784" s="390"/>
      <c r="I784" s="390"/>
      <c r="J784" s="390">
        <v>1</v>
      </c>
      <c r="K784" s="390">
        <v>0</v>
      </c>
      <c r="L784" s="390"/>
      <c r="M784" s="390">
        <v>0</v>
      </c>
      <c r="N784" s="390"/>
      <c r="O784" s="390"/>
      <c r="P784" s="403"/>
      <c r="Q784" s="391"/>
    </row>
    <row r="785" spans="1:17" ht="14.4" customHeight="1" x14ac:dyDescent="0.3">
      <c r="A785" s="386" t="s">
        <v>4209</v>
      </c>
      <c r="B785" s="387" t="s">
        <v>3808</v>
      </c>
      <c r="C785" s="387" t="s">
        <v>3672</v>
      </c>
      <c r="D785" s="387" t="s">
        <v>3778</v>
      </c>
      <c r="E785" s="387" t="s">
        <v>3779</v>
      </c>
      <c r="F785" s="390">
        <v>1</v>
      </c>
      <c r="G785" s="390">
        <v>0</v>
      </c>
      <c r="H785" s="390"/>
      <c r="I785" s="390">
        <v>0</v>
      </c>
      <c r="J785" s="390"/>
      <c r="K785" s="390"/>
      <c r="L785" s="390"/>
      <c r="M785" s="390"/>
      <c r="N785" s="390"/>
      <c r="O785" s="390"/>
      <c r="P785" s="403"/>
      <c r="Q785" s="391"/>
    </row>
    <row r="786" spans="1:17" ht="14.4" customHeight="1" x14ac:dyDescent="0.3">
      <c r="A786" s="386" t="s">
        <v>4209</v>
      </c>
      <c r="B786" s="387" t="s">
        <v>3808</v>
      </c>
      <c r="C786" s="387" t="s">
        <v>3672</v>
      </c>
      <c r="D786" s="387" t="s">
        <v>3675</v>
      </c>
      <c r="E786" s="387" t="s">
        <v>3676</v>
      </c>
      <c r="F786" s="390">
        <v>9</v>
      </c>
      <c r="G786" s="390">
        <v>306</v>
      </c>
      <c r="H786" s="390">
        <v>1</v>
      </c>
      <c r="I786" s="390">
        <v>34</v>
      </c>
      <c r="J786" s="390">
        <v>7</v>
      </c>
      <c r="K786" s="390">
        <v>238</v>
      </c>
      <c r="L786" s="390">
        <v>0.77777777777777779</v>
      </c>
      <c r="M786" s="390">
        <v>34</v>
      </c>
      <c r="N786" s="390">
        <v>4</v>
      </c>
      <c r="O786" s="390">
        <v>136</v>
      </c>
      <c r="P786" s="403">
        <v>0.44444444444444442</v>
      </c>
      <c r="Q786" s="391">
        <v>34</v>
      </c>
    </row>
    <row r="787" spans="1:17" ht="14.4" customHeight="1" x14ac:dyDescent="0.3">
      <c r="A787" s="386" t="s">
        <v>4209</v>
      </c>
      <c r="B787" s="387" t="s">
        <v>3808</v>
      </c>
      <c r="C787" s="387" t="s">
        <v>3672</v>
      </c>
      <c r="D787" s="387" t="s">
        <v>3679</v>
      </c>
      <c r="E787" s="387" t="s">
        <v>3680</v>
      </c>
      <c r="F787" s="390"/>
      <c r="G787" s="390"/>
      <c r="H787" s="390"/>
      <c r="I787" s="390"/>
      <c r="J787" s="390"/>
      <c r="K787" s="390"/>
      <c r="L787" s="390"/>
      <c r="M787" s="390"/>
      <c r="N787" s="390">
        <v>1</v>
      </c>
      <c r="O787" s="390">
        <v>81</v>
      </c>
      <c r="P787" s="403"/>
      <c r="Q787" s="391">
        <v>81</v>
      </c>
    </row>
    <row r="788" spans="1:17" ht="14.4" customHeight="1" x14ac:dyDescent="0.3">
      <c r="A788" s="386" t="s">
        <v>4209</v>
      </c>
      <c r="B788" s="387" t="s">
        <v>3808</v>
      </c>
      <c r="C788" s="387" t="s">
        <v>3672</v>
      </c>
      <c r="D788" s="387" t="s">
        <v>3896</v>
      </c>
      <c r="E788" s="387" t="s">
        <v>3897</v>
      </c>
      <c r="F788" s="390"/>
      <c r="G788" s="390"/>
      <c r="H788" s="390"/>
      <c r="I788" s="390"/>
      <c r="J788" s="390"/>
      <c r="K788" s="390"/>
      <c r="L788" s="390"/>
      <c r="M788" s="390"/>
      <c r="N788" s="390">
        <v>1</v>
      </c>
      <c r="O788" s="390">
        <v>335</v>
      </c>
      <c r="P788" s="403"/>
      <c r="Q788" s="391">
        <v>335</v>
      </c>
    </row>
    <row r="789" spans="1:17" ht="14.4" customHeight="1" x14ac:dyDescent="0.3">
      <c r="A789" s="386" t="s">
        <v>4209</v>
      </c>
      <c r="B789" s="387" t="s">
        <v>3808</v>
      </c>
      <c r="C789" s="387" t="s">
        <v>3672</v>
      </c>
      <c r="D789" s="387" t="s">
        <v>3699</v>
      </c>
      <c r="E789" s="387" t="s">
        <v>3700</v>
      </c>
      <c r="F789" s="390"/>
      <c r="G789" s="390"/>
      <c r="H789" s="390"/>
      <c r="I789" s="390"/>
      <c r="J789" s="390">
        <v>2</v>
      </c>
      <c r="K789" s="390">
        <v>116</v>
      </c>
      <c r="L789" s="390"/>
      <c r="M789" s="390">
        <v>58</v>
      </c>
      <c r="N789" s="390">
        <v>1</v>
      </c>
      <c r="O789" s="390">
        <v>56</v>
      </c>
      <c r="P789" s="403"/>
      <c r="Q789" s="391">
        <v>56</v>
      </c>
    </row>
    <row r="790" spans="1:17" ht="14.4" customHeight="1" x14ac:dyDescent="0.3">
      <c r="A790" s="386" t="s">
        <v>4209</v>
      </c>
      <c r="B790" s="387" t="s">
        <v>3808</v>
      </c>
      <c r="C790" s="387" t="s">
        <v>3672</v>
      </c>
      <c r="D790" s="387" t="s">
        <v>3701</v>
      </c>
      <c r="E790" s="387" t="s">
        <v>3702</v>
      </c>
      <c r="F790" s="390">
        <v>3</v>
      </c>
      <c r="G790" s="390">
        <v>969</v>
      </c>
      <c r="H790" s="390">
        <v>1</v>
      </c>
      <c r="I790" s="390">
        <v>323</v>
      </c>
      <c r="J790" s="390">
        <v>6</v>
      </c>
      <c r="K790" s="390">
        <v>1944</v>
      </c>
      <c r="L790" s="390">
        <v>2.0061919504643964</v>
      </c>
      <c r="M790" s="390">
        <v>324</v>
      </c>
      <c r="N790" s="390">
        <v>9</v>
      </c>
      <c r="O790" s="390">
        <v>2925</v>
      </c>
      <c r="P790" s="403">
        <v>3.0185758513931891</v>
      </c>
      <c r="Q790" s="391">
        <v>325</v>
      </c>
    </row>
    <row r="791" spans="1:17" ht="14.4" customHeight="1" x14ac:dyDescent="0.3">
      <c r="A791" s="386" t="s">
        <v>4209</v>
      </c>
      <c r="B791" s="387" t="s">
        <v>3808</v>
      </c>
      <c r="C791" s="387" t="s">
        <v>3672</v>
      </c>
      <c r="D791" s="387" t="s">
        <v>3906</v>
      </c>
      <c r="E791" s="387" t="s">
        <v>3907</v>
      </c>
      <c r="F791" s="390">
        <v>11</v>
      </c>
      <c r="G791" s="390">
        <v>2728</v>
      </c>
      <c r="H791" s="390">
        <v>1</v>
      </c>
      <c r="I791" s="390">
        <v>248</v>
      </c>
      <c r="J791" s="390">
        <v>17</v>
      </c>
      <c r="K791" s="390">
        <v>4233</v>
      </c>
      <c r="L791" s="390">
        <v>1.5516862170087977</v>
      </c>
      <c r="M791" s="390">
        <v>249</v>
      </c>
      <c r="N791" s="390">
        <v>32</v>
      </c>
      <c r="O791" s="390">
        <v>7424</v>
      </c>
      <c r="P791" s="403">
        <v>2.7214076246334309</v>
      </c>
      <c r="Q791" s="391">
        <v>232</v>
      </c>
    </row>
    <row r="792" spans="1:17" ht="14.4" customHeight="1" x14ac:dyDescent="0.3">
      <c r="A792" s="386" t="s">
        <v>4209</v>
      </c>
      <c r="B792" s="387" t="s">
        <v>3808</v>
      </c>
      <c r="C792" s="387" t="s">
        <v>3672</v>
      </c>
      <c r="D792" s="387" t="s">
        <v>3929</v>
      </c>
      <c r="E792" s="387" t="s">
        <v>3930</v>
      </c>
      <c r="F792" s="390">
        <v>30</v>
      </c>
      <c r="G792" s="390">
        <v>3300</v>
      </c>
      <c r="H792" s="390">
        <v>1</v>
      </c>
      <c r="I792" s="390">
        <v>110</v>
      </c>
      <c r="J792" s="390">
        <v>91</v>
      </c>
      <c r="K792" s="390">
        <v>10101</v>
      </c>
      <c r="L792" s="390">
        <v>3.060909090909091</v>
      </c>
      <c r="M792" s="390">
        <v>111</v>
      </c>
      <c r="N792" s="390">
        <v>102</v>
      </c>
      <c r="O792" s="390">
        <v>11424</v>
      </c>
      <c r="P792" s="403">
        <v>3.4618181818181819</v>
      </c>
      <c r="Q792" s="391">
        <v>112</v>
      </c>
    </row>
    <row r="793" spans="1:17" ht="14.4" customHeight="1" x14ac:dyDescent="0.3">
      <c r="A793" s="386" t="s">
        <v>4209</v>
      </c>
      <c r="B793" s="387" t="s">
        <v>3808</v>
      </c>
      <c r="C793" s="387" t="s">
        <v>3672</v>
      </c>
      <c r="D793" s="387" t="s">
        <v>3969</v>
      </c>
      <c r="E793" s="387" t="s">
        <v>3970</v>
      </c>
      <c r="F793" s="390">
        <v>15</v>
      </c>
      <c r="G793" s="390">
        <v>2805</v>
      </c>
      <c r="H793" s="390">
        <v>1</v>
      </c>
      <c r="I793" s="390">
        <v>187</v>
      </c>
      <c r="J793" s="390">
        <v>22</v>
      </c>
      <c r="K793" s="390">
        <v>4246</v>
      </c>
      <c r="L793" s="390">
        <v>1.5137254901960784</v>
      </c>
      <c r="M793" s="390">
        <v>193</v>
      </c>
      <c r="N793" s="390">
        <v>14</v>
      </c>
      <c r="O793" s="390">
        <v>2716</v>
      </c>
      <c r="P793" s="403">
        <v>0.96827094474153297</v>
      </c>
      <c r="Q793" s="391">
        <v>194</v>
      </c>
    </row>
    <row r="794" spans="1:17" ht="14.4" customHeight="1" x14ac:dyDescent="0.3">
      <c r="A794" s="386" t="s">
        <v>4209</v>
      </c>
      <c r="B794" s="387" t="s">
        <v>3981</v>
      </c>
      <c r="C794" s="387" t="s">
        <v>3546</v>
      </c>
      <c r="D794" s="387" t="s">
        <v>3668</v>
      </c>
      <c r="E794" s="387" t="s">
        <v>3669</v>
      </c>
      <c r="F794" s="390">
        <v>0.1</v>
      </c>
      <c r="G794" s="390">
        <v>141.52000000000001</v>
      </c>
      <c r="H794" s="390">
        <v>1</v>
      </c>
      <c r="I794" s="390">
        <v>1415.2</v>
      </c>
      <c r="J794" s="390">
        <v>0.1</v>
      </c>
      <c r="K794" s="390">
        <v>75.03</v>
      </c>
      <c r="L794" s="390">
        <v>0.53017241379310343</v>
      </c>
      <c r="M794" s="390">
        <v>750.3</v>
      </c>
      <c r="N794" s="390"/>
      <c r="O794" s="390"/>
      <c r="P794" s="403"/>
      <c r="Q794" s="391"/>
    </row>
    <row r="795" spans="1:17" ht="14.4" customHeight="1" x14ac:dyDescent="0.3">
      <c r="A795" s="386" t="s">
        <v>4209</v>
      </c>
      <c r="B795" s="387" t="s">
        <v>3981</v>
      </c>
      <c r="C795" s="387" t="s">
        <v>3546</v>
      </c>
      <c r="D795" s="387" t="s">
        <v>3861</v>
      </c>
      <c r="E795" s="387" t="s">
        <v>3669</v>
      </c>
      <c r="F795" s="390"/>
      <c r="G795" s="390"/>
      <c r="H795" s="390"/>
      <c r="I795" s="390"/>
      <c r="J795" s="390">
        <v>1</v>
      </c>
      <c r="K795" s="390">
        <v>150.25</v>
      </c>
      <c r="L795" s="390"/>
      <c r="M795" s="390">
        <v>150.25</v>
      </c>
      <c r="N795" s="390"/>
      <c r="O795" s="390"/>
      <c r="P795" s="403"/>
      <c r="Q795" s="391"/>
    </row>
    <row r="796" spans="1:17" ht="14.4" customHeight="1" x14ac:dyDescent="0.3">
      <c r="A796" s="386" t="s">
        <v>4209</v>
      </c>
      <c r="B796" s="387" t="s">
        <v>3981</v>
      </c>
      <c r="C796" s="387" t="s">
        <v>3888</v>
      </c>
      <c r="D796" s="387" t="s">
        <v>3889</v>
      </c>
      <c r="E796" s="387" t="s">
        <v>3890</v>
      </c>
      <c r="F796" s="390"/>
      <c r="G796" s="390"/>
      <c r="H796" s="390"/>
      <c r="I796" s="390"/>
      <c r="J796" s="390">
        <v>2</v>
      </c>
      <c r="K796" s="390">
        <v>294</v>
      </c>
      <c r="L796" s="390"/>
      <c r="M796" s="390">
        <v>147</v>
      </c>
      <c r="N796" s="390"/>
      <c r="O796" s="390"/>
      <c r="P796" s="403"/>
      <c r="Q796" s="391"/>
    </row>
    <row r="797" spans="1:17" ht="14.4" customHeight="1" x14ac:dyDescent="0.3">
      <c r="A797" s="386" t="s">
        <v>4209</v>
      </c>
      <c r="B797" s="387" t="s">
        <v>3981</v>
      </c>
      <c r="C797" s="387" t="s">
        <v>3672</v>
      </c>
      <c r="D797" s="387" t="s">
        <v>3778</v>
      </c>
      <c r="E797" s="387" t="s">
        <v>3779</v>
      </c>
      <c r="F797" s="390">
        <v>2</v>
      </c>
      <c r="G797" s="390">
        <v>0</v>
      </c>
      <c r="H797" s="390"/>
      <c r="I797" s="390">
        <v>0</v>
      </c>
      <c r="J797" s="390"/>
      <c r="K797" s="390"/>
      <c r="L797" s="390"/>
      <c r="M797" s="390"/>
      <c r="N797" s="390"/>
      <c r="O797" s="390"/>
      <c r="P797" s="403"/>
      <c r="Q797" s="391"/>
    </row>
    <row r="798" spans="1:17" ht="14.4" customHeight="1" x14ac:dyDescent="0.3">
      <c r="A798" s="386" t="s">
        <v>4209</v>
      </c>
      <c r="B798" s="387" t="s">
        <v>3981</v>
      </c>
      <c r="C798" s="387" t="s">
        <v>3672</v>
      </c>
      <c r="D798" s="387" t="s">
        <v>3675</v>
      </c>
      <c r="E798" s="387" t="s">
        <v>3676</v>
      </c>
      <c r="F798" s="390">
        <v>4</v>
      </c>
      <c r="G798" s="390">
        <v>136</v>
      </c>
      <c r="H798" s="390">
        <v>1</v>
      </c>
      <c r="I798" s="390">
        <v>34</v>
      </c>
      <c r="J798" s="390">
        <v>11</v>
      </c>
      <c r="K798" s="390">
        <v>374</v>
      </c>
      <c r="L798" s="390">
        <v>2.75</v>
      </c>
      <c r="M798" s="390">
        <v>34</v>
      </c>
      <c r="N798" s="390"/>
      <c r="O798" s="390"/>
      <c r="P798" s="403"/>
      <c r="Q798" s="391"/>
    </row>
    <row r="799" spans="1:17" ht="14.4" customHeight="1" x14ac:dyDescent="0.3">
      <c r="A799" s="386" t="s">
        <v>4209</v>
      </c>
      <c r="B799" s="387" t="s">
        <v>3981</v>
      </c>
      <c r="C799" s="387" t="s">
        <v>3672</v>
      </c>
      <c r="D799" s="387" t="s">
        <v>3679</v>
      </c>
      <c r="E799" s="387" t="s">
        <v>3680</v>
      </c>
      <c r="F799" s="390">
        <v>13</v>
      </c>
      <c r="G799" s="390">
        <v>975</v>
      </c>
      <c r="H799" s="390">
        <v>1</v>
      </c>
      <c r="I799" s="390">
        <v>75</v>
      </c>
      <c r="J799" s="390">
        <v>29</v>
      </c>
      <c r="K799" s="390">
        <v>2175</v>
      </c>
      <c r="L799" s="390">
        <v>2.2307692307692308</v>
      </c>
      <c r="M799" s="390">
        <v>75</v>
      </c>
      <c r="N799" s="390">
        <v>9</v>
      </c>
      <c r="O799" s="390">
        <v>729</v>
      </c>
      <c r="P799" s="403">
        <v>0.74769230769230766</v>
      </c>
      <c r="Q799" s="391">
        <v>81</v>
      </c>
    </row>
    <row r="800" spans="1:17" ht="14.4" customHeight="1" x14ac:dyDescent="0.3">
      <c r="A800" s="386" t="s">
        <v>4209</v>
      </c>
      <c r="B800" s="387" t="s">
        <v>3981</v>
      </c>
      <c r="C800" s="387" t="s">
        <v>3672</v>
      </c>
      <c r="D800" s="387" t="s">
        <v>3898</v>
      </c>
      <c r="E800" s="387" t="s">
        <v>3899</v>
      </c>
      <c r="F800" s="390"/>
      <c r="G800" s="390"/>
      <c r="H800" s="390"/>
      <c r="I800" s="390"/>
      <c r="J800" s="390">
        <v>1</v>
      </c>
      <c r="K800" s="390">
        <v>176</v>
      </c>
      <c r="L800" s="390"/>
      <c r="M800" s="390">
        <v>176</v>
      </c>
      <c r="N800" s="390"/>
      <c r="O800" s="390"/>
      <c r="P800" s="403"/>
      <c r="Q800" s="391"/>
    </row>
    <row r="801" spans="1:17" ht="14.4" customHeight="1" x14ac:dyDescent="0.3">
      <c r="A801" s="386" t="s">
        <v>4209</v>
      </c>
      <c r="B801" s="387" t="s">
        <v>3981</v>
      </c>
      <c r="C801" s="387" t="s">
        <v>3672</v>
      </c>
      <c r="D801" s="387" t="s">
        <v>3902</v>
      </c>
      <c r="E801" s="387" t="s">
        <v>3903</v>
      </c>
      <c r="F801" s="390">
        <v>1</v>
      </c>
      <c r="G801" s="390">
        <v>90</v>
      </c>
      <c r="H801" s="390">
        <v>1</v>
      </c>
      <c r="I801" s="390">
        <v>90</v>
      </c>
      <c r="J801" s="390"/>
      <c r="K801" s="390"/>
      <c r="L801" s="390"/>
      <c r="M801" s="390"/>
      <c r="N801" s="390"/>
      <c r="O801" s="390"/>
      <c r="P801" s="403"/>
      <c r="Q801" s="391"/>
    </row>
    <row r="802" spans="1:17" ht="14.4" customHeight="1" x14ac:dyDescent="0.3">
      <c r="A802" s="386" t="s">
        <v>4209</v>
      </c>
      <c r="B802" s="387" t="s">
        <v>3981</v>
      </c>
      <c r="C802" s="387" t="s">
        <v>3672</v>
      </c>
      <c r="D802" s="387" t="s">
        <v>3906</v>
      </c>
      <c r="E802" s="387" t="s">
        <v>3907</v>
      </c>
      <c r="F802" s="390">
        <v>18</v>
      </c>
      <c r="G802" s="390">
        <v>4464</v>
      </c>
      <c r="H802" s="390">
        <v>1</v>
      </c>
      <c r="I802" s="390">
        <v>248</v>
      </c>
      <c r="J802" s="390">
        <v>33</v>
      </c>
      <c r="K802" s="390">
        <v>8217</v>
      </c>
      <c r="L802" s="390">
        <v>1.840725806451613</v>
      </c>
      <c r="M802" s="390">
        <v>249</v>
      </c>
      <c r="N802" s="390"/>
      <c r="O802" s="390"/>
      <c r="P802" s="403"/>
      <c r="Q802" s="391"/>
    </row>
    <row r="803" spans="1:17" ht="14.4" customHeight="1" x14ac:dyDescent="0.3">
      <c r="A803" s="386" t="s">
        <v>4209</v>
      </c>
      <c r="B803" s="387" t="s">
        <v>3981</v>
      </c>
      <c r="C803" s="387" t="s">
        <v>3672</v>
      </c>
      <c r="D803" s="387" t="s">
        <v>3916</v>
      </c>
      <c r="E803" s="387" t="s">
        <v>3917</v>
      </c>
      <c r="F803" s="390"/>
      <c r="G803" s="390"/>
      <c r="H803" s="390"/>
      <c r="I803" s="390"/>
      <c r="J803" s="390">
        <v>1</v>
      </c>
      <c r="K803" s="390">
        <v>625</v>
      </c>
      <c r="L803" s="390"/>
      <c r="M803" s="390">
        <v>625</v>
      </c>
      <c r="N803" s="390"/>
      <c r="O803" s="390"/>
      <c r="P803" s="403"/>
      <c r="Q803" s="391"/>
    </row>
    <row r="804" spans="1:17" ht="14.4" customHeight="1" x14ac:dyDescent="0.3">
      <c r="A804" s="386" t="s">
        <v>4209</v>
      </c>
      <c r="B804" s="387" t="s">
        <v>3981</v>
      </c>
      <c r="C804" s="387" t="s">
        <v>3672</v>
      </c>
      <c r="D804" s="387" t="s">
        <v>3935</v>
      </c>
      <c r="E804" s="387" t="s">
        <v>3936</v>
      </c>
      <c r="F804" s="390"/>
      <c r="G804" s="390"/>
      <c r="H804" s="390"/>
      <c r="I804" s="390"/>
      <c r="J804" s="390">
        <v>1</v>
      </c>
      <c r="K804" s="390">
        <v>160</v>
      </c>
      <c r="L804" s="390"/>
      <c r="M804" s="390">
        <v>160</v>
      </c>
      <c r="N804" s="390"/>
      <c r="O804" s="390"/>
      <c r="P804" s="403"/>
      <c r="Q804" s="391"/>
    </row>
    <row r="805" spans="1:17" ht="14.4" customHeight="1" x14ac:dyDescent="0.3">
      <c r="A805" s="386" t="s">
        <v>4209</v>
      </c>
      <c r="B805" s="387" t="s">
        <v>3981</v>
      </c>
      <c r="C805" s="387" t="s">
        <v>3672</v>
      </c>
      <c r="D805" s="387" t="s">
        <v>3943</v>
      </c>
      <c r="E805" s="387" t="s">
        <v>3944</v>
      </c>
      <c r="F805" s="390"/>
      <c r="G805" s="390"/>
      <c r="H805" s="390"/>
      <c r="I805" s="390"/>
      <c r="J805" s="390">
        <v>1</v>
      </c>
      <c r="K805" s="390">
        <v>148</v>
      </c>
      <c r="L805" s="390"/>
      <c r="M805" s="390">
        <v>148</v>
      </c>
      <c r="N805" s="390"/>
      <c r="O805" s="390"/>
      <c r="P805" s="403"/>
      <c r="Q805" s="391"/>
    </row>
    <row r="806" spans="1:17" ht="14.4" customHeight="1" x14ac:dyDescent="0.3">
      <c r="A806" s="386" t="s">
        <v>4209</v>
      </c>
      <c r="B806" s="387" t="s">
        <v>3981</v>
      </c>
      <c r="C806" s="387" t="s">
        <v>3672</v>
      </c>
      <c r="D806" s="387" t="s">
        <v>3945</v>
      </c>
      <c r="E806" s="387" t="s">
        <v>3940</v>
      </c>
      <c r="F806" s="390">
        <v>10</v>
      </c>
      <c r="G806" s="390">
        <v>6630</v>
      </c>
      <c r="H806" s="390">
        <v>1</v>
      </c>
      <c r="I806" s="390">
        <v>663</v>
      </c>
      <c r="J806" s="390">
        <v>17</v>
      </c>
      <c r="K806" s="390">
        <v>11305</v>
      </c>
      <c r="L806" s="390">
        <v>1.7051282051282051</v>
      </c>
      <c r="M806" s="390">
        <v>665</v>
      </c>
      <c r="N806" s="390">
        <v>4</v>
      </c>
      <c r="O806" s="390">
        <v>2672</v>
      </c>
      <c r="P806" s="403">
        <v>0.40301659125188538</v>
      </c>
      <c r="Q806" s="391">
        <v>668</v>
      </c>
    </row>
    <row r="807" spans="1:17" ht="14.4" customHeight="1" x14ac:dyDescent="0.3">
      <c r="A807" s="386" t="s">
        <v>4209</v>
      </c>
      <c r="B807" s="387" t="s">
        <v>3981</v>
      </c>
      <c r="C807" s="387" t="s">
        <v>3672</v>
      </c>
      <c r="D807" s="387" t="s">
        <v>4066</v>
      </c>
      <c r="E807" s="387" t="s">
        <v>4067</v>
      </c>
      <c r="F807" s="390">
        <v>15</v>
      </c>
      <c r="G807" s="390">
        <v>2595</v>
      </c>
      <c r="H807" s="390">
        <v>1</v>
      </c>
      <c r="I807" s="390">
        <v>173</v>
      </c>
      <c r="J807" s="390">
        <v>12</v>
      </c>
      <c r="K807" s="390">
        <v>2088</v>
      </c>
      <c r="L807" s="390">
        <v>0.80462427745664744</v>
      </c>
      <c r="M807" s="390">
        <v>174</v>
      </c>
      <c r="N807" s="390"/>
      <c r="O807" s="390"/>
      <c r="P807" s="403"/>
      <c r="Q807" s="391"/>
    </row>
    <row r="808" spans="1:17" ht="14.4" customHeight="1" x14ac:dyDescent="0.3">
      <c r="A808" s="386" t="s">
        <v>4209</v>
      </c>
      <c r="B808" s="387" t="s">
        <v>3981</v>
      </c>
      <c r="C808" s="387" t="s">
        <v>3672</v>
      </c>
      <c r="D808" s="387" t="s">
        <v>4074</v>
      </c>
      <c r="E808" s="387" t="s">
        <v>4075</v>
      </c>
      <c r="F808" s="390">
        <v>1</v>
      </c>
      <c r="G808" s="390">
        <v>951</v>
      </c>
      <c r="H808" s="390">
        <v>1</v>
      </c>
      <c r="I808" s="390">
        <v>951</v>
      </c>
      <c r="J808" s="390"/>
      <c r="K808" s="390"/>
      <c r="L808" s="390"/>
      <c r="M808" s="390"/>
      <c r="N808" s="390"/>
      <c r="O808" s="390"/>
      <c r="P808" s="403"/>
      <c r="Q808" s="391"/>
    </row>
    <row r="809" spans="1:17" ht="14.4" customHeight="1" x14ac:dyDescent="0.3">
      <c r="A809" s="386" t="s">
        <v>4209</v>
      </c>
      <c r="B809" s="387" t="s">
        <v>3981</v>
      </c>
      <c r="C809" s="387" t="s">
        <v>3672</v>
      </c>
      <c r="D809" s="387" t="s">
        <v>3959</v>
      </c>
      <c r="E809" s="387" t="s">
        <v>3960</v>
      </c>
      <c r="F809" s="390">
        <v>1</v>
      </c>
      <c r="G809" s="390">
        <v>110</v>
      </c>
      <c r="H809" s="390">
        <v>1</v>
      </c>
      <c r="I809" s="390">
        <v>110</v>
      </c>
      <c r="J809" s="390">
        <v>1</v>
      </c>
      <c r="K809" s="390">
        <v>111</v>
      </c>
      <c r="L809" s="390">
        <v>1.009090909090909</v>
      </c>
      <c r="M809" s="390">
        <v>111</v>
      </c>
      <c r="N809" s="390"/>
      <c r="O809" s="390"/>
      <c r="P809" s="403"/>
      <c r="Q809" s="391"/>
    </row>
    <row r="810" spans="1:17" ht="14.4" customHeight="1" x14ac:dyDescent="0.3">
      <c r="A810" s="386" t="s">
        <v>4209</v>
      </c>
      <c r="B810" s="387" t="s">
        <v>3981</v>
      </c>
      <c r="C810" s="387" t="s">
        <v>3672</v>
      </c>
      <c r="D810" s="387" t="s">
        <v>3806</v>
      </c>
      <c r="E810" s="387" t="s">
        <v>3807</v>
      </c>
      <c r="F810" s="390"/>
      <c r="G810" s="390"/>
      <c r="H810" s="390"/>
      <c r="I810" s="390"/>
      <c r="J810" s="390"/>
      <c r="K810" s="390"/>
      <c r="L810" s="390"/>
      <c r="M810" s="390"/>
      <c r="N810" s="390">
        <v>0</v>
      </c>
      <c r="O810" s="390">
        <v>0</v>
      </c>
      <c r="P810" s="403"/>
      <c r="Q810" s="391"/>
    </row>
    <row r="811" spans="1:17" ht="14.4" customHeight="1" x14ac:dyDescent="0.3">
      <c r="A811" s="386" t="s">
        <v>4209</v>
      </c>
      <c r="B811" s="387" t="s">
        <v>3981</v>
      </c>
      <c r="C811" s="387" t="s">
        <v>3672</v>
      </c>
      <c r="D811" s="387" t="s">
        <v>4097</v>
      </c>
      <c r="E811" s="387" t="s">
        <v>4098</v>
      </c>
      <c r="F811" s="390"/>
      <c r="G811" s="390"/>
      <c r="H811" s="390"/>
      <c r="I811" s="390"/>
      <c r="J811" s="390"/>
      <c r="K811" s="390"/>
      <c r="L811" s="390"/>
      <c r="M811" s="390"/>
      <c r="N811" s="390">
        <v>31</v>
      </c>
      <c r="O811" s="390">
        <v>7192</v>
      </c>
      <c r="P811" s="403"/>
      <c r="Q811" s="391">
        <v>232</v>
      </c>
    </row>
    <row r="812" spans="1:17" ht="14.4" customHeight="1" x14ac:dyDescent="0.3">
      <c r="A812" s="386" t="s">
        <v>4209</v>
      </c>
      <c r="B812" s="387" t="s">
        <v>4101</v>
      </c>
      <c r="C812" s="387" t="s">
        <v>3672</v>
      </c>
      <c r="D812" s="387" t="s">
        <v>3701</v>
      </c>
      <c r="E812" s="387" t="s">
        <v>3702</v>
      </c>
      <c r="F812" s="390"/>
      <c r="G812" s="390"/>
      <c r="H812" s="390"/>
      <c r="I812" s="390"/>
      <c r="J812" s="390"/>
      <c r="K812" s="390"/>
      <c r="L812" s="390"/>
      <c r="M812" s="390"/>
      <c r="N812" s="390">
        <v>1</v>
      </c>
      <c r="O812" s="390">
        <v>325</v>
      </c>
      <c r="P812" s="403"/>
      <c r="Q812" s="391">
        <v>325</v>
      </c>
    </row>
    <row r="813" spans="1:17" ht="14.4" customHeight="1" x14ac:dyDescent="0.3">
      <c r="A813" s="386" t="s">
        <v>4209</v>
      </c>
      <c r="B813" s="387" t="s">
        <v>4101</v>
      </c>
      <c r="C813" s="387" t="s">
        <v>3672</v>
      </c>
      <c r="D813" s="387" t="s">
        <v>4132</v>
      </c>
      <c r="E813" s="387" t="s">
        <v>4133</v>
      </c>
      <c r="F813" s="390">
        <v>2</v>
      </c>
      <c r="G813" s="390">
        <v>466</v>
      </c>
      <c r="H813" s="390">
        <v>1</v>
      </c>
      <c r="I813" s="390">
        <v>233</v>
      </c>
      <c r="J813" s="390">
        <v>1</v>
      </c>
      <c r="K813" s="390">
        <v>234</v>
      </c>
      <c r="L813" s="390">
        <v>0.50214592274678116</v>
      </c>
      <c r="M813" s="390">
        <v>234</v>
      </c>
      <c r="N813" s="390">
        <v>8</v>
      </c>
      <c r="O813" s="390">
        <v>1856</v>
      </c>
      <c r="P813" s="403">
        <v>3.9828326180257512</v>
      </c>
      <c r="Q813" s="391">
        <v>232</v>
      </c>
    </row>
    <row r="814" spans="1:17" ht="14.4" customHeight="1" x14ac:dyDescent="0.3">
      <c r="A814" s="386" t="s">
        <v>4209</v>
      </c>
      <c r="B814" s="387" t="s">
        <v>4101</v>
      </c>
      <c r="C814" s="387" t="s">
        <v>3672</v>
      </c>
      <c r="D814" s="387" t="s">
        <v>3806</v>
      </c>
      <c r="E814" s="387" t="s">
        <v>3807</v>
      </c>
      <c r="F814" s="390"/>
      <c r="G814" s="390"/>
      <c r="H814" s="390"/>
      <c r="I814" s="390"/>
      <c r="J814" s="390"/>
      <c r="K814" s="390"/>
      <c r="L814" s="390"/>
      <c r="M814" s="390"/>
      <c r="N814" s="390">
        <v>0</v>
      </c>
      <c r="O814" s="390">
        <v>0</v>
      </c>
      <c r="P814" s="403"/>
      <c r="Q814" s="391"/>
    </row>
    <row r="815" spans="1:17" ht="14.4" customHeight="1" x14ac:dyDescent="0.3">
      <c r="A815" s="386" t="s">
        <v>4212</v>
      </c>
      <c r="B815" s="387" t="s">
        <v>3808</v>
      </c>
      <c r="C815" s="387" t="s">
        <v>3672</v>
      </c>
      <c r="D815" s="387" t="s">
        <v>3679</v>
      </c>
      <c r="E815" s="387" t="s">
        <v>3680</v>
      </c>
      <c r="F815" s="390"/>
      <c r="G815" s="390"/>
      <c r="H815" s="390"/>
      <c r="I815" s="390"/>
      <c r="J815" s="390">
        <v>1</v>
      </c>
      <c r="K815" s="390">
        <v>75</v>
      </c>
      <c r="L815" s="390"/>
      <c r="M815" s="390">
        <v>75</v>
      </c>
      <c r="N815" s="390"/>
      <c r="O815" s="390"/>
      <c r="P815" s="403"/>
      <c r="Q815" s="391"/>
    </row>
    <row r="816" spans="1:17" ht="14.4" customHeight="1" x14ac:dyDescent="0.3">
      <c r="A816" s="386" t="s">
        <v>4212</v>
      </c>
      <c r="B816" s="387" t="s">
        <v>3808</v>
      </c>
      <c r="C816" s="387" t="s">
        <v>3672</v>
      </c>
      <c r="D816" s="387" t="s">
        <v>3898</v>
      </c>
      <c r="E816" s="387" t="s">
        <v>3899</v>
      </c>
      <c r="F816" s="390"/>
      <c r="G816" s="390"/>
      <c r="H816" s="390"/>
      <c r="I816" s="390"/>
      <c r="J816" s="390">
        <v>1</v>
      </c>
      <c r="K816" s="390">
        <v>176</v>
      </c>
      <c r="L816" s="390"/>
      <c r="M816" s="390">
        <v>176</v>
      </c>
      <c r="N816" s="390"/>
      <c r="O816" s="390"/>
      <c r="P816" s="403"/>
      <c r="Q816" s="391"/>
    </row>
    <row r="817" spans="1:17" ht="14.4" customHeight="1" x14ac:dyDescent="0.3">
      <c r="A817" s="386" t="s">
        <v>4212</v>
      </c>
      <c r="B817" s="387" t="s">
        <v>3808</v>
      </c>
      <c r="C817" s="387" t="s">
        <v>3672</v>
      </c>
      <c r="D817" s="387" t="s">
        <v>3906</v>
      </c>
      <c r="E817" s="387" t="s">
        <v>3907</v>
      </c>
      <c r="F817" s="390"/>
      <c r="G817" s="390"/>
      <c r="H817" s="390"/>
      <c r="I817" s="390"/>
      <c r="J817" s="390">
        <v>1</v>
      </c>
      <c r="K817" s="390">
        <v>249</v>
      </c>
      <c r="L817" s="390"/>
      <c r="M817" s="390">
        <v>249</v>
      </c>
      <c r="N817" s="390"/>
      <c r="O817" s="390"/>
      <c r="P817" s="403"/>
      <c r="Q817" s="391"/>
    </row>
    <row r="818" spans="1:17" ht="14.4" customHeight="1" x14ac:dyDescent="0.3">
      <c r="A818" s="386" t="s">
        <v>4213</v>
      </c>
      <c r="B818" s="387" t="s">
        <v>3735</v>
      </c>
      <c r="C818" s="387" t="s">
        <v>3546</v>
      </c>
      <c r="D818" s="387" t="s">
        <v>3736</v>
      </c>
      <c r="E818" s="387" t="s">
        <v>3737</v>
      </c>
      <c r="F818" s="390">
        <v>0.1</v>
      </c>
      <c r="G818" s="390">
        <v>10.02</v>
      </c>
      <c r="H818" s="390">
        <v>1</v>
      </c>
      <c r="I818" s="390">
        <v>100.19999999999999</v>
      </c>
      <c r="J818" s="390"/>
      <c r="K818" s="390"/>
      <c r="L818" s="390"/>
      <c r="M818" s="390"/>
      <c r="N818" s="390"/>
      <c r="O818" s="390"/>
      <c r="P818" s="403"/>
      <c r="Q818" s="391"/>
    </row>
    <row r="819" spans="1:17" ht="14.4" customHeight="1" x14ac:dyDescent="0.3">
      <c r="A819" s="386" t="s">
        <v>4213</v>
      </c>
      <c r="B819" s="387" t="s">
        <v>3735</v>
      </c>
      <c r="C819" s="387" t="s">
        <v>3672</v>
      </c>
      <c r="D819" s="387" t="s">
        <v>3776</v>
      </c>
      <c r="E819" s="387" t="s">
        <v>3777</v>
      </c>
      <c r="F819" s="390">
        <v>10</v>
      </c>
      <c r="G819" s="390">
        <v>4310</v>
      </c>
      <c r="H819" s="390">
        <v>1</v>
      </c>
      <c r="I819" s="390">
        <v>431</v>
      </c>
      <c r="J819" s="390">
        <v>14</v>
      </c>
      <c r="K819" s="390">
        <v>6062</v>
      </c>
      <c r="L819" s="390">
        <v>1.4064965197215777</v>
      </c>
      <c r="M819" s="390">
        <v>433</v>
      </c>
      <c r="N819" s="390">
        <v>10</v>
      </c>
      <c r="O819" s="390">
        <v>3270</v>
      </c>
      <c r="P819" s="403">
        <v>0.75870069605568446</v>
      </c>
      <c r="Q819" s="391">
        <v>327</v>
      </c>
    </row>
    <row r="820" spans="1:17" ht="14.4" customHeight="1" x14ac:dyDescent="0.3">
      <c r="A820" s="386" t="s">
        <v>4213</v>
      </c>
      <c r="B820" s="387" t="s">
        <v>3735</v>
      </c>
      <c r="C820" s="387" t="s">
        <v>3672</v>
      </c>
      <c r="D820" s="387" t="s">
        <v>3778</v>
      </c>
      <c r="E820" s="387" t="s">
        <v>3779</v>
      </c>
      <c r="F820" s="390"/>
      <c r="G820" s="390"/>
      <c r="H820" s="390"/>
      <c r="I820" s="390"/>
      <c r="J820" s="390">
        <v>1</v>
      </c>
      <c r="K820" s="390">
        <v>0</v>
      </c>
      <c r="L820" s="390"/>
      <c r="M820" s="390">
        <v>0</v>
      </c>
      <c r="N820" s="390"/>
      <c r="O820" s="390"/>
      <c r="P820" s="403"/>
      <c r="Q820" s="391"/>
    </row>
    <row r="821" spans="1:17" ht="14.4" customHeight="1" x14ac:dyDescent="0.3">
      <c r="A821" s="386" t="s">
        <v>4213</v>
      </c>
      <c r="B821" s="387" t="s">
        <v>3735</v>
      </c>
      <c r="C821" s="387" t="s">
        <v>3672</v>
      </c>
      <c r="D821" s="387" t="s">
        <v>3675</v>
      </c>
      <c r="E821" s="387" t="s">
        <v>3676</v>
      </c>
      <c r="F821" s="390"/>
      <c r="G821" s="390"/>
      <c r="H821" s="390"/>
      <c r="I821" s="390"/>
      <c r="J821" s="390">
        <v>1</v>
      </c>
      <c r="K821" s="390">
        <v>34</v>
      </c>
      <c r="L821" s="390"/>
      <c r="M821" s="390">
        <v>34</v>
      </c>
      <c r="N821" s="390">
        <v>2</v>
      </c>
      <c r="O821" s="390">
        <v>68</v>
      </c>
      <c r="P821" s="403"/>
      <c r="Q821" s="391">
        <v>34</v>
      </c>
    </row>
    <row r="822" spans="1:17" ht="14.4" customHeight="1" x14ac:dyDescent="0.3">
      <c r="A822" s="386" t="s">
        <v>4213</v>
      </c>
      <c r="B822" s="387" t="s">
        <v>3735</v>
      </c>
      <c r="C822" s="387" t="s">
        <v>3672</v>
      </c>
      <c r="D822" s="387" t="s">
        <v>3784</v>
      </c>
      <c r="E822" s="387" t="s">
        <v>3785</v>
      </c>
      <c r="F822" s="390">
        <v>1</v>
      </c>
      <c r="G822" s="390">
        <v>216</v>
      </c>
      <c r="H822" s="390">
        <v>1</v>
      </c>
      <c r="I822" s="390">
        <v>216</v>
      </c>
      <c r="J822" s="390"/>
      <c r="K822" s="390"/>
      <c r="L822" s="390"/>
      <c r="M822" s="390"/>
      <c r="N822" s="390"/>
      <c r="O822" s="390"/>
      <c r="P822" s="403"/>
      <c r="Q822" s="391"/>
    </row>
    <row r="823" spans="1:17" ht="14.4" customHeight="1" x14ac:dyDescent="0.3">
      <c r="A823" s="386" t="s">
        <v>4213</v>
      </c>
      <c r="B823" s="387" t="s">
        <v>3790</v>
      </c>
      <c r="C823" s="387" t="s">
        <v>3672</v>
      </c>
      <c r="D823" s="387" t="s">
        <v>3804</v>
      </c>
      <c r="E823" s="387" t="s">
        <v>3805</v>
      </c>
      <c r="F823" s="390">
        <v>2</v>
      </c>
      <c r="G823" s="390">
        <v>650</v>
      </c>
      <c r="H823" s="390">
        <v>1</v>
      </c>
      <c r="I823" s="390">
        <v>325</v>
      </c>
      <c r="J823" s="390">
        <v>2</v>
      </c>
      <c r="K823" s="390">
        <v>654</v>
      </c>
      <c r="L823" s="390">
        <v>1.0061538461538462</v>
      </c>
      <c r="M823" s="390">
        <v>327</v>
      </c>
      <c r="N823" s="390">
        <v>2</v>
      </c>
      <c r="O823" s="390">
        <v>654</v>
      </c>
      <c r="P823" s="403">
        <v>1.0061538461538462</v>
      </c>
      <c r="Q823" s="391">
        <v>327</v>
      </c>
    </row>
    <row r="824" spans="1:17" ht="14.4" customHeight="1" x14ac:dyDescent="0.3">
      <c r="A824" s="386" t="s">
        <v>4213</v>
      </c>
      <c r="B824" s="387" t="s">
        <v>3808</v>
      </c>
      <c r="C824" s="387" t="s">
        <v>3881</v>
      </c>
      <c r="D824" s="387" t="s">
        <v>3882</v>
      </c>
      <c r="E824" s="387" t="s">
        <v>3883</v>
      </c>
      <c r="F824" s="390"/>
      <c r="G824" s="390"/>
      <c r="H824" s="390"/>
      <c r="I824" s="390"/>
      <c r="J824" s="390"/>
      <c r="K824" s="390"/>
      <c r="L824" s="390"/>
      <c r="M824" s="390"/>
      <c r="N824" s="390">
        <v>2</v>
      </c>
      <c r="O824" s="390">
        <v>3731.16</v>
      </c>
      <c r="P824" s="403"/>
      <c r="Q824" s="391">
        <v>1865.58</v>
      </c>
    </row>
    <row r="825" spans="1:17" ht="14.4" customHeight="1" x14ac:dyDescent="0.3">
      <c r="A825" s="386" t="s">
        <v>4213</v>
      </c>
      <c r="B825" s="387" t="s">
        <v>3808</v>
      </c>
      <c r="C825" s="387" t="s">
        <v>3672</v>
      </c>
      <c r="D825" s="387" t="s">
        <v>3675</v>
      </c>
      <c r="E825" s="387" t="s">
        <v>3676</v>
      </c>
      <c r="F825" s="390">
        <v>11</v>
      </c>
      <c r="G825" s="390">
        <v>374</v>
      </c>
      <c r="H825" s="390">
        <v>1</v>
      </c>
      <c r="I825" s="390">
        <v>34</v>
      </c>
      <c r="J825" s="390">
        <v>11</v>
      </c>
      <c r="K825" s="390">
        <v>374</v>
      </c>
      <c r="L825" s="390">
        <v>1</v>
      </c>
      <c r="M825" s="390">
        <v>34</v>
      </c>
      <c r="N825" s="390">
        <v>7</v>
      </c>
      <c r="O825" s="390">
        <v>238</v>
      </c>
      <c r="P825" s="403">
        <v>0.63636363636363635</v>
      </c>
      <c r="Q825" s="391">
        <v>34</v>
      </c>
    </row>
    <row r="826" spans="1:17" ht="14.4" customHeight="1" x14ac:dyDescent="0.3">
      <c r="A826" s="386" t="s">
        <v>4213</v>
      </c>
      <c r="B826" s="387" t="s">
        <v>3808</v>
      </c>
      <c r="C826" s="387" t="s">
        <v>3672</v>
      </c>
      <c r="D826" s="387" t="s">
        <v>3894</v>
      </c>
      <c r="E826" s="387" t="s">
        <v>3895</v>
      </c>
      <c r="F826" s="390"/>
      <c r="G826" s="390"/>
      <c r="H826" s="390"/>
      <c r="I826" s="390"/>
      <c r="J826" s="390"/>
      <c r="K826" s="390"/>
      <c r="L826" s="390"/>
      <c r="M826" s="390"/>
      <c r="N826" s="390">
        <v>1</v>
      </c>
      <c r="O826" s="390">
        <v>185</v>
      </c>
      <c r="P826" s="403"/>
      <c r="Q826" s="391">
        <v>185</v>
      </c>
    </row>
    <row r="827" spans="1:17" ht="14.4" customHeight="1" x14ac:dyDescent="0.3">
      <c r="A827" s="386" t="s">
        <v>4213</v>
      </c>
      <c r="B827" s="387" t="s">
        <v>3808</v>
      </c>
      <c r="C827" s="387" t="s">
        <v>3672</v>
      </c>
      <c r="D827" s="387" t="s">
        <v>3701</v>
      </c>
      <c r="E827" s="387" t="s">
        <v>3702</v>
      </c>
      <c r="F827" s="390"/>
      <c r="G827" s="390"/>
      <c r="H827" s="390"/>
      <c r="I827" s="390"/>
      <c r="J827" s="390"/>
      <c r="K827" s="390"/>
      <c r="L827" s="390"/>
      <c r="M827" s="390"/>
      <c r="N827" s="390">
        <v>2</v>
      </c>
      <c r="O827" s="390">
        <v>650</v>
      </c>
      <c r="P827" s="403"/>
      <c r="Q827" s="391">
        <v>325</v>
      </c>
    </row>
    <row r="828" spans="1:17" ht="14.4" customHeight="1" x14ac:dyDescent="0.3">
      <c r="A828" s="386" t="s">
        <v>4213</v>
      </c>
      <c r="B828" s="387" t="s">
        <v>3808</v>
      </c>
      <c r="C828" s="387" t="s">
        <v>3672</v>
      </c>
      <c r="D828" s="387" t="s">
        <v>3906</v>
      </c>
      <c r="E828" s="387" t="s">
        <v>3907</v>
      </c>
      <c r="F828" s="390">
        <v>10</v>
      </c>
      <c r="G828" s="390">
        <v>2480</v>
      </c>
      <c r="H828" s="390">
        <v>1</v>
      </c>
      <c r="I828" s="390">
        <v>248</v>
      </c>
      <c r="J828" s="390">
        <v>9</v>
      </c>
      <c r="K828" s="390">
        <v>2241</v>
      </c>
      <c r="L828" s="390">
        <v>0.90362903225806457</v>
      </c>
      <c r="M828" s="390">
        <v>249</v>
      </c>
      <c r="N828" s="390">
        <v>7</v>
      </c>
      <c r="O828" s="390">
        <v>1624</v>
      </c>
      <c r="P828" s="403">
        <v>0.65483870967741931</v>
      </c>
      <c r="Q828" s="391">
        <v>232</v>
      </c>
    </row>
    <row r="829" spans="1:17" ht="14.4" customHeight="1" x14ac:dyDescent="0.3">
      <c r="A829" s="386" t="s">
        <v>4213</v>
      </c>
      <c r="B829" s="387" t="s">
        <v>3808</v>
      </c>
      <c r="C829" s="387" t="s">
        <v>3672</v>
      </c>
      <c r="D829" s="387" t="s">
        <v>3929</v>
      </c>
      <c r="E829" s="387" t="s">
        <v>3930</v>
      </c>
      <c r="F829" s="390"/>
      <c r="G829" s="390"/>
      <c r="H829" s="390"/>
      <c r="I829" s="390"/>
      <c r="J829" s="390"/>
      <c r="K829" s="390"/>
      <c r="L829" s="390"/>
      <c r="M829" s="390"/>
      <c r="N829" s="390">
        <v>24</v>
      </c>
      <c r="O829" s="390">
        <v>2688</v>
      </c>
      <c r="P829" s="403"/>
      <c r="Q829" s="391">
        <v>112</v>
      </c>
    </row>
    <row r="830" spans="1:17" ht="14.4" customHeight="1" x14ac:dyDescent="0.3">
      <c r="A830" s="386" t="s">
        <v>4213</v>
      </c>
      <c r="B830" s="387" t="s">
        <v>3808</v>
      </c>
      <c r="C830" s="387" t="s">
        <v>3672</v>
      </c>
      <c r="D830" s="387" t="s">
        <v>3969</v>
      </c>
      <c r="E830" s="387" t="s">
        <v>3970</v>
      </c>
      <c r="F830" s="390"/>
      <c r="G830" s="390"/>
      <c r="H830" s="390"/>
      <c r="I830" s="390"/>
      <c r="J830" s="390"/>
      <c r="K830" s="390"/>
      <c r="L830" s="390"/>
      <c r="M830" s="390"/>
      <c r="N830" s="390">
        <v>2</v>
      </c>
      <c r="O830" s="390">
        <v>388</v>
      </c>
      <c r="P830" s="403"/>
      <c r="Q830" s="391">
        <v>194</v>
      </c>
    </row>
    <row r="831" spans="1:17" ht="14.4" customHeight="1" x14ac:dyDescent="0.3">
      <c r="A831" s="386" t="s">
        <v>4213</v>
      </c>
      <c r="B831" s="387" t="s">
        <v>3981</v>
      </c>
      <c r="C831" s="387" t="s">
        <v>3672</v>
      </c>
      <c r="D831" s="387" t="s">
        <v>3675</v>
      </c>
      <c r="E831" s="387" t="s">
        <v>3676</v>
      </c>
      <c r="F831" s="390"/>
      <c r="G831" s="390"/>
      <c r="H831" s="390"/>
      <c r="I831" s="390"/>
      <c r="J831" s="390"/>
      <c r="K831" s="390"/>
      <c r="L831" s="390"/>
      <c r="M831" s="390"/>
      <c r="N831" s="390">
        <v>1</v>
      </c>
      <c r="O831" s="390">
        <v>34</v>
      </c>
      <c r="P831" s="403"/>
      <c r="Q831" s="391">
        <v>34</v>
      </c>
    </row>
    <row r="832" spans="1:17" ht="14.4" customHeight="1" x14ac:dyDescent="0.3">
      <c r="A832" s="386" t="s">
        <v>4213</v>
      </c>
      <c r="B832" s="387" t="s">
        <v>3981</v>
      </c>
      <c r="C832" s="387" t="s">
        <v>3672</v>
      </c>
      <c r="D832" s="387" t="s">
        <v>3906</v>
      </c>
      <c r="E832" s="387" t="s">
        <v>3907</v>
      </c>
      <c r="F832" s="390">
        <v>3</v>
      </c>
      <c r="G832" s="390">
        <v>744</v>
      </c>
      <c r="H832" s="390">
        <v>1</v>
      </c>
      <c r="I832" s="390">
        <v>248</v>
      </c>
      <c r="J832" s="390">
        <v>5</v>
      </c>
      <c r="K832" s="390">
        <v>1245</v>
      </c>
      <c r="L832" s="390">
        <v>1.6733870967741935</v>
      </c>
      <c r="M832" s="390">
        <v>249</v>
      </c>
      <c r="N832" s="390"/>
      <c r="O832" s="390"/>
      <c r="P832" s="403"/>
      <c r="Q832" s="391"/>
    </row>
    <row r="833" spans="1:17" ht="14.4" customHeight="1" x14ac:dyDescent="0.3">
      <c r="A833" s="386" t="s">
        <v>4213</v>
      </c>
      <c r="B833" s="387" t="s">
        <v>3981</v>
      </c>
      <c r="C833" s="387" t="s">
        <v>3672</v>
      </c>
      <c r="D833" s="387" t="s">
        <v>4066</v>
      </c>
      <c r="E833" s="387" t="s">
        <v>4067</v>
      </c>
      <c r="F833" s="390">
        <v>1</v>
      </c>
      <c r="G833" s="390">
        <v>173</v>
      </c>
      <c r="H833" s="390">
        <v>1</v>
      </c>
      <c r="I833" s="390">
        <v>173</v>
      </c>
      <c r="J833" s="390"/>
      <c r="K833" s="390"/>
      <c r="L833" s="390"/>
      <c r="M833" s="390"/>
      <c r="N833" s="390"/>
      <c r="O833" s="390"/>
      <c r="P833" s="403"/>
      <c r="Q833" s="391"/>
    </row>
    <row r="834" spans="1:17" ht="14.4" customHeight="1" x14ac:dyDescent="0.3">
      <c r="A834" s="386" t="s">
        <v>4213</v>
      </c>
      <c r="B834" s="387" t="s">
        <v>4101</v>
      </c>
      <c r="C834" s="387" t="s">
        <v>3672</v>
      </c>
      <c r="D834" s="387" t="s">
        <v>4132</v>
      </c>
      <c r="E834" s="387" t="s">
        <v>4133</v>
      </c>
      <c r="F834" s="390"/>
      <c r="G834" s="390"/>
      <c r="H834" s="390"/>
      <c r="I834" s="390"/>
      <c r="J834" s="390"/>
      <c r="K834" s="390"/>
      <c r="L834" s="390"/>
      <c r="M834" s="390"/>
      <c r="N834" s="390">
        <v>2</v>
      </c>
      <c r="O834" s="390">
        <v>464</v>
      </c>
      <c r="P834" s="403"/>
      <c r="Q834" s="391">
        <v>232</v>
      </c>
    </row>
    <row r="835" spans="1:17" ht="14.4" customHeight="1" x14ac:dyDescent="0.3">
      <c r="A835" s="386" t="s">
        <v>4214</v>
      </c>
      <c r="B835" s="387" t="s">
        <v>3735</v>
      </c>
      <c r="C835" s="387" t="s">
        <v>3672</v>
      </c>
      <c r="D835" s="387" t="s">
        <v>3776</v>
      </c>
      <c r="E835" s="387" t="s">
        <v>3777</v>
      </c>
      <c r="F835" s="390">
        <v>51</v>
      </c>
      <c r="G835" s="390">
        <v>21981</v>
      </c>
      <c r="H835" s="390">
        <v>1</v>
      </c>
      <c r="I835" s="390">
        <v>431</v>
      </c>
      <c r="J835" s="390">
        <v>57</v>
      </c>
      <c r="K835" s="390">
        <v>24681</v>
      </c>
      <c r="L835" s="390">
        <v>1.122833356080251</v>
      </c>
      <c r="M835" s="390">
        <v>433</v>
      </c>
      <c r="N835" s="390">
        <v>38</v>
      </c>
      <c r="O835" s="390">
        <v>12426</v>
      </c>
      <c r="P835" s="403">
        <v>0.56530640098266682</v>
      </c>
      <c r="Q835" s="391">
        <v>327</v>
      </c>
    </row>
    <row r="836" spans="1:17" ht="14.4" customHeight="1" x14ac:dyDescent="0.3">
      <c r="A836" s="386" t="s">
        <v>4214</v>
      </c>
      <c r="B836" s="387" t="s">
        <v>3735</v>
      </c>
      <c r="C836" s="387" t="s">
        <v>3672</v>
      </c>
      <c r="D836" s="387" t="s">
        <v>3675</v>
      </c>
      <c r="E836" s="387" t="s">
        <v>3676</v>
      </c>
      <c r="F836" s="390"/>
      <c r="G836" s="390"/>
      <c r="H836" s="390"/>
      <c r="I836" s="390"/>
      <c r="J836" s="390">
        <v>3</v>
      </c>
      <c r="K836" s="390">
        <v>102</v>
      </c>
      <c r="L836" s="390"/>
      <c r="M836" s="390">
        <v>34</v>
      </c>
      <c r="N836" s="390"/>
      <c r="O836" s="390"/>
      <c r="P836" s="403"/>
      <c r="Q836" s="391"/>
    </row>
    <row r="837" spans="1:17" ht="14.4" customHeight="1" x14ac:dyDescent="0.3">
      <c r="A837" s="386" t="s">
        <v>4214</v>
      </c>
      <c r="B837" s="387" t="s">
        <v>3790</v>
      </c>
      <c r="C837" s="387" t="s">
        <v>3672</v>
      </c>
      <c r="D837" s="387" t="s">
        <v>3804</v>
      </c>
      <c r="E837" s="387" t="s">
        <v>3805</v>
      </c>
      <c r="F837" s="390">
        <v>13</v>
      </c>
      <c r="G837" s="390">
        <v>4225</v>
      </c>
      <c r="H837" s="390">
        <v>1</v>
      </c>
      <c r="I837" s="390">
        <v>325</v>
      </c>
      <c r="J837" s="390">
        <v>21</v>
      </c>
      <c r="K837" s="390">
        <v>6867</v>
      </c>
      <c r="L837" s="390">
        <v>1.6253254437869822</v>
      </c>
      <c r="M837" s="390">
        <v>327</v>
      </c>
      <c r="N837" s="390">
        <v>21</v>
      </c>
      <c r="O837" s="390">
        <v>6867</v>
      </c>
      <c r="P837" s="403">
        <v>1.6253254437869822</v>
      </c>
      <c r="Q837" s="391">
        <v>327</v>
      </c>
    </row>
    <row r="838" spans="1:17" ht="14.4" customHeight="1" x14ac:dyDescent="0.3">
      <c r="A838" s="386" t="s">
        <v>4214</v>
      </c>
      <c r="B838" s="387" t="s">
        <v>3790</v>
      </c>
      <c r="C838" s="387" t="s">
        <v>3672</v>
      </c>
      <c r="D838" s="387" t="s">
        <v>3806</v>
      </c>
      <c r="E838" s="387" t="s">
        <v>3807</v>
      </c>
      <c r="F838" s="390"/>
      <c r="G838" s="390"/>
      <c r="H838" s="390"/>
      <c r="I838" s="390"/>
      <c r="J838" s="390"/>
      <c r="K838" s="390"/>
      <c r="L838" s="390"/>
      <c r="M838" s="390"/>
      <c r="N838" s="390">
        <v>2</v>
      </c>
      <c r="O838" s="390">
        <v>0</v>
      </c>
      <c r="P838" s="403"/>
      <c r="Q838" s="391">
        <v>0</v>
      </c>
    </row>
    <row r="839" spans="1:17" ht="14.4" customHeight="1" x14ac:dyDescent="0.3">
      <c r="A839" s="386" t="s">
        <v>4214</v>
      </c>
      <c r="B839" s="387" t="s">
        <v>3808</v>
      </c>
      <c r="C839" s="387" t="s">
        <v>3672</v>
      </c>
      <c r="D839" s="387" t="s">
        <v>3675</v>
      </c>
      <c r="E839" s="387" t="s">
        <v>3676</v>
      </c>
      <c r="F839" s="390">
        <v>4</v>
      </c>
      <c r="G839" s="390">
        <v>136</v>
      </c>
      <c r="H839" s="390">
        <v>1</v>
      </c>
      <c r="I839" s="390">
        <v>34</v>
      </c>
      <c r="J839" s="390">
        <v>5</v>
      </c>
      <c r="K839" s="390">
        <v>170</v>
      </c>
      <c r="L839" s="390">
        <v>1.25</v>
      </c>
      <c r="M839" s="390">
        <v>34</v>
      </c>
      <c r="N839" s="390">
        <v>8</v>
      </c>
      <c r="O839" s="390">
        <v>272</v>
      </c>
      <c r="P839" s="403">
        <v>2</v>
      </c>
      <c r="Q839" s="391">
        <v>34</v>
      </c>
    </row>
    <row r="840" spans="1:17" ht="14.4" customHeight="1" x14ac:dyDescent="0.3">
      <c r="A840" s="386" t="s">
        <v>4214</v>
      </c>
      <c r="B840" s="387" t="s">
        <v>3808</v>
      </c>
      <c r="C840" s="387" t="s">
        <v>3672</v>
      </c>
      <c r="D840" s="387" t="s">
        <v>3679</v>
      </c>
      <c r="E840" s="387" t="s">
        <v>3680</v>
      </c>
      <c r="F840" s="390">
        <v>5</v>
      </c>
      <c r="G840" s="390">
        <v>375</v>
      </c>
      <c r="H840" s="390">
        <v>1</v>
      </c>
      <c r="I840" s="390">
        <v>75</v>
      </c>
      <c r="J840" s="390">
        <v>3</v>
      </c>
      <c r="K840" s="390">
        <v>225</v>
      </c>
      <c r="L840" s="390">
        <v>0.6</v>
      </c>
      <c r="M840" s="390">
        <v>75</v>
      </c>
      <c r="N840" s="390"/>
      <c r="O840" s="390"/>
      <c r="P840" s="403"/>
      <c r="Q840" s="391"/>
    </row>
    <row r="841" spans="1:17" ht="14.4" customHeight="1" x14ac:dyDescent="0.3">
      <c r="A841" s="386" t="s">
        <v>4214</v>
      </c>
      <c r="B841" s="387" t="s">
        <v>3808</v>
      </c>
      <c r="C841" s="387" t="s">
        <v>3672</v>
      </c>
      <c r="D841" s="387" t="s">
        <v>3898</v>
      </c>
      <c r="E841" s="387" t="s">
        <v>3899</v>
      </c>
      <c r="F841" s="390">
        <v>3</v>
      </c>
      <c r="G841" s="390">
        <v>525</v>
      </c>
      <c r="H841" s="390">
        <v>1</v>
      </c>
      <c r="I841" s="390">
        <v>175</v>
      </c>
      <c r="J841" s="390">
        <v>1</v>
      </c>
      <c r="K841" s="390">
        <v>176</v>
      </c>
      <c r="L841" s="390">
        <v>0.33523809523809522</v>
      </c>
      <c r="M841" s="390">
        <v>176</v>
      </c>
      <c r="N841" s="390"/>
      <c r="O841" s="390"/>
      <c r="P841" s="403"/>
      <c r="Q841" s="391"/>
    </row>
    <row r="842" spans="1:17" ht="14.4" customHeight="1" x14ac:dyDescent="0.3">
      <c r="A842" s="386" t="s">
        <v>4214</v>
      </c>
      <c r="B842" s="387" t="s">
        <v>3808</v>
      </c>
      <c r="C842" s="387" t="s">
        <v>3672</v>
      </c>
      <c r="D842" s="387" t="s">
        <v>3699</v>
      </c>
      <c r="E842" s="387" t="s">
        <v>3700</v>
      </c>
      <c r="F842" s="390">
        <v>1</v>
      </c>
      <c r="G842" s="390">
        <v>58</v>
      </c>
      <c r="H842" s="390">
        <v>1</v>
      </c>
      <c r="I842" s="390">
        <v>58</v>
      </c>
      <c r="J842" s="390"/>
      <c r="K842" s="390"/>
      <c r="L842" s="390"/>
      <c r="M842" s="390"/>
      <c r="N842" s="390"/>
      <c r="O842" s="390"/>
      <c r="P842" s="403"/>
      <c r="Q842" s="391"/>
    </row>
    <row r="843" spans="1:17" ht="14.4" customHeight="1" x14ac:dyDescent="0.3">
      <c r="A843" s="386" t="s">
        <v>4214</v>
      </c>
      <c r="B843" s="387" t="s">
        <v>3808</v>
      </c>
      <c r="C843" s="387" t="s">
        <v>3672</v>
      </c>
      <c r="D843" s="387" t="s">
        <v>3701</v>
      </c>
      <c r="E843" s="387" t="s">
        <v>3702</v>
      </c>
      <c r="F843" s="390">
        <v>3</v>
      </c>
      <c r="G843" s="390">
        <v>969</v>
      </c>
      <c r="H843" s="390">
        <v>1</v>
      </c>
      <c r="I843" s="390">
        <v>323</v>
      </c>
      <c r="J843" s="390">
        <v>4</v>
      </c>
      <c r="K843" s="390">
        <v>1296</v>
      </c>
      <c r="L843" s="390">
        <v>1.3374613003095974</v>
      </c>
      <c r="M843" s="390">
        <v>324</v>
      </c>
      <c r="N843" s="390">
        <v>2</v>
      </c>
      <c r="O843" s="390">
        <v>650</v>
      </c>
      <c r="P843" s="403">
        <v>0.6707946336429309</v>
      </c>
      <c r="Q843" s="391">
        <v>325</v>
      </c>
    </row>
    <row r="844" spans="1:17" ht="14.4" customHeight="1" x14ac:dyDescent="0.3">
      <c r="A844" s="386" t="s">
        <v>4214</v>
      </c>
      <c r="B844" s="387" t="s">
        <v>3808</v>
      </c>
      <c r="C844" s="387" t="s">
        <v>3672</v>
      </c>
      <c r="D844" s="387" t="s">
        <v>3904</v>
      </c>
      <c r="E844" s="387" t="s">
        <v>3905</v>
      </c>
      <c r="F844" s="390">
        <v>2</v>
      </c>
      <c r="G844" s="390">
        <v>248</v>
      </c>
      <c r="H844" s="390">
        <v>1</v>
      </c>
      <c r="I844" s="390">
        <v>124</v>
      </c>
      <c r="J844" s="390"/>
      <c r="K844" s="390"/>
      <c r="L844" s="390"/>
      <c r="M844" s="390"/>
      <c r="N844" s="390"/>
      <c r="O844" s="390"/>
      <c r="P844" s="403"/>
      <c r="Q844" s="391"/>
    </row>
    <row r="845" spans="1:17" ht="14.4" customHeight="1" x14ac:dyDescent="0.3">
      <c r="A845" s="386" t="s">
        <v>4214</v>
      </c>
      <c r="B845" s="387" t="s">
        <v>3808</v>
      </c>
      <c r="C845" s="387" t="s">
        <v>3672</v>
      </c>
      <c r="D845" s="387" t="s">
        <v>3906</v>
      </c>
      <c r="E845" s="387" t="s">
        <v>3907</v>
      </c>
      <c r="F845" s="390">
        <v>33</v>
      </c>
      <c r="G845" s="390">
        <v>8184</v>
      </c>
      <c r="H845" s="390">
        <v>1</v>
      </c>
      <c r="I845" s="390">
        <v>248</v>
      </c>
      <c r="J845" s="390">
        <v>33</v>
      </c>
      <c r="K845" s="390">
        <v>8217</v>
      </c>
      <c r="L845" s="390">
        <v>1.0040322580645162</v>
      </c>
      <c r="M845" s="390">
        <v>249</v>
      </c>
      <c r="N845" s="390">
        <v>38</v>
      </c>
      <c r="O845" s="390">
        <v>8816</v>
      </c>
      <c r="P845" s="403">
        <v>1.0772238514173997</v>
      </c>
      <c r="Q845" s="391">
        <v>232</v>
      </c>
    </row>
    <row r="846" spans="1:17" ht="14.4" customHeight="1" x14ac:dyDescent="0.3">
      <c r="A846" s="386" t="s">
        <v>4214</v>
      </c>
      <c r="B846" s="387" t="s">
        <v>3808</v>
      </c>
      <c r="C846" s="387" t="s">
        <v>3672</v>
      </c>
      <c r="D846" s="387" t="s">
        <v>3929</v>
      </c>
      <c r="E846" s="387" t="s">
        <v>3930</v>
      </c>
      <c r="F846" s="390">
        <v>18</v>
      </c>
      <c r="G846" s="390">
        <v>1980</v>
      </c>
      <c r="H846" s="390">
        <v>1</v>
      </c>
      <c r="I846" s="390">
        <v>110</v>
      </c>
      <c r="J846" s="390">
        <v>41</v>
      </c>
      <c r="K846" s="390">
        <v>4551</v>
      </c>
      <c r="L846" s="390">
        <v>2.2984848484848484</v>
      </c>
      <c r="M846" s="390">
        <v>111</v>
      </c>
      <c r="N846" s="390">
        <v>53</v>
      </c>
      <c r="O846" s="390">
        <v>5936</v>
      </c>
      <c r="P846" s="403">
        <v>2.9979797979797982</v>
      </c>
      <c r="Q846" s="391">
        <v>112</v>
      </c>
    </row>
    <row r="847" spans="1:17" ht="14.4" customHeight="1" x14ac:dyDescent="0.3">
      <c r="A847" s="386" t="s">
        <v>4214</v>
      </c>
      <c r="B847" s="387" t="s">
        <v>3808</v>
      </c>
      <c r="C847" s="387" t="s">
        <v>3672</v>
      </c>
      <c r="D847" s="387" t="s">
        <v>3949</v>
      </c>
      <c r="E847" s="387" t="s">
        <v>3950</v>
      </c>
      <c r="F847" s="390">
        <v>1</v>
      </c>
      <c r="G847" s="390">
        <v>409</v>
      </c>
      <c r="H847" s="390">
        <v>1</v>
      </c>
      <c r="I847" s="390">
        <v>409</v>
      </c>
      <c r="J847" s="390"/>
      <c r="K847" s="390"/>
      <c r="L847" s="390"/>
      <c r="M847" s="390"/>
      <c r="N847" s="390"/>
      <c r="O847" s="390"/>
      <c r="P847" s="403"/>
      <c r="Q847" s="391"/>
    </row>
    <row r="848" spans="1:17" ht="14.4" customHeight="1" x14ac:dyDescent="0.3">
      <c r="A848" s="386" t="s">
        <v>4214</v>
      </c>
      <c r="B848" s="387" t="s">
        <v>3808</v>
      </c>
      <c r="C848" s="387" t="s">
        <v>3672</v>
      </c>
      <c r="D848" s="387" t="s">
        <v>3969</v>
      </c>
      <c r="E848" s="387" t="s">
        <v>3970</v>
      </c>
      <c r="F848" s="390">
        <v>59</v>
      </c>
      <c r="G848" s="390">
        <v>11033</v>
      </c>
      <c r="H848" s="390">
        <v>1</v>
      </c>
      <c r="I848" s="390">
        <v>187</v>
      </c>
      <c r="J848" s="390">
        <v>41</v>
      </c>
      <c r="K848" s="390">
        <v>7913</v>
      </c>
      <c r="L848" s="390">
        <v>0.71721200036254873</v>
      </c>
      <c r="M848" s="390">
        <v>193</v>
      </c>
      <c r="N848" s="390">
        <v>51</v>
      </c>
      <c r="O848" s="390">
        <v>9894</v>
      </c>
      <c r="P848" s="403">
        <v>0.8967642526964561</v>
      </c>
      <c r="Q848" s="391">
        <v>194</v>
      </c>
    </row>
    <row r="849" spans="1:17" ht="14.4" customHeight="1" x14ac:dyDescent="0.3">
      <c r="A849" s="386" t="s">
        <v>4214</v>
      </c>
      <c r="B849" s="387" t="s">
        <v>3981</v>
      </c>
      <c r="C849" s="387" t="s">
        <v>3672</v>
      </c>
      <c r="D849" s="387" t="s">
        <v>3778</v>
      </c>
      <c r="E849" s="387" t="s">
        <v>3779</v>
      </c>
      <c r="F849" s="390"/>
      <c r="G849" s="390"/>
      <c r="H849" s="390"/>
      <c r="I849" s="390"/>
      <c r="J849" s="390">
        <v>1</v>
      </c>
      <c r="K849" s="390">
        <v>0</v>
      </c>
      <c r="L849" s="390"/>
      <c r="M849" s="390">
        <v>0</v>
      </c>
      <c r="N849" s="390"/>
      <c r="O849" s="390"/>
      <c r="P849" s="403"/>
      <c r="Q849" s="391"/>
    </row>
    <row r="850" spans="1:17" ht="14.4" customHeight="1" x14ac:dyDescent="0.3">
      <c r="A850" s="386" t="s">
        <v>4214</v>
      </c>
      <c r="B850" s="387" t="s">
        <v>3981</v>
      </c>
      <c r="C850" s="387" t="s">
        <v>3672</v>
      </c>
      <c r="D850" s="387" t="s">
        <v>3675</v>
      </c>
      <c r="E850" s="387" t="s">
        <v>3676</v>
      </c>
      <c r="F850" s="390">
        <v>1</v>
      </c>
      <c r="G850" s="390">
        <v>34</v>
      </c>
      <c r="H850" s="390">
        <v>1</v>
      </c>
      <c r="I850" s="390">
        <v>34</v>
      </c>
      <c r="J850" s="390">
        <v>1</v>
      </c>
      <c r="K850" s="390">
        <v>34</v>
      </c>
      <c r="L850" s="390">
        <v>1</v>
      </c>
      <c r="M850" s="390">
        <v>34</v>
      </c>
      <c r="N850" s="390"/>
      <c r="O850" s="390"/>
      <c r="P850" s="403"/>
      <c r="Q850" s="391"/>
    </row>
    <row r="851" spans="1:17" ht="14.4" customHeight="1" x14ac:dyDescent="0.3">
      <c r="A851" s="386" t="s">
        <v>4214</v>
      </c>
      <c r="B851" s="387" t="s">
        <v>3981</v>
      </c>
      <c r="C851" s="387" t="s">
        <v>3672</v>
      </c>
      <c r="D851" s="387" t="s">
        <v>3679</v>
      </c>
      <c r="E851" s="387" t="s">
        <v>3680</v>
      </c>
      <c r="F851" s="390">
        <v>2</v>
      </c>
      <c r="G851" s="390">
        <v>150</v>
      </c>
      <c r="H851" s="390">
        <v>1</v>
      </c>
      <c r="I851" s="390">
        <v>75</v>
      </c>
      <c r="J851" s="390">
        <v>1</v>
      </c>
      <c r="K851" s="390">
        <v>75</v>
      </c>
      <c r="L851" s="390">
        <v>0.5</v>
      </c>
      <c r="M851" s="390">
        <v>75</v>
      </c>
      <c r="N851" s="390"/>
      <c r="O851" s="390"/>
      <c r="P851" s="403"/>
      <c r="Q851" s="391"/>
    </row>
    <row r="852" spans="1:17" ht="14.4" customHeight="1" x14ac:dyDescent="0.3">
      <c r="A852" s="386" t="s">
        <v>4214</v>
      </c>
      <c r="B852" s="387" t="s">
        <v>3981</v>
      </c>
      <c r="C852" s="387" t="s">
        <v>3672</v>
      </c>
      <c r="D852" s="387" t="s">
        <v>3902</v>
      </c>
      <c r="E852" s="387" t="s">
        <v>3903</v>
      </c>
      <c r="F852" s="390"/>
      <c r="G852" s="390"/>
      <c r="H852" s="390"/>
      <c r="I852" s="390"/>
      <c r="J852" s="390">
        <v>2</v>
      </c>
      <c r="K852" s="390">
        <v>182</v>
      </c>
      <c r="L852" s="390"/>
      <c r="M852" s="390">
        <v>91</v>
      </c>
      <c r="N852" s="390">
        <v>2</v>
      </c>
      <c r="O852" s="390">
        <v>182</v>
      </c>
      <c r="P852" s="403"/>
      <c r="Q852" s="391">
        <v>91</v>
      </c>
    </row>
    <row r="853" spans="1:17" ht="14.4" customHeight="1" x14ac:dyDescent="0.3">
      <c r="A853" s="386" t="s">
        <v>4214</v>
      </c>
      <c r="B853" s="387" t="s">
        <v>3981</v>
      </c>
      <c r="C853" s="387" t="s">
        <v>3672</v>
      </c>
      <c r="D853" s="387" t="s">
        <v>3906</v>
      </c>
      <c r="E853" s="387" t="s">
        <v>3907</v>
      </c>
      <c r="F853" s="390">
        <v>4</v>
      </c>
      <c r="G853" s="390">
        <v>992</v>
      </c>
      <c r="H853" s="390">
        <v>1</v>
      </c>
      <c r="I853" s="390">
        <v>248</v>
      </c>
      <c r="J853" s="390">
        <v>4</v>
      </c>
      <c r="K853" s="390">
        <v>996</v>
      </c>
      <c r="L853" s="390">
        <v>1.0040322580645162</v>
      </c>
      <c r="M853" s="390">
        <v>249</v>
      </c>
      <c r="N853" s="390"/>
      <c r="O853" s="390"/>
      <c r="P853" s="403"/>
      <c r="Q853" s="391"/>
    </row>
    <row r="854" spans="1:17" ht="14.4" customHeight="1" x14ac:dyDescent="0.3">
      <c r="A854" s="386" t="s">
        <v>4214</v>
      </c>
      <c r="B854" s="387" t="s">
        <v>3981</v>
      </c>
      <c r="C854" s="387" t="s">
        <v>3672</v>
      </c>
      <c r="D854" s="387" t="s">
        <v>3939</v>
      </c>
      <c r="E854" s="387" t="s">
        <v>3940</v>
      </c>
      <c r="F854" s="390">
        <v>1</v>
      </c>
      <c r="G854" s="390">
        <v>524</v>
      </c>
      <c r="H854" s="390">
        <v>1</v>
      </c>
      <c r="I854" s="390">
        <v>524</v>
      </c>
      <c r="J854" s="390"/>
      <c r="K854" s="390"/>
      <c r="L854" s="390"/>
      <c r="M854" s="390"/>
      <c r="N854" s="390"/>
      <c r="O854" s="390"/>
      <c r="P854" s="403"/>
      <c r="Q854" s="391"/>
    </row>
    <row r="855" spans="1:17" ht="14.4" customHeight="1" x14ac:dyDescent="0.3">
      <c r="A855" s="386" t="s">
        <v>4214</v>
      </c>
      <c r="B855" s="387" t="s">
        <v>3981</v>
      </c>
      <c r="C855" s="387" t="s">
        <v>3672</v>
      </c>
      <c r="D855" s="387" t="s">
        <v>3945</v>
      </c>
      <c r="E855" s="387" t="s">
        <v>3940</v>
      </c>
      <c r="F855" s="390">
        <v>1</v>
      </c>
      <c r="G855" s="390">
        <v>663</v>
      </c>
      <c r="H855" s="390">
        <v>1</v>
      </c>
      <c r="I855" s="390">
        <v>663</v>
      </c>
      <c r="J855" s="390"/>
      <c r="K855" s="390"/>
      <c r="L855" s="390"/>
      <c r="M855" s="390"/>
      <c r="N855" s="390"/>
      <c r="O855" s="390"/>
      <c r="P855" s="403"/>
      <c r="Q855" s="391"/>
    </row>
    <row r="856" spans="1:17" ht="14.4" customHeight="1" x14ac:dyDescent="0.3">
      <c r="A856" s="386" t="s">
        <v>4214</v>
      </c>
      <c r="B856" s="387" t="s">
        <v>3981</v>
      </c>
      <c r="C856" s="387" t="s">
        <v>3672</v>
      </c>
      <c r="D856" s="387" t="s">
        <v>4066</v>
      </c>
      <c r="E856" s="387" t="s">
        <v>4067</v>
      </c>
      <c r="F856" s="390">
        <v>2</v>
      </c>
      <c r="G856" s="390">
        <v>346</v>
      </c>
      <c r="H856" s="390">
        <v>1</v>
      </c>
      <c r="I856" s="390">
        <v>173</v>
      </c>
      <c r="J856" s="390">
        <v>2</v>
      </c>
      <c r="K856" s="390">
        <v>348</v>
      </c>
      <c r="L856" s="390">
        <v>1.0057803468208093</v>
      </c>
      <c r="M856" s="390">
        <v>174</v>
      </c>
      <c r="N856" s="390"/>
      <c r="O856" s="390"/>
      <c r="P856" s="403"/>
      <c r="Q856" s="391"/>
    </row>
    <row r="857" spans="1:17" ht="14.4" customHeight="1" x14ac:dyDescent="0.3">
      <c r="A857" s="386" t="s">
        <v>4214</v>
      </c>
      <c r="B857" s="387" t="s">
        <v>3981</v>
      </c>
      <c r="C857" s="387" t="s">
        <v>3672</v>
      </c>
      <c r="D857" s="387" t="s">
        <v>3806</v>
      </c>
      <c r="E857" s="387" t="s">
        <v>3807</v>
      </c>
      <c r="F857" s="390"/>
      <c r="G857" s="390"/>
      <c r="H857" s="390"/>
      <c r="I857" s="390"/>
      <c r="J857" s="390"/>
      <c r="K857" s="390"/>
      <c r="L857" s="390"/>
      <c r="M857" s="390"/>
      <c r="N857" s="390">
        <v>0</v>
      </c>
      <c r="O857" s="390">
        <v>0</v>
      </c>
      <c r="P857" s="403"/>
      <c r="Q857" s="391"/>
    </row>
    <row r="858" spans="1:17" ht="14.4" customHeight="1" x14ac:dyDescent="0.3">
      <c r="A858" s="386" t="s">
        <v>4214</v>
      </c>
      <c r="B858" s="387" t="s">
        <v>3981</v>
      </c>
      <c r="C858" s="387" t="s">
        <v>3672</v>
      </c>
      <c r="D858" s="387" t="s">
        <v>4097</v>
      </c>
      <c r="E858" s="387" t="s">
        <v>4098</v>
      </c>
      <c r="F858" s="390"/>
      <c r="G858" s="390"/>
      <c r="H858" s="390"/>
      <c r="I858" s="390"/>
      <c r="J858" s="390"/>
      <c r="K858" s="390"/>
      <c r="L858" s="390"/>
      <c r="M858" s="390"/>
      <c r="N858" s="390">
        <v>2</v>
      </c>
      <c r="O858" s="390">
        <v>464</v>
      </c>
      <c r="P858" s="403"/>
      <c r="Q858" s="391">
        <v>232</v>
      </c>
    </row>
    <row r="859" spans="1:17" ht="14.4" customHeight="1" x14ac:dyDescent="0.3">
      <c r="A859" s="386" t="s">
        <v>4214</v>
      </c>
      <c r="B859" s="387" t="s">
        <v>4101</v>
      </c>
      <c r="C859" s="387" t="s">
        <v>3672</v>
      </c>
      <c r="D859" s="387" t="s">
        <v>3679</v>
      </c>
      <c r="E859" s="387" t="s">
        <v>3680</v>
      </c>
      <c r="F859" s="390">
        <v>1</v>
      </c>
      <c r="G859" s="390">
        <v>75</v>
      </c>
      <c r="H859" s="390">
        <v>1</v>
      </c>
      <c r="I859" s="390">
        <v>75</v>
      </c>
      <c r="J859" s="390"/>
      <c r="K859" s="390"/>
      <c r="L859" s="390"/>
      <c r="M859" s="390"/>
      <c r="N859" s="390"/>
      <c r="O859" s="390"/>
      <c r="P859" s="403"/>
      <c r="Q859" s="391"/>
    </row>
    <row r="860" spans="1:17" ht="14.4" customHeight="1" x14ac:dyDescent="0.3">
      <c r="A860" s="386" t="s">
        <v>4214</v>
      </c>
      <c r="B860" s="387" t="s">
        <v>4101</v>
      </c>
      <c r="C860" s="387" t="s">
        <v>3672</v>
      </c>
      <c r="D860" s="387" t="s">
        <v>3701</v>
      </c>
      <c r="E860" s="387" t="s">
        <v>3702</v>
      </c>
      <c r="F860" s="390">
        <v>4</v>
      </c>
      <c r="G860" s="390">
        <v>1292</v>
      </c>
      <c r="H860" s="390">
        <v>1</v>
      </c>
      <c r="I860" s="390">
        <v>323</v>
      </c>
      <c r="J860" s="390">
        <v>4</v>
      </c>
      <c r="K860" s="390">
        <v>1296</v>
      </c>
      <c r="L860" s="390">
        <v>1.0030959752321982</v>
      </c>
      <c r="M860" s="390">
        <v>324</v>
      </c>
      <c r="N860" s="390">
        <v>1</v>
      </c>
      <c r="O860" s="390">
        <v>325</v>
      </c>
      <c r="P860" s="403">
        <v>0.25154798761609909</v>
      </c>
      <c r="Q860" s="391">
        <v>325</v>
      </c>
    </row>
    <row r="861" spans="1:17" ht="14.4" customHeight="1" x14ac:dyDescent="0.3">
      <c r="A861" s="386" t="s">
        <v>4214</v>
      </c>
      <c r="B861" s="387" t="s">
        <v>4101</v>
      </c>
      <c r="C861" s="387" t="s">
        <v>3672</v>
      </c>
      <c r="D861" s="387" t="s">
        <v>4132</v>
      </c>
      <c r="E861" s="387" t="s">
        <v>4133</v>
      </c>
      <c r="F861" s="390">
        <v>12</v>
      </c>
      <c r="G861" s="390">
        <v>2796</v>
      </c>
      <c r="H861" s="390">
        <v>1</v>
      </c>
      <c r="I861" s="390">
        <v>233</v>
      </c>
      <c r="J861" s="390">
        <v>27</v>
      </c>
      <c r="K861" s="390">
        <v>6318</v>
      </c>
      <c r="L861" s="390">
        <v>2.2596566523605151</v>
      </c>
      <c r="M861" s="390">
        <v>234</v>
      </c>
      <c r="N861" s="390">
        <v>28</v>
      </c>
      <c r="O861" s="390">
        <v>6496</v>
      </c>
      <c r="P861" s="403">
        <v>2.3233190271816881</v>
      </c>
      <c r="Q861" s="391">
        <v>232</v>
      </c>
    </row>
    <row r="862" spans="1:17" ht="14.4" customHeight="1" x14ac:dyDescent="0.3">
      <c r="A862" s="386" t="s">
        <v>4214</v>
      </c>
      <c r="B862" s="387" t="s">
        <v>4101</v>
      </c>
      <c r="C862" s="387" t="s">
        <v>3672</v>
      </c>
      <c r="D862" s="387" t="s">
        <v>4138</v>
      </c>
      <c r="E862" s="387" t="s">
        <v>4139</v>
      </c>
      <c r="F862" s="390">
        <v>1</v>
      </c>
      <c r="G862" s="390">
        <v>1156</v>
      </c>
      <c r="H862" s="390">
        <v>1</v>
      </c>
      <c r="I862" s="390">
        <v>1156</v>
      </c>
      <c r="J862" s="390"/>
      <c r="K862" s="390"/>
      <c r="L862" s="390"/>
      <c r="M862" s="390"/>
      <c r="N862" s="390"/>
      <c r="O862" s="390"/>
      <c r="P862" s="403"/>
      <c r="Q862" s="391"/>
    </row>
    <row r="863" spans="1:17" ht="14.4" customHeight="1" x14ac:dyDescent="0.3">
      <c r="A863" s="386" t="s">
        <v>4215</v>
      </c>
      <c r="B863" s="387" t="s">
        <v>3981</v>
      </c>
      <c r="C863" s="387" t="s">
        <v>3672</v>
      </c>
      <c r="D863" s="387" t="s">
        <v>3675</v>
      </c>
      <c r="E863" s="387" t="s">
        <v>3676</v>
      </c>
      <c r="F863" s="390"/>
      <c r="G863" s="390"/>
      <c r="H863" s="390"/>
      <c r="I863" s="390"/>
      <c r="J863" s="390">
        <v>1</v>
      </c>
      <c r="K863" s="390">
        <v>34</v>
      </c>
      <c r="L863" s="390"/>
      <c r="M863" s="390">
        <v>34</v>
      </c>
      <c r="N863" s="390"/>
      <c r="O863" s="390"/>
      <c r="P863" s="403"/>
      <c r="Q863" s="391"/>
    </row>
    <row r="864" spans="1:17" ht="14.4" customHeight="1" x14ac:dyDescent="0.3">
      <c r="A864" s="386" t="s">
        <v>4215</v>
      </c>
      <c r="B864" s="387" t="s">
        <v>3981</v>
      </c>
      <c r="C864" s="387" t="s">
        <v>3672</v>
      </c>
      <c r="D864" s="387" t="s">
        <v>3906</v>
      </c>
      <c r="E864" s="387" t="s">
        <v>3907</v>
      </c>
      <c r="F864" s="390"/>
      <c r="G864" s="390"/>
      <c r="H864" s="390"/>
      <c r="I864" s="390"/>
      <c r="J864" s="390">
        <v>1</v>
      </c>
      <c r="K864" s="390">
        <v>249</v>
      </c>
      <c r="L864" s="390"/>
      <c r="M864" s="390">
        <v>249</v>
      </c>
      <c r="N864" s="390"/>
      <c r="O864" s="390"/>
      <c r="P864" s="403"/>
      <c r="Q864" s="391"/>
    </row>
    <row r="865" spans="1:17" ht="14.4" customHeight="1" x14ac:dyDescent="0.3">
      <c r="A865" s="386" t="s">
        <v>4216</v>
      </c>
      <c r="B865" s="387" t="s">
        <v>3735</v>
      </c>
      <c r="C865" s="387" t="s">
        <v>3672</v>
      </c>
      <c r="D865" s="387" t="s">
        <v>3776</v>
      </c>
      <c r="E865" s="387" t="s">
        <v>3777</v>
      </c>
      <c r="F865" s="390">
        <v>3</v>
      </c>
      <c r="G865" s="390">
        <v>1293</v>
      </c>
      <c r="H865" s="390">
        <v>1</v>
      </c>
      <c r="I865" s="390">
        <v>431</v>
      </c>
      <c r="J865" s="390">
        <v>2</v>
      </c>
      <c r="K865" s="390">
        <v>866</v>
      </c>
      <c r="L865" s="390">
        <v>0.66976024748646557</v>
      </c>
      <c r="M865" s="390">
        <v>433</v>
      </c>
      <c r="N865" s="390">
        <v>9</v>
      </c>
      <c r="O865" s="390">
        <v>2943</v>
      </c>
      <c r="P865" s="403">
        <v>2.2761020881670535</v>
      </c>
      <c r="Q865" s="391">
        <v>327</v>
      </c>
    </row>
    <row r="866" spans="1:17" ht="14.4" customHeight="1" x14ac:dyDescent="0.3">
      <c r="A866" s="386" t="s">
        <v>4216</v>
      </c>
      <c r="B866" s="387" t="s">
        <v>3790</v>
      </c>
      <c r="C866" s="387" t="s">
        <v>3672</v>
      </c>
      <c r="D866" s="387" t="s">
        <v>3804</v>
      </c>
      <c r="E866" s="387" t="s">
        <v>3805</v>
      </c>
      <c r="F866" s="390">
        <v>15</v>
      </c>
      <c r="G866" s="390">
        <v>4875</v>
      </c>
      <c r="H866" s="390">
        <v>1</v>
      </c>
      <c r="I866" s="390">
        <v>325</v>
      </c>
      <c r="J866" s="390">
        <v>7</v>
      </c>
      <c r="K866" s="390">
        <v>2289</v>
      </c>
      <c r="L866" s="390">
        <v>0.46953846153846152</v>
      </c>
      <c r="M866" s="390">
        <v>327</v>
      </c>
      <c r="N866" s="390">
        <v>10</v>
      </c>
      <c r="O866" s="390">
        <v>3270</v>
      </c>
      <c r="P866" s="403">
        <v>0.67076923076923078</v>
      </c>
      <c r="Q866" s="391">
        <v>327</v>
      </c>
    </row>
    <row r="867" spans="1:17" ht="14.4" customHeight="1" x14ac:dyDescent="0.3">
      <c r="A867" s="386" t="s">
        <v>4216</v>
      </c>
      <c r="B867" s="387" t="s">
        <v>3808</v>
      </c>
      <c r="C867" s="387" t="s">
        <v>3546</v>
      </c>
      <c r="D867" s="387" t="s">
        <v>3636</v>
      </c>
      <c r="E867" s="387" t="s">
        <v>3637</v>
      </c>
      <c r="F867" s="390">
        <v>0.2</v>
      </c>
      <c r="G867" s="390">
        <v>97.72</v>
      </c>
      <c r="H867" s="390">
        <v>1</v>
      </c>
      <c r="I867" s="390">
        <v>488.59999999999997</v>
      </c>
      <c r="J867" s="390"/>
      <c r="K867" s="390"/>
      <c r="L867" s="390"/>
      <c r="M867" s="390"/>
      <c r="N867" s="390"/>
      <c r="O867" s="390"/>
      <c r="P867" s="403"/>
      <c r="Q867" s="391"/>
    </row>
    <row r="868" spans="1:17" ht="14.4" customHeight="1" x14ac:dyDescent="0.3">
      <c r="A868" s="386" t="s">
        <v>4216</v>
      </c>
      <c r="B868" s="387" t="s">
        <v>3808</v>
      </c>
      <c r="C868" s="387" t="s">
        <v>3546</v>
      </c>
      <c r="D868" s="387" t="s">
        <v>3638</v>
      </c>
      <c r="E868" s="387" t="s">
        <v>3639</v>
      </c>
      <c r="F868" s="390">
        <v>0.2</v>
      </c>
      <c r="G868" s="390">
        <v>10.130000000000001</v>
      </c>
      <c r="H868" s="390">
        <v>1</v>
      </c>
      <c r="I868" s="390">
        <v>50.65</v>
      </c>
      <c r="J868" s="390"/>
      <c r="K868" s="390"/>
      <c r="L868" s="390"/>
      <c r="M868" s="390"/>
      <c r="N868" s="390"/>
      <c r="O868" s="390"/>
      <c r="P868" s="403"/>
      <c r="Q868" s="391"/>
    </row>
    <row r="869" spans="1:17" ht="14.4" customHeight="1" x14ac:dyDescent="0.3">
      <c r="A869" s="386" t="s">
        <v>4216</v>
      </c>
      <c r="B869" s="387" t="s">
        <v>3808</v>
      </c>
      <c r="C869" s="387" t="s">
        <v>3546</v>
      </c>
      <c r="D869" s="387" t="s">
        <v>3668</v>
      </c>
      <c r="E869" s="387" t="s">
        <v>3669</v>
      </c>
      <c r="F869" s="390">
        <v>0.1</v>
      </c>
      <c r="G869" s="390">
        <v>141.52000000000001</v>
      </c>
      <c r="H869" s="390">
        <v>1</v>
      </c>
      <c r="I869" s="390">
        <v>1415.2</v>
      </c>
      <c r="J869" s="390">
        <v>0.1</v>
      </c>
      <c r="K869" s="390">
        <v>75.03</v>
      </c>
      <c r="L869" s="390">
        <v>0.53017241379310343</v>
      </c>
      <c r="M869" s="390">
        <v>750.3</v>
      </c>
      <c r="N869" s="390"/>
      <c r="O869" s="390"/>
      <c r="P869" s="403"/>
      <c r="Q869" s="391"/>
    </row>
    <row r="870" spans="1:17" ht="14.4" customHeight="1" x14ac:dyDescent="0.3">
      <c r="A870" s="386" t="s">
        <v>4216</v>
      </c>
      <c r="B870" s="387" t="s">
        <v>3808</v>
      </c>
      <c r="C870" s="387" t="s">
        <v>3672</v>
      </c>
      <c r="D870" s="387" t="s">
        <v>3675</v>
      </c>
      <c r="E870" s="387" t="s">
        <v>3676</v>
      </c>
      <c r="F870" s="390"/>
      <c r="G870" s="390"/>
      <c r="H870" s="390"/>
      <c r="I870" s="390"/>
      <c r="J870" s="390">
        <v>1</v>
      </c>
      <c r="K870" s="390">
        <v>34</v>
      </c>
      <c r="L870" s="390"/>
      <c r="M870" s="390">
        <v>34</v>
      </c>
      <c r="N870" s="390">
        <v>1</v>
      </c>
      <c r="O870" s="390">
        <v>34</v>
      </c>
      <c r="P870" s="403"/>
      <c r="Q870" s="391">
        <v>34</v>
      </c>
    </row>
    <row r="871" spans="1:17" ht="14.4" customHeight="1" x14ac:dyDescent="0.3">
      <c r="A871" s="386" t="s">
        <v>4216</v>
      </c>
      <c r="B871" s="387" t="s">
        <v>3808</v>
      </c>
      <c r="C871" s="387" t="s">
        <v>3672</v>
      </c>
      <c r="D871" s="387" t="s">
        <v>3679</v>
      </c>
      <c r="E871" s="387" t="s">
        <v>3680</v>
      </c>
      <c r="F871" s="390">
        <v>4</v>
      </c>
      <c r="G871" s="390">
        <v>300</v>
      </c>
      <c r="H871" s="390">
        <v>1</v>
      </c>
      <c r="I871" s="390">
        <v>75</v>
      </c>
      <c r="J871" s="390">
        <v>4</v>
      </c>
      <c r="K871" s="390">
        <v>300</v>
      </c>
      <c r="L871" s="390">
        <v>1</v>
      </c>
      <c r="M871" s="390">
        <v>75</v>
      </c>
      <c r="N871" s="390">
        <v>1</v>
      </c>
      <c r="O871" s="390">
        <v>81</v>
      </c>
      <c r="P871" s="403">
        <v>0.27</v>
      </c>
      <c r="Q871" s="391">
        <v>81</v>
      </c>
    </row>
    <row r="872" spans="1:17" ht="14.4" customHeight="1" x14ac:dyDescent="0.3">
      <c r="A872" s="386" t="s">
        <v>4216</v>
      </c>
      <c r="B872" s="387" t="s">
        <v>3808</v>
      </c>
      <c r="C872" s="387" t="s">
        <v>3672</v>
      </c>
      <c r="D872" s="387" t="s">
        <v>3896</v>
      </c>
      <c r="E872" s="387" t="s">
        <v>3897</v>
      </c>
      <c r="F872" s="390">
        <v>2</v>
      </c>
      <c r="G872" s="390">
        <v>664</v>
      </c>
      <c r="H872" s="390">
        <v>1</v>
      </c>
      <c r="I872" s="390">
        <v>332</v>
      </c>
      <c r="J872" s="390">
        <v>4</v>
      </c>
      <c r="K872" s="390">
        <v>1332</v>
      </c>
      <c r="L872" s="390">
        <v>2.0060240963855422</v>
      </c>
      <c r="M872" s="390">
        <v>333</v>
      </c>
      <c r="N872" s="390">
        <v>1</v>
      </c>
      <c r="O872" s="390">
        <v>335</v>
      </c>
      <c r="P872" s="403">
        <v>0.50451807228915657</v>
      </c>
      <c r="Q872" s="391">
        <v>335</v>
      </c>
    </row>
    <row r="873" spans="1:17" ht="14.4" customHeight="1" x14ac:dyDescent="0.3">
      <c r="A873" s="386" t="s">
        <v>4216</v>
      </c>
      <c r="B873" s="387" t="s">
        <v>3808</v>
      </c>
      <c r="C873" s="387" t="s">
        <v>3672</v>
      </c>
      <c r="D873" s="387" t="s">
        <v>3900</v>
      </c>
      <c r="E873" s="387" t="s">
        <v>3901</v>
      </c>
      <c r="F873" s="390">
        <v>1</v>
      </c>
      <c r="G873" s="390">
        <v>603</v>
      </c>
      <c r="H873" s="390">
        <v>1</v>
      </c>
      <c r="I873" s="390">
        <v>603</v>
      </c>
      <c r="J873" s="390"/>
      <c r="K873" s="390"/>
      <c r="L873" s="390"/>
      <c r="M873" s="390"/>
      <c r="N873" s="390"/>
      <c r="O873" s="390"/>
      <c r="P873" s="403"/>
      <c r="Q873" s="391"/>
    </row>
    <row r="874" spans="1:17" ht="14.4" customHeight="1" x14ac:dyDescent="0.3">
      <c r="A874" s="386" t="s">
        <v>4216</v>
      </c>
      <c r="B874" s="387" t="s">
        <v>3808</v>
      </c>
      <c r="C874" s="387" t="s">
        <v>3672</v>
      </c>
      <c r="D874" s="387" t="s">
        <v>3701</v>
      </c>
      <c r="E874" s="387" t="s">
        <v>3702</v>
      </c>
      <c r="F874" s="390">
        <v>6</v>
      </c>
      <c r="G874" s="390">
        <v>1938</v>
      </c>
      <c r="H874" s="390">
        <v>1</v>
      </c>
      <c r="I874" s="390">
        <v>323</v>
      </c>
      <c r="J874" s="390">
        <v>3</v>
      </c>
      <c r="K874" s="390">
        <v>972</v>
      </c>
      <c r="L874" s="390">
        <v>0.50154798761609909</v>
      </c>
      <c r="M874" s="390">
        <v>324</v>
      </c>
      <c r="N874" s="390">
        <v>3</v>
      </c>
      <c r="O874" s="390">
        <v>975</v>
      </c>
      <c r="P874" s="403">
        <v>0.50309597523219818</v>
      </c>
      <c r="Q874" s="391">
        <v>325</v>
      </c>
    </row>
    <row r="875" spans="1:17" ht="14.4" customHeight="1" x14ac:dyDescent="0.3">
      <c r="A875" s="386" t="s">
        <v>4216</v>
      </c>
      <c r="B875" s="387" t="s">
        <v>3808</v>
      </c>
      <c r="C875" s="387" t="s">
        <v>3672</v>
      </c>
      <c r="D875" s="387" t="s">
        <v>3902</v>
      </c>
      <c r="E875" s="387" t="s">
        <v>3903</v>
      </c>
      <c r="F875" s="390"/>
      <c r="G875" s="390"/>
      <c r="H875" s="390"/>
      <c r="I875" s="390"/>
      <c r="J875" s="390">
        <v>1</v>
      </c>
      <c r="K875" s="390">
        <v>91</v>
      </c>
      <c r="L875" s="390"/>
      <c r="M875" s="390">
        <v>91</v>
      </c>
      <c r="N875" s="390"/>
      <c r="O875" s="390"/>
      <c r="P875" s="403"/>
      <c r="Q875" s="391"/>
    </row>
    <row r="876" spans="1:17" ht="14.4" customHeight="1" x14ac:dyDescent="0.3">
      <c r="A876" s="386" t="s">
        <v>4216</v>
      </c>
      <c r="B876" s="387" t="s">
        <v>3808</v>
      </c>
      <c r="C876" s="387" t="s">
        <v>3672</v>
      </c>
      <c r="D876" s="387" t="s">
        <v>3904</v>
      </c>
      <c r="E876" s="387" t="s">
        <v>3905</v>
      </c>
      <c r="F876" s="390">
        <v>1</v>
      </c>
      <c r="G876" s="390">
        <v>124</v>
      </c>
      <c r="H876" s="390">
        <v>1</v>
      </c>
      <c r="I876" s="390">
        <v>124</v>
      </c>
      <c r="J876" s="390"/>
      <c r="K876" s="390"/>
      <c r="L876" s="390"/>
      <c r="M876" s="390"/>
      <c r="N876" s="390"/>
      <c r="O876" s="390"/>
      <c r="P876" s="403"/>
      <c r="Q876" s="391"/>
    </row>
    <row r="877" spans="1:17" ht="14.4" customHeight="1" x14ac:dyDescent="0.3">
      <c r="A877" s="386" t="s">
        <v>4216</v>
      </c>
      <c r="B877" s="387" t="s">
        <v>3808</v>
      </c>
      <c r="C877" s="387" t="s">
        <v>3672</v>
      </c>
      <c r="D877" s="387" t="s">
        <v>3906</v>
      </c>
      <c r="E877" s="387" t="s">
        <v>3907</v>
      </c>
      <c r="F877" s="390">
        <v>5</v>
      </c>
      <c r="G877" s="390">
        <v>1240</v>
      </c>
      <c r="H877" s="390">
        <v>1</v>
      </c>
      <c r="I877" s="390">
        <v>248</v>
      </c>
      <c r="J877" s="390">
        <v>6</v>
      </c>
      <c r="K877" s="390">
        <v>1494</v>
      </c>
      <c r="L877" s="390">
        <v>1.2048387096774194</v>
      </c>
      <c r="M877" s="390">
        <v>249</v>
      </c>
      <c r="N877" s="390">
        <v>9</v>
      </c>
      <c r="O877" s="390">
        <v>2088</v>
      </c>
      <c r="P877" s="403">
        <v>1.6838709677419355</v>
      </c>
      <c r="Q877" s="391">
        <v>232</v>
      </c>
    </row>
    <row r="878" spans="1:17" ht="14.4" customHeight="1" x14ac:dyDescent="0.3">
      <c r="A878" s="386" t="s">
        <v>4216</v>
      </c>
      <c r="B878" s="387" t="s">
        <v>3808</v>
      </c>
      <c r="C878" s="387" t="s">
        <v>3672</v>
      </c>
      <c r="D878" s="387" t="s">
        <v>3910</v>
      </c>
      <c r="E878" s="387" t="s">
        <v>3911</v>
      </c>
      <c r="F878" s="390">
        <v>1</v>
      </c>
      <c r="G878" s="390">
        <v>171</v>
      </c>
      <c r="H878" s="390">
        <v>1</v>
      </c>
      <c r="I878" s="390">
        <v>171</v>
      </c>
      <c r="J878" s="390"/>
      <c r="K878" s="390"/>
      <c r="L878" s="390"/>
      <c r="M878" s="390"/>
      <c r="N878" s="390"/>
      <c r="O878" s="390"/>
      <c r="P878" s="403"/>
      <c r="Q878" s="391"/>
    </row>
    <row r="879" spans="1:17" ht="14.4" customHeight="1" x14ac:dyDescent="0.3">
      <c r="A879" s="386" t="s">
        <v>4216</v>
      </c>
      <c r="B879" s="387" t="s">
        <v>3808</v>
      </c>
      <c r="C879" s="387" t="s">
        <v>3672</v>
      </c>
      <c r="D879" s="387" t="s">
        <v>3918</v>
      </c>
      <c r="E879" s="387" t="s">
        <v>3919</v>
      </c>
      <c r="F879" s="390">
        <v>5</v>
      </c>
      <c r="G879" s="390">
        <v>400</v>
      </c>
      <c r="H879" s="390">
        <v>1</v>
      </c>
      <c r="I879" s="390">
        <v>80</v>
      </c>
      <c r="J879" s="390"/>
      <c r="K879" s="390"/>
      <c r="L879" s="390"/>
      <c r="M879" s="390"/>
      <c r="N879" s="390"/>
      <c r="O879" s="390"/>
      <c r="P879" s="403"/>
      <c r="Q879" s="391"/>
    </row>
    <row r="880" spans="1:17" ht="14.4" customHeight="1" x14ac:dyDescent="0.3">
      <c r="A880" s="386" t="s">
        <v>4216</v>
      </c>
      <c r="B880" s="387" t="s">
        <v>3808</v>
      </c>
      <c r="C880" s="387" t="s">
        <v>3672</v>
      </c>
      <c r="D880" s="387" t="s">
        <v>3926</v>
      </c>
      <c r="E880" s="387" t="s">
        <v>3927</v>
      </c>
      <c r="F880" s="390">
        <v>5</v>
      </c>
      <c r="G880" s="390">
        <v>3375</v>
      </c>
      <c r="H880" s="390">
        <v>1</v>
      </c>
      <c r="I880" s="390">
        <v>675</v>
      </c>
      <c r="J880" s="390"/>
      <c r="K880" s="390"/>
      <c r="L880" s="390"/>
      <c r="M880" s="390"/>
      <c r="N880" s="390"/>
      <c r="O880" s="390"/>
      <c r="P880" s="403"/>
      <c r="Q880" s="391"/>
    </row>
    <row r="881" spans="1:17" ht="14.4" customHeight="1" x14ac:dyDescent="0.3">
      <c r="A881" s="386" t="s">
        <v>4216</v>
      </c>
      <c r="B881" s="387" t="s">
        <v>3808</v>
      </c>
      <c r="C881" s="387" t="s">
        <v>3672</v>
      </c>
      <c r="D881" s="387" t="s">
        <v>3929</v>
      </c>
      <c r="E881" s="387" t="s">
        <v>3930</v>
      </c>
      <c r="F881" s="390">
        <v>51</v>
      </c>
      <c r="G881" s="390">
        <v>5610</v>
      </c>
      <c r="H881" s="390">
        <v>1</v>
      </c>
      <c r="I881" s="390">
        <v>110</v>
      </c>
      <c r="J881" s="390">
        <v>51</v>
      </c>
      <c r="K881" s="390">
        <v>5661</v>
      </c>
      <c r="L881" s="390">
        <v>1.009090909090909</v>
      </c>
      <c r="M881" s="390">
        <v>111</v>
      </c>
      <c r="N881" s="390">
        <v>50</v>
      </c>
      <c r="O881" s="390">
        <v>5600</v>
      </c>
      <c r="P881" s="403">
        <v>0.99821746880570406</v>
      </c>
      <c r="Q881" s="391">
        <v>112</v>
      </c>
    </row>
    <row r="882" spans="1:17" ht="14.4" customHeight="1" x14ac:dyDescent="0.3">
      <c r="A882" s="386" t="s">
        <v>4216</v>
      </c>
      <c r="B882" s="387" t="s">
        <v>3808</v>
      </c>
      <c r="C882" s="387" t="s">
        <v>3672</v>
      </c>
      <c r="D882" s="387" t="s">
        <v>3933</v>
      </c>
      <c r="E882" s="387" t="s">
        <v>3934</v>
      </c>
      <c r="F882" s="390">
        <v>2</v>
      </c>
      <c r="G882" s="390">
        <v>0</v>
      </c>
      <c r="H882" s="390"/>
      <c r="I882" s="390">
        <v>0</v>
      </c>
      <c r="J882" s="390">
        <v>1</v>
      </c>
      <c r="K882" s="390">
        <v>0</v>
      </c>
      <c r="L882" s="390"/>
      <c r="M882" s="390">
        <v>0</v>
      </c>
      <c r="N882" s="390"/>
      <c r="O882" s="390"/>
      <c r="P882" s="403"/>
      <c r="Q882" s="391"/>
    </row>
    <row r="883" spans="1:17" ht="14.4" customHeight="1" x14ac:dyDescent="0.3">
      <c r="A883" s="386" t="s">
        <v>4216</v>
      </c>
      <c r="B883" s="387" t="s">
        <v>3808</v>
      </c>
      <c r="C883" s="387" t="s">
        <v>3672</v>
      </c>
      <c r="D883" s="387" t="s">
        <v>3937</v>
      </c>
      <c r="E883" s="387" t="s">
        <v>3938</v>
      </c>
      <c r="F883" s="390"/>
      <c r="G883" s="390"/>
      <c r="H883" s="390"/>
      <c r="I883" s="390"/>
      <c r="J883" s="390">
        <v>1</v>
      </c>
      <c r="K883" s="390">
        <v>221</v>
      </c>
      <c r="L883" s="390"/>
      <c r="M883" s="390">
        <v>221</v>
      </c>
      <c r="N883" s="390"/>
      <c r="O883" s="390"/>
      <c r="P883" s="403"/>
      <c r="Q883" s="391"/>
    </row>
    <row r="884" spans="1:17" ht="14.4" customHeight="1" x14ac:dyDescent="0.3">
      <c r="A884" s="386" t="s">
        <v>4216</v>
      </c>
      <c r="B884" s="387" t="s">
        <v>3808</v>
      </c>
      <c r="C884" s="387" t="s">
        <v>3672</v>
      </c>
      <c r="D884" s="387" t="s">
        <v>3945</v>
      </c>
      <c r="E884" s="387" t="s">
        <v>3940</v>
      </c>
      <c r="F884" s="390">
        <v>4</v>
      </c>
      <c r="G884" s="390">
        <v>2652</v>
      </c>
      <c r="H884" s="390">
        <v>1</v>
      </c>
      <c r="I884" s="390">
        <v>663</v>
      </c>
      <c r="J884" s="390">
        <v>3</v>
      </c>
      <c r="K884" s="390">
        <v>1995</v>
      </c>
      <c r="L884" s="390">
        <v>0.75226244343891402</v>
      </c>
      <c r="M884" s="390">
        <v>665</v>
      </c>
      <c r="N884" s="390">
        <v>2</v>
      </c>
      <c r="O884" s="390">
        <v>1336</v>
      </c>
      <c r="P884" s="403">
        <v>0.5037707390648567</v>
      </c>
      <c r="Q884" s="391">
        <v>668</v>
      </c>
    </row>
    <row r="885" spans="1:17" ht="14.4" customHeight="1" x14ac:dyDescent="0.3">
      <c r="A885" s="386" t="s">
        <v>4216</v>
      </c>
      <c r="B885" s="387" t="s">
        <v>3808</v>
      </c>
      <c r="C885" s="387" t="s">
        <v>3672</v>
      </c>
      <c r="D885" s="387" t="s">
        <v>3957</v>
      </c>
      <c r="E885" s="387" t="s">
        <v>3958</v>
      </c>
      <c r="F885" s="390"/>
      <c r="G885" s="390"/>
      <c r="H885" s="390"/>
      <c r="I885" s="390"/>
      <c r="J885" s="390">
        <v>1</v>
      </c>
      <c r="K885" s="390">
        <v>123</v>
      </c>
      <c r="L885" s="390"/>
      <c r="M885" s="390">
        <v>123</v>
      </c>
      <c r="N885" s="390"/>
      <c r="O885" s="390"/>
      <c r="P885" s="403"/>
      <c r="Q885" s="391"/>
    </row>
    <row r="886" spans="1:17" ht="14.4" customHeight="1" x14ac:dyDescent="0.3">
      <c r="A886" s="386" t="s">
        <v>4216</v>
      </c>
      <c r="B886" s="387" t="s">
        <v>3808</v>
      </c>
      <c r="C886" s="387" t="s">
        <v>3672</v>
      </c>
      <c r="D886" s="387" t="s">
        <v>3969</v>
      </c>
      <c r="E886" s="387" t="s">
        <v>3970</v>
      </c>
      <c r="F886" s="390">
        <v>29</v>
      </c>
      <c r="G886" s="390">
        <v>5423</v>
      </c>
      <c r="H886" s="390">
        <v>1</v>
      </c>
      <c r="I886" s="390">
        <v>187</v>
      </c>
      <c r="J886" s="390">
        <v>42</v>
      </c>
      <c r="K886" s="390">
        <v>8106</v>
      </c>
      <c r="L886" s="390">
        <v>1.4947446063064724</v>
      </c>
      <c r="M886" s="390">
        <v>193</v>
      </c>
      <c r="N886" s="390">
        <v>42</v>
      </c>
      <c r="O886" s="390">
        <v>8148</v>
      </c>
      <c r="P886" s="403">
        <v>1.5024893970127235</v>
      </c>
      <c r="Q886" s="391">
        <v>194</v>
      </c>
    </row>
    <row r="887" spans="1:17" ht="14.4" customHeight="1" x14ac:dyDescent="0.3">
      <c r="A887" s="386" t="s">
        <v>4216</v>
      </c>
      <c r="B887" s="387" t="s">
        <v>3981</v>
      </c>
      <c r="C887" s="387" t="s">
        <v>3546</v>
      </c>
      <c r="D887" s="387" t="s">
        <v>3557</v>
      </c>
      <c r="E887" s="387" t="s">
        <v>3558</v>
      </c>
      <c r="F887" s="390">
        <v>0.1</v>
      </c>
      <c r="G887" s="390">
        <v>13.02</v>
      </c>
      <c r="H887" s="390">
        <v>1</v>
      </c>
      <c r="I887" s="390">
        <v>130.19999999999999</v>
      </c>
      <c r="J887" s="390"/>
      <c r="K887" s="390"/>
      <c r="L887" s="390"/>
      <c r="M887" s="390"/>
      <c r="N887" s="390"/>
      <c r="O887" s="390"/>
      <c r="P887" s="403"/>
      <c r="Q887" s="391"/>
    </row>
    <row r="888" spans="1:17" ht="14.4" customHeight="1" x14ac:dyDescent="0.3">
      <c r="A888" s="386" t="s">
        <v>4216</v>
      </c>
      <c r="B888" s="387" t="s">
        <v>3981</v>
      </c>
      <c r="C888" s="387" t="s">
        <v>3546</v>
      </c>
      <c r="D888" s="387" t="s">
        <v>3668</v>
      </c>
      <c r="E888" s="387" t="s">
        <v>3669</v>
      </c>
      <c r="F888" s="390">
        <v>0.1</v>
      </c>
      <c r="G888" s="390">
        <v>72.23</v>
      </c>
      <c r="H888" s="390">
        <v>1</v>
      </c>
      <c r="I888" s="390">
        <v>722.3</v>
      </c>
      <c r="J888" s="390"/>
      <c r="K888" s="390"/>
      <c r="L888" s="390"/>
      <c r="M888" s="390"/>
      <c r="N888" s="390">
        <v>0.1</v>
      </c>
      <c r="O888" s="390">
        <v>0</v>
      </c>
      <c r="P888" s="403">
        <v>0</v>
      </c>
      <c r="Q888" s="391">
        <v>0</v>
      </c>
    </row>
    <row r="889" spans="1:17" ht="14.4" customHeight="1" x14ac:dyDescent="0.3">
      <c r="A889" s="386" t="s">
        <v>4216</v>
      </c>
      <c r="B889" s="387" t="s">
        <v>3981</v>
      </c>
      <c r="C889" s="387" t="s">
        <v>3546</v>
      </c>
      <c r="D889" s="387" t="s">
        <v>3861</v>
      </c>
      <c r="E889" s="387" t="s">
        <v>3669</v>
      </c>
      <c r="F889" s="390"/>
      <c r="G889" s="390"/>
      <c r="H889" s="390"/>
      <c r="I889" s="390"/>
      <c r="J889" s="390">
        <v>1</v>
      </c>
      <c r="K889" s="390">
        <v>138.1</v>
      </c>
      <c r="L889" s="390"/>
      <c r="M889" s="390">
        <v>138.1</v>
      </c>
      <c r="N889" s="390"/>
      <c r="O889" s="390"/>
      <c r="P889" s="403"/>
      <c r="Q889" s="391"/>
    </row>
    <row r="890" spans="1:17" ht="14.4" customHeight="1" x14ac:dyDescent="0.3">
      <c r="A890" s="386" t="s">
        <v>4216</v>
      </c>
      <c r="B890" s="387" t="s">
        <v>3981</v>
      </c>
      <c r="C890" s="387" t="s">
        <v>3672</v>
      </c>
      <c r="D890" s="387" t="s">
        <v>3679</v>
      </c>
      <c r="E890" s="387" t="s">
        <v>3680</v>
      </c>
      <c r="F890" s="390">
        <v>2</v>
      </c>
      <c r="G890" s="390">
        <v>150</v>
      </c>
      <c r="H890" s="390">
        <v>1</v>
      </c>
      <c r="I890" s="390">
        <v>75</v>
      </c>
      <c r="J890" s="390">
        <v>1</v>
      </c>
      <c r="K890" s="390">
        <v>75</v>
      </c>
      <c r="L890" s="390">
        <v>0.5</v>
      </c>
      <c r="M890" s="390">
        <v>75</v>
      </c>
      <c r="N890" s="390">
        <v>3</v>
      </c>
      <c r="O890" s="390">
        <v>243</v>
      </c>
      <c r="P890" s="403">
        <v>1.62</v>
      </c>
      <c r="Q890" s="391">
        <v>81</v>
      </c>
    </row>
    <row r="891" spans="1:17" ht="14.4" customHeight="1" x14ac:dyDescent="0.3">
      <c r="A891" s="386" t="s">
        <v>4216</v>
      </c>
      <c r="B891" s="387" t="s">
        <v>3981</v>
      </c>
      <c r="C891" s="387" t="s">
        <v>3672</v>
      </c>
      <c r="D891" s="387" t="s">
        <v>3902</v>
      </c>
      <c r="E891" s="387" t="s">
        <v>3903</v>
      </c>
      <c r="F891" s="390">
        <v>1</v>
      </c>
      <c r="G891" s="390">
        <v>90</v>
      </c>
      <c r="H891" s="390">
        <v>1</v>
      </c>
      <c r="I891" s="390">
        <v>90</v>
      </c>
      <c r="J891" s="390"/>
      <c r="K891" s="390"/>
      <c r="L891" s="390"/>
      <c r="M891" s="390"/>
      <c r="N891" s="390"/>
      <c r="O891" s="390"/>
      <c r="P891" s="403"/>
      <c r="Q891" s="391"/>
    </row>
    <row r="892" spans="1:17" ht="14.4" customHeight="1" x14ac:dyDescent="0.3">
      <c r="A892" s="386" t="s">
        <v>4216</v>
      </c>
      <c r="B892" s="387" t="s">
        <v>3981</v>
      </c>
      <c r="C892" s="387" t="s">
        <v>3672</v>
      </c>
      <c r="D892" s="387" t="s">
        <v>3906</v>
      </c>
      <c r="E892" s="387" t="s">
        <v>3907</v>
      </c>
      <c r="F892" s="390">
        <v>13</v>
      </c>
      <c r="G892" s="390">
        <v>3224</v>
      </c>
      <c r="H892" s="390">
        <v>1</v>
      </c>
      <c r="I892" s="390">
        <v>248</v>
      </c>
      <c r="J892" s="390">
        <v>13</v>
      </c>
      <c r="K892" s="390">
        <v>3237</v>
      </c>
      <c r="L892" s="390">
        <v>1.0040322580645162</v>
      </c>
      <c r="M892" s="390">
        <v>249</v>
      </c>
      <c r="N892" s="390">
        <v>1</v>
      </c>
      <c r="O892" s="390">
        <v>232</v>
      </c>
      <c r="P892" s="403">
        <v>7.1960297766749379E-2</v>
      </c>
      <c r="Q892" s="391">
        <v>232</v>
      </c>
    </row>
    <row r="893" spans="1:17" ht="14.4" customHeight="1" x14ac:dyDescent="0.3">
      <c r="A893" s="386" t="s">
        <v>4216</v>
      </c>
      <c r="B893" s="387" t="s">
        <v>3981</v>
      </c>
      <c r="C893" s="387" t="s">
        <v>3672</v>
      </c>
      <c r="D893" s="387" t="s">
        <v>3933</v>
      </c>
      <c r="E893" s="387" t="s">
        <v>3934</v>
      </c>
      <c r="F893" s="390">
        <v>162</v>
      </c>
      <c r="G893" s="390">
        <v>0</v>
      </c>
      <c r="H893" s="390"/>
      <c r="I893" s="390">
        <v>0</v>
      </c>
      <c r="J893" s="390">
        <v>71</v>
      </c>
      <c r="K893" s="390">
        <v>0</v>
      </c>
      <c r="L893" s="390"/>
      <c r="M893" s="390">
        <v>0</v>
      </c>
      <c r="N893" s="390">
        <v>63</v>
      </c>
      <c r="O893" s="390">
        <v>0</v>
      </c>
      <c r="P893" s="403"/>
      <c r="Q893" s="391">
        <v>0</v>
      </c>
    </row>
    <row r="894" spans="1:17" ht="14.4" customHeight="1" x14ac:dyDescent="0.3">
      <c r="A894" s="386" t="s">
        <v>4216</v>
      </c>
      <c r="B894" s="387" t="s">
        <v>3981</v>
      </c>
      <c r="C894" s="387" t="s">
        <v>3672</v>
      </c>
      <c r="D894" s="387" t="s">
        <v>3945</v>
      </c>
      <c r="E894" s="387" t="s">
        <v>3940</v>
      </c>
      <c r="F894" s="390"/>
      <c r="G894" s="390"/>
      <c r="H894" s="390"/>
      <c r="I894" s="390"/>
      <c r="J894" s="390">
        <v>1</v>
      </c>
      <c r="K894" s="390">
        <v>665</v>
      </c>
      <c r="L894" s="390"/>
      <c r="M894" s="390">
        <v>665</v>
      </c>
      <c r="N894" s="390">
        <v>1</v>
      </c>
      <c r="O894" s="390">
        <v>668</v>
      </c>
      <c r="P894" s="403"/>
      <c r="Q894" s="391">
        <v>668</v>
      </c>
    </row>
    <row r="895" spans="1:17" ht="14.4" customHeight="1" x14ac:dyDescent="0.3">
      <c r="A895" s="386" t="s">
        <v>4216</v>
      </c>
      <c r="B895" s="387" t="s">
        <v>3981</v>
      </c>
      <c r="C895" s="387" t="s">
        <v>3672</v>
      </c>
      <c r="D895" s="387" t="s">
        <v>4058</v>
      </c>
      <c r="E895" s="387" t="s">
        <v>4059</v>
      </c>
      <c r="F895" s="390">
        <v>1</v>
      </c>
      <c r="G895" s="390">
        <v>110</v>
      </c>
      <c r="H895" s="390">
        <v>1</v>
      </c>
      <c r="I895" s="390">
        <v>110</v>
      </c>
      <c r="J895" s="390"/>
      <c r="K895" s="390"/>
      <c r="L895" s="390"/>
      <c r="M895" s="390"/>
      <c r="N895" s="390"/>
      <c r="O895" s="390"/>
      <c r="P895" s="403"/>
      <c r="Q895" s="391"/>
    </row>
    <row r="896" spans="1:17" ht="14.4" customHeight="1" x14ac:dyDescent="0.3">
      <c r="A896" s="386" t="s">
        <v>4216</v>
      </c>
      <c r="B896" s="387" t="s">
        <v>3981</v>
      </c>
      <c r="C896" s="387" t="s">
        <v>3672</v>
      </c>
      <c r="D896" s="387" t="s">
        <v>4066</v>
      </c>
      <c r="E896" s="387" t="s">
        <v>4067</v>
      </c>
      <c r="F896" s="390">
        <v>9</v>
      </c>
      <c r="G896" s="390">
        <v>1557</v>
      </c>
      <c r="H896" s="390">
        <v>1</v>
      </c>
      <c r="I896" s="390">
        <v>173</v>
      </c>
      <c r="J896" s="390">
        <v>5</v>
      </c>
      <c r="K896" s="390">
        <v>870</v>
      </c>
      <c r="L896" s="390">
        <v>0.55876685934489401</v>
      </c>
      <c r="M896" s="390">
        <v>174</v>
      </c>
      <c r="N896" s="390"/>
      <c r="O896" s="390"/>
      <c r="P896" s="403"/>
      <c r="Q896" s="391"/>
    </row>
    <row r="897" spans="1:17" ht="14.4" customHeight="1" x14ac:dyDescent="0.3">
      <c r="A897" s="386" t="s">
        <v>4216</v>
      </c>
      <c r="B897" s="387" t="s">
        <v>3981</v>
      </c>
      <c r="C897" s="387" t="s">
        <v>3672</v>
      </c>
      <c r="D897" s="387" t="s">
        <v>3959</v>
      </c>
      <c r="E897" s="387" t="s">
        <v>3960</v>
      </c>
      <c r="F897" s="390">
        <v>1</v>
      </c>
      <c r="G897" s="390">
        <v>110</v>
      </c>
      <c r="H897" s="390">
        <v>1</v>
      </c>
      <c r="I897" s="390">
        <v>110</v>
      </c>
      <c r="J897" s="390"/>
      <c r="K897" s="390"/>
      <c r="L897" s="390"/>
      <c r="M897" s="390"/>
      <c r="N897" s="390">
        <v>1</v>
      </c>
      <c r="O897" s="390">
        <v>112</v>
      </c>
      <c r="P897" s="403">
        <v>1.0181818181818181</v>
      </c>
      <c r="Q897" s="391">
        <v>112</v>
      </c>
    </row>
    <row r="898" spans="1:17" ht="14.4" customHeight="1" x14ac:dyDescent="0.3">
      <c r="A898" s="386" t="s">
        <v>4216</v>
      </c>
      <c r="B898" s="387" t="s">
        <v>3981</v>
      </c>
      <c r="C898" s="387" t="s">
        <v>3672</v>
      </c>
      <c r="D898" s="387" t="s">
        <v>4097</v>
      </c>
      <c r="E898" s="387" t="s">
        <v>4098</v>
      </c>
      <c r="F898" s="390"/>
      <c r="G898" s="390"/>
      <c r="H898" s="390"/>
      <c r="I898" s="390"/>
      <c r="J898" s="390"/>
      <c r="K898" s="390"/>
      <c r="L898" s="390"/>
      <c r="M898" s="390"/>
      <c r="N898" s="390">
        <v>16</v>
      </c>
      <c r="O898" s="390">
        <v>3712</v>
      </c>
      <c r="P898" s="403"/>
      <c r="Q898" s="391">
        <v>232</v>
      </c>
    </row>
    <row r="899" spans="1:17" ht="14.4" customHeight="1" x14ac:dyDescent="0.3">
      <c r="A899" s="386" t="s">
        <v>4217</v>
      </c>
      <c r="B899" s="387" t="s">
        <v>3735</v>
      </c>
      <c r="C899" s="387" t="s">
        <v>3672</v>
      </c>
      <c r="D899" s="387" t="s">
        <v>3784</v>
      </c>
      <c r="E899" s="387" t="s">
        <v>3785</v>
      </c>
      <c r="F899" s="390">
        <v>1</v>
      </c>
      <c r="G899" s="390">
        <v>216</v>
      </c>
      <c r="H899" s="390">
        <v>1</v>
      </c>
      <c r="I899" s="390">
        <v>216</v>
      </c>
      <c r="J899" s="390"/>
      <c r="K899" s="390"/>
      <c r="L899" s="390"/>
      <c r="M899" s="390"/>
      <c r="N899" s="390"/>
      <c r="O899" s="390"/>
      <c r="P899" s="403"/>
      <c r="Q899" s="391"/>
    </row>
    <row r="900" spans="1:17" ht="14.4" customHeight="1" x14ac:dyDescent="0.3">
      <c r="A900" s="386" t="s">
        <v>4217</v>
      </c>
      <c r="B900" s="387" t="s">
        <v>3790</v>
      </c>
      <c r="C900" s="387" t="s">
        <v>3672</v>
      </c>
      <c r="D900" s="387" t="s">
        <v>3804</v>
      </c>
      <c r="E900" s="387" t="s">
        <v>3805</v>
      </c>
      <c r="F900" s="390">
        <v>2</v>
      </c>
      <c r="G900" s="390">
        <v>650</v>
      </c>
      <c r="H900" s="390">
        <v>1</v>
      </c>
      <c r="I900" s="390">
        <v>325</v>
      </c>
      <c r="J900" s="390"/>
      <c r="K900" s="390"/>
      <c r="L900" s="390"/>
      <c r="M900" s="390"/>
      <c r="N900" s="390">
        <v>2</v>
      </c>
      <c r="O900" s="390">
        <v>654</v>
      </c>
      <c r="P900" s="403">
        <v>1.0061538461538462</v>
      </c>
      <c r="Q900" s="391">
        <v>327</v>
      </c>
    </row>
    <row r="901" spans="1:17" ht="14.4" customHeight="1" x14ac:dyDescent="0.3">
      <c r="A901" s="386" t="s">
        <v>4217</v>
      </c>
      <c r="B901" s="387" t="s">
        <v>3808</v>
      </c>
      <c r="C901" s="387" t="s">
        <v>3672</v>
      </c>
      <c r="D901" s="387" t="s">
        <v>3675</v>
      </c>
      <c r="E901" s="387" t="s">
        <v>3676</v>
      </c>
      <c r="F901" s="390">
        <v>1</v>
      </c>
      <c r="G901" s="390">
        <v>34</v>
      </c>
      <c r="H901" s="390">
        <v>1</v>
      </c>
      <c r="I901" s="390">
        <v>34</v>
      </c>
      <c r="J901" s="390"/>
      <c r="K901" s="390"/>
      <c r="L901" s="390"/>
      <c r="M901" s="390"/>
      <c r="N901" s="390"/>
      <c r="O901" s="390"/>
      <c r="P901" s="403"/>
      <c r="Q901" s="391"/>
    </row>
    <row r="902" spans="1:17" ht="14.4" customHeight="1" x14ac:dyDescent="0.3">
      <c r="A902" s="386" t="s">
        <v>4217</v>
      </c>
      <c r="B902" s="387" t="s">
        <v>3808</v>
      </c>
      <c r="C902" s="387" t="s">
        <v>3672</v>
      </c>
      <c r="D902" s="387" t="s">
        <v>3969</v>
      </c>
      <c r="E902" s="387" t="s">
        <v>3970</v>
      </c>
      <c r="F902" s="390">
        <v>4</v>
      </c>
      <c r="G902" s="390">
        <v>748</v>
      </c>
      <c r="H902" s="390">
        <v>1</v>
      </c>
      <c r="I902" s="390">
        <v>187</v>
      </c>
      <c r="J902" s="390"/>
      <c r="K902" s="390"/>
      <c r="L902" s="390"/>
      <c r="M902" s="390"/>
      <c r="N902" s="390"/>
      <c r="O902" s="390"/>
      <c r="P902" s="403"/>
      <c r="Q902" s="391"/>
    </row>
    <row r="903" spans="1:17" ht="14.4" customHeight="1" x14ac:dyDescent="0.3">
      <c r="A903" s="386" t="s">
        <v>4217</v>
      </c>
      <c r="B903" s="387" t="s">
        <v>3981</v>
      </c>
      <c r="C903" s="387" t="s">
        <v>3888</v>
      </c>
      <c r="D903" s="387" t="s">
        <v>4002</v>
      </c>
      <c r="E903" s="387" t="s">
        <v>4003</v>
      </c>
      <c r="F903" s="390"/>
      <c r="G903" s="390"/>
      <c r="H903" s="390"/>
      <c r="I903" s="390"/>
      <c r="J903" s="390">
        <v>1</v>
      </c>
      <c r="K903" s="390">
        <v>70</v>
      </c>
      <c r="L903" s="390"/>
      <c r="M903" s="390">
        <v>70</v>
      </c>
      <c r="N903" s="390"/>
      <c r="O903" s="390"/>
      <c r="P903" s="403"/>
      <c r="Q903" s="391"/>
    </row>
    <row r="904" spans="1:17" ht="14.4" customHeight="1" x14ac:dyDescent="0.3">
      <c r="A904" s="386" t="s">
        <v>4217</v>
      </c>
      <c r="B904" s="387" t="s">
        <v>3981</v>
      </c>
      <c r="C904" s="387" t="s">
        <v>3672</v>
      </c>
      <c r="D904" s="387" t="s">
        <v>3679</v>
      </c>
      <c r="E904" s="387" t="s">
        <v>3680</v>
      </c>
      <c r="F904" s="390">
        <v>1</v>
      </c>
      <c r="G904" s="390">
        <v>75</v>
      </c>
      <c r="H904" s="390">
        <v>1</v>
      </c>
      <c r="I904" s="390">
        <v>75</v>
      </c>
      <c r="J904" s="390">
        <v>1</v>
      </c>
      <c r="K904" s="390">
        <v>75</v>
      </c>
      <c r="L904" s="390">
        <v>1</v>
      </c>
      <c r="M904" s="390">
        <v>75</v>
      </c>
      <c r="N904" s="390"/>
      <c r="O904" s="390"/>
      <c r="P904" s="403"/>
      <c r="Q904" s="391"/>
    </row>
    <row r="905" spans="1:17" ht="14.4" customHeight="1" x14ac:dyDescent="0.3">
      <c r="A905" s="386" t="s">
        <v>4217</v>
      </c>
      <c r="B905" s="387" t="s">
        <v>3981</v>
      </c>
      <c r="C905" s="387" t="s">
        <v>3672</v>
      </c>
      <c r="D905" s="387" t="s">
        <v>3904</v>
      </c>
      <c r="E905" s="387" t="s">
        <v>3905</v>
      </c>
      <c r="F905" s="390"/>
      <c r="G905" s="390"/>
      <c r="H905" s="390"/>
      <c r="I905" s="390"/>
      <c r="J905" s="390">
        <v>1</v>
      </c>
      <c r="K905" s="390">
        <v>125</v>
      </c>
      <c r="L905" s="390"/>
      <c r="M905" s="390">
        <v>125</v>
      </c>
      <c r="N905" s="390"/>
      <c r="O905" s="390"/>
      <c r="P905" s="403"/>
      <c r="Q905" s="391"/>
    </row>
    <row r="906" spans="1:17" ht="14.4" customHeight="1" x14ac:dyDescent="0.3">
      <c r="A906" s="386" t="s">
        <v>4217</v>
      </c>
      <c r="B906" s="387" t="s">
        <v>3981</v>
      </c>
      <c r="C906" s="387" t="s">
        <v>3672</v>
      </c>
      <c r="D906" s="387" t="s">
        <v>3906</v>
      </c>
      <c r="E906" s="387" t="s">
        <v>3907</v>
      </c>
      <c r="F906" s="390">
        <v>1</v>
      </c>
      <c r="G906" s="390">
        <v>248</v>
      </c>
      <c r="H906" s="390">
        <v>1</v>
      </c>
      <c r="I906" s="390">
        <v>248</v>
      </c>
      <c r="J906" s="390">
        <v>2</v>
      </c>
      <c r="K906" s="390">
        <v>498</v>
      </c>
      <c r="L906" s="390">
        <v>2.0080645161290325</v>
      </c>
      <c r="M906" s="390">
        <v>249</v>
      </c>
      <c r="N906" s="390"/>
      <c r="O906" s="390"/>
      <c r="P906" s="403"/>
      <c r="Q906" s="391"/>
    </row>
    <row r="907" spans="1:17" ht="14.4" customHeight="1" x14ac:dyDescent="0.3">
      <c r="A907" s="386" t="s">
        <v>4217</v>
      </c>
      <c r="B907" s="387" t="s">
        <v>3981</v>
      </c>
      <c r="C907" s="387" t="s">
        <v>3672</v>
      </c>
      <c r="D907" s="387" t="s">
        <v>4034</v>
      </c>
      <c r="E907" s="387" t="s">
        <v>4035</v>
      </c>
      <c r="F907" s="390">
        <v>1</v>
      </c>
      <c r="G907" s="390">
        <v>153</v>
      </c>
      <c r="H907" s="390">
        <v>1</v>
      </c>
      <c r="I907" s="390">
        <v>153</v>
      </c>
      <c r="J907" s="390"/>
      <c r="K907" s="390"/>
      <c r="L907" s="390"/>
      <c r="M907" s="390"/>
      <c r="N907" s="390"/>
      <c r="O907" s="390"/>
      <c r="P907" s="403"/>
      <c r="Q907" s="391"/>
    </row>
    <row r="908" spans="1:17" ht="14.4" customHeight="1" x14ac:dyDescent="0.3">
      <c r="A908" s="386" t="s">
        <v>4217</v>
      </c>
      <c r="B908" s="387" t="s">
        <v>3981</v>
      </c>
      <c r="C908" s="387" t="s">
        <v>3672</v>
      </c>
      <c r="D908" s="387" t="s">
        <v>4066</v>
      </c>
      <c r="E908" s="387" t="s">
        <v>4067</v>
      </c>
      <c r="F908" s="390"/>
      <c r="G908" s="390"/>
      <c r="H908" s="390"/>
      <c r="I908" s="390"/>
      <c r="J908" s="390">
        <v>1</v>
      </c>
      <c r="K908" s="390">
        <v>174</v>
      </c>
      <c r="L908" s="390"/>
      <c r="M908" s="390">
        <v>174</v>
      </c>
      <c r="N908" s="390"/>
      <c r="O908" s="390"/>
      <c r="P908" s="403"/>
      <c r="Q908" s="391"/>
    </row>
    <row r="909" spans="1:17" ht="14.4" customHeight="1" x14ac:dyDescent="0.3">
      <c r="A909" s="386" t="s">
        <v>4217</v>
      </c>
      <c r="B909" s="387" t="s">
        <v>3981</v>
      </c>
      <c r="C909" s="387" t="s">
        <v>3672</v>
      </c>
      <c r="D909" s="387" t="s">
        <v>3959</v>
      </c>
      <c r="E909" s="387" t="s">
        <v>3960</v>
      </c>
      <c r="F909" s="390"/>
      <c r="G909" s="390"/>
      <c r="H909" s="390"/>
      <c r="I909" s="390"/>
      <c r="J909" s="390">
        <v>1</v>
      </c>
      <c r="K909" s="390">
        <v>111</v>
      </c>
      <c r="L909" s="390"/>
      <c r="M909" s="390">
        <v>111</v>
      </c>
      <c r="N909" s="390"/>
      <c r="O909" s="390"/>
      <c r="P909" s="403"/>
      <c r="Q909" s="391"/>
    </row>
    <row r="910" spans="1:17" ht="14.4" customHeight="1" x14ac:dyDescent="0.3">
      <c r="A910" s="386" t="s">
        <v>4217</v>
      </c>
      <c r="B910" s="387" t="s">
        <v>3981</v>
      </c>
      <c r="C910" s="387" t="s">
        <v>3672</v>
      </c>
      <c r="D910" s="387" t="s">
        <v>4099</v>
      </c>
      <c r="E910" s="387" t="s">
        <v>4100</v>
      </c>
      <c r="F910" s="390"/>
      <c r="G910" s="390"/>
      <c r="H910" s="390"/>
      <c r="I910" s="390"/>
      <c r="J910" s="390"/>
      <c r="K910" s="390"/>
      <c r="L910" s="390"/>
      <c r="M910" s="390"/>
      <c r="N910" s="390">
        <v>1</v>
      </c>
      <c r="O910" s="390">
        <v>116</v>
      </c>
      <c r="P910" s="403"/>
      <c r="Q910" s="391">
        <v>116</v>
      </c>
    </row>
    <row r="911" spans="1:17" ht="14.4" customHeight="1" x14ac:dyDescent="0.3">
      <c r="A911" s="386" t="s">
        <v>4217</v>
      </c>
      <c r="B911" s="387" t="s">
        <v>4101</v>
      </c>
      <c r="C911" s="387" t="s">
        <v>3672</v>
      </c>
      <c r="D911" s="387" t="s">
        <v>3701</v>
      </c>
      <c r="E911" s="387" t="s">
        <v>3702</v>
      </c>
      <c r="F911" s="390">
        <v>2</v>
      </c>
      <c r="G911" s="390">
        <v>646</v>
      </c>
      <c r="H911" s="390">
        <v>1</v>
      </c>
      <c r="I911" s="390">
        <v>323</v>
      </c>
      <c r="J911" s="390">
        <v>1</v>
      </c>
      <c r="K911" s="390">
        <v>324</v>
      </c>
      <c r="L911" s="390">
        <v>0.50154798761609909</v>
      </c>
      <c r="M911" s="390">
        <v>324</v>
      </c>
      <c r="N911" s="390"/>
      <c r="O911" s="390"/>
      <c r="P911" s="403"/>
      <c r="Q911" s="391"/>
    </row>
    <row r="912" spans="1:17" ht="14.4" customHeight="1" x14ac:dyDescent="0.3">
      <c r="A912" s="386" t="s">
        <v>4217</v>
      </c>
      <c r="B912" s="387" t="s">
        <v>4101</v>
      </c>
      <c r="C912" s="387" t="s">
        <v>3672</v>
      </c>
      <c r="D912" s="387" t="s">
        <v>4132</v>
      </c>
      <c r="E912" s="387" t="s">
        <v>4133</v>
      </c>
      <c r="F912" s="390">
        <v>4</v>
      </c>
      <c r="G912" s="390">
        <v>932</v>
      </c>
      <c r="H912" s="390">
        <v>1</v>
      </c>
      <c r="I912" s="390">
        <v>233</v>
      </c>
      <c r="J912" s="390">
        <v>2</v>
      </c>
      <c r="K912" s="390">
        <v>468</v>
      </c>
      <c r="L912" s="390">
        <v>0.50214592274678116</v>
      </c>
      <c r="M912" s="390">
        <v>234</v>
      </c>
      <c r="N912" s="390">
        <v>4</v>
      </c>
      <c r="O912" s="390">
        <v>928</v>
      </c>
      <c r="P912" s="403">
        <v>0.99570815450643779</v>
      </c>
      <c r="Q912" s="391">
        <v>232</v>
      </c>
    </row>
    <row r="913" spans="1:17" ht="14.4" customHeight="1" x14ac:dyDescent="0.3">
      <c r="A913" s="386" t="s">
        <v>4218</v>
      </c>
      <c r="B913" s="387" t="s">
        <v>3735</v>
      </c>
      <c r="C913" s="387" t="s">
        <v>3672</v>
      </c>
      <c r="D913" s="387" t="s">
        <v>3776</v>
      </c>
      <c r="E913" s="387" t="s">
        <v>3777</v>
      </c>
      <c r="F913" s="390">
        <v>11</v>
      </c>
      <c r="G913" s="390">
        <v>4741</v>
      </c>
      <c r="H913" s="390">
        <v>1</v>
      </c>
      <c r="I913" s="390">
        <v>431</v>
      </c>
      <c r="J913" s="390">
        <v>2</v>
      </c>
      <c r="K913" s="390">
        <v>866</v>
      </c>
      <c r="L913" s="390">
        <v>0.18266188567812697</v>
      </c>
      <c r="M913" s="390">
        <v>433</v>
      </c>
      <c r="N913" s="390"/>
      <c r="O913" s="390"/>
      <c r="P913" s="403"/>
      <c r="Q913" s="391"/>
    </row>
    <row r="914" spans="1:17" ht="14.4" customHeight="1" x14ac:dyDescent="0.3">
      <c r="A914" s="386" t="s">
        <v>4218</v>
      </c>
      <c r="B914" s="387" t="s">
        <v>3735</v>
      </c>
      <c r="C914" s="387" t="s">
        <v>3672</v>
      </c>
      <c r="D914" s="387" t="s">
        <v>3675</v>
      </c>
      <c r="E914" s="387" t="s">
        <v>3676</v>
      </c>
      <c r="F914" s="390">
        <v>1</v>
      </c>
      <c r="G914" s="390">
        <v>34</v>
      </c>
      <c r="H914" s="390">
        <v>1</v>
      </c>
      <c r="I914" s="390">
        <v>34</v>
      </c>
      <c r="J914" s="390">
        <v>1</v>
      </c>
      <c r="K914" s="390">
        <v>34</v>
      </c>
      <c r="L914" s="390">
        <v>1</v>
      </c>
      <c r="M914" s="390">
        <v>34</v>
      </c>
      <c r="N914" s="390"/>
      <c r="O914" s="390"/>
      <c r="P914" s="403"/>
      <c r="Q914" s="391"/>
    </row>
    <row r="915" spans="1:17" ht="14.4" customHeight="1" x14ac:dyDescent="0.3">
      <c r="A915" s="386" t="s">
        <v>4218</v>
      </c>
      <c r="B915" s="387" t="s">
        <v>3790</v>
      </c>
      <c r="C915" s="387" t="s">
        <v>3672</v>
      </c>
      <c r="D915" s="387" t="s">
        <v>3804</v>
      </c>
      <c r="E915" s="387" t="s">
        <v>3805</v>
      </c>
      <c r="F915" s="390">
        <v>1</v>
      </c>
      <c r="G915" s="390">
        <v>325</v>
      </c>
      <c r="H915" s="390">
        <v>1</v>
      </c>
      <c r="I915" s="390">
        <v>325</v>
      </c>
      <c r="J915" s="390"/>
      <c r="K915" s="390"/>
      <c r="L915" s="390"/>
      <c r="M915" s="390"/>
      <c r="N915" s="390"/>
      <c r="O915" s="390"/>
      <c r="P915" s="403"/>
      <c r="Q915" s="391"/>
    </row>
    <row r="916" spans="1:17" ht="14.4" customHeight="1" x14ac:dyDescent="0.3">
      <c r="A916" s="386" t="s">
        <v>4218</v>
      </c>
      <c r="B916" s="387" t="s">
        <v>3808</v>
      </c>
      <c r="C916" s="387" t="s">
        <v>3672</v>
      </c>
      <c r="D916" s="387" t="s">
        <v>3675</v>
      </c>
      <c r="E916" s="387" t="s">
        <v>3676</v>
      </c>
      <c r="F916" s="390"/>
      <c r="G916" s="390"/>
      <c r="H916" s="390"/>
      <c r="I916" s="390"/>
      <c r="J916" s="390">
        <v>1</v>
      </c>
      <c r="K916" s="390">
        <v>34</v>
      </c>
      <c r="L916" s="390"/>
      <c r="M916" s="390">
        <v>34</v>
      </c>
      <c r="N916" s="390"/>
      <c r="O916" s="390"/>
      <c r="P916" s="403"/>
      <c r="Q916" s="391"/>
    </row>
    <row r="917" spans="1:17" ht="14.4" customHeight="1" x14ac:dyDescent="0.3">
      <c r="A917" s="386" t="s">
        <v>4218</v>
      </c>
      <c r="B917" s="387" t="s">
        <v>3808</v>
      </c>
      <c r="C917" s="387" t="s">
        <v>3672</v>
      </c>
      <c r="D917" s="387" t="s">
        <v>3679</v>
      </c>
      <c r="E917" s="387" t="s">
        <v>3680</v>
      </c>
      <c r="F917" s="390"/>
      <c r="G917" s="390"/>
      <c r="H917" s="390"/>
      <c r="I917" s="390"/>
      <c r="J917" s="390">
        <v>1</v>
      </c>
      <c r="K917" s="390">
        <v>75</v>
      </c>
      <c r="L917" s="390"/>
      <c r="M917" s="390">
        <v>75</v>
      </c>
      <c r="N917" s="390"/>
      <c r="O917" s="390"/>
      <c r="P917" s="403"/>
      <c r="Q917" s="391"/>
    </row>
    <row r="918" spans="1:17" ht="14.4" customHeight="1" x14ac:dyDescent="0.3">
      <c r="A918" s="386" t="s">
        <v>4218</v>
      </c>
      <c r="B918" s="387" t="s">
        <v>3808</v>
      </c>
      <c r="C918" s="387" t="s">
        <v>3672</v>
      </c>
      <c r="D918" s="387" t="s">
        <v>3896</v>
      </c>
      <c r="E918" s="387" t="s">
        <v>3897</v>
      </c>
      <c r="F918" s="390">
        <v>1</v>
      </c>
      <c r="G918" s="390">
        <v>332</v>
      </c>
      <c r="H918" s="390">
        <v>1</v>
      </c>
      <c r="I918" s="390">
        <v>332</v>
      </c>
      <c r="J918" s="390">
        <v>1</v>
      </c>
      <c r="K918" s="390">
        <v>333</v>
      </c>
      <c r="L918" s="390">
        <v>1.0030120481927711</v>
      </c>
      <c r="M918" s="390">
        <v>333</v>
      </c>
      <c r="N918" s="390"/>
      <c r="O918" s="390"/>
      <c r="P918" s="403"/>
      <c r="Q918" s="391"/>
    </row>
    <row r="919" spans="1:17" ht="14.4" customHeight="1" x14ac:dyDescent="0.3">
      <c r="A919" s="386" t="s">
        <v>4218</v>
      </c>
      <c r="B919" s="387" t="s">
        <v>3808</v>
      </c>
      <c r="C919" s="387" t="s">
        <v>3672</v>
      </c>
      <c r="D919" s="387" t="s">
        <v>3701</v>
      </c>
      <c r="E919" s="387" t="s">
        <v>3702</v>
      </c>
      <c r="F919" s="390"/>
      <c r="G919" s="390"/>
      <c r="H919" s="390"/>
      <c r="I919" s="390"/>
      <c r="J919" s="390">
        <v>1</v>
      </c>
      <c r="K919" s="390">
        <v>324</v>
      </c>
      <c r="L919" s="390"/>
      <c r="M919" s="390">
        <v>324</v>
      </c>
      <c r="N919" s="390"/>
      <c r="O919" s="390"/>
      <c r="P919" s="403"/>
      <c r="Q919" s="391"/>
    </row>
    <row r="920" spans="1:17" ht="14.4" customHeight="1" x14ac:dyDescent="0.3">
      <c r="A920" s="386" t="s">
        <v>4218</v>
      </c>
      <c r="B920" s="387" t="s">
        <v>3808</v>
      </c>
      <c r="C920" s="387" t="s">
        <v>3672</v>
      </c>
      <c r="D920" s="387" t="s">
        <v>3906</v>
      </c>
      <c r="E920" s="387" t="s">
        <v>3907</v>
      </c>
      <c r="F920" s="390">
        <v>1</v>
      </c>
      <c r="G920" s="390">
        <v>248</v>
      </c>
      <c r="H920" s="390">
        <v>1</v>
      </c>
      <c r="I920" s="390">
        <v>248</v>
      </c>
      <c r="J920" s="390">
        <v>3</v>
      </c>
      <c r="K920" s="390">
        <v>747</v>
      </c>
      <c r="L920" s="390">
        <v>3.0120967741935485</v>
      </c>
      <c r="M920" s="390">
        <v>249</v>
      </c>
      <c r="N920" s="390"/>
      <c r="O920" s="390"/>
      <c r="P920" s="403"/>
      <c r="Q920" s="391"/>
    </row>
    <row r="921" spans="1:17" ht="14.4" customHeight="1" x14ac:dyDescent="0.3">
      <c r="A921" s="386" t="s">
        <v>4218</v>
      </c>
      <c r="B921" s="387" t="s">
        <v>3808</v>
      </c>
      <c r="C921" s="387" t="s">
        <v>3672</v>
      </c>
      <c r="D921" s="387" t="s">
        <v>3929</v>
      </c>
      <c r="E921" s="387" t="s">
        <v>3930</v>
      </c>
      <c r="F921" s="390">
        <v>3</v>
      </c>
      <c r="G921" s="390">
        <v>330</v>
      </c>
      <c r="H921" s="390">
        <v>1</v>
      </c>
      <c r="I921" s="390">
        <v>110</v>
      </c>
      <c r="J921" s="390">
        <v>18</v>
      </c>
      <c r="K921" s="390">
        <v>1998</v>
      </c>
      <c r="L921" s="390">
        <v>6.0545454545454547</v>
      </c>
      <c r="M921" s="390">
        <v>111</v>
      </c>
      <c r="N921" s="390"/>
      <c r="O921" s="390"/>
      <c r="P921" s="403"/>
      <c r="Q921" s="391"/>
    </row>
    <row r="922" spans="1:17" ht="14.4" customHeight="1" x14ac:dyDescent="0.3">
      <c r="A922" s="386" t="s">
        <v>4218</v>
      </c>
      <c r="B922" s="387" t="s">
        <v>3808</v>
      </c>
      <c r="C922" s="387" t="s">
        <v>3672</v>
      </c>
      <c r="D922" s="387" t="s">
        <v>3953</v>
      </c>
      <c r="E922" s="387" t="s">
        <v>3954</v>
      </c>
      <c r="F922" s="390"/>
      <c r="G922" s="390"/>
      <c r="H922" s="390"/>
      <c r="I922" s="390"/>
      <c r="J922" s="390">
        <v>1</v>
      </c>
      <c r="K922" s="390">
        <v>482</v>
      </c>
      <c r="L922" s="390"/>
      <c r="M922" s="390">
        <v>482</v>
      </c>
      <c r="N922" s="390"/>
      <c r="O922" s="390"/>
      <c r="P922" s="403"/>
      <c r="Q922" s="391"/>
    </row>
    <row r="923" spans="1:17" ht="14.4" customHeight="1" x14ac:dyDescent="0.3">
      <c r="A923" s="386" t="s">
        <v>4218</v>
      </c>
      <c r="B923" s="387" t="s">
        <v>3808</v>
      </c>
      <c r="C923" s="387" t="s">
        <v>3672</v>
      </c>
      <c r="D923" s="387" t="s">
        <v>3955</v>
      </c>
      <c r="E923" s="387" t="s">
        <v>3956</v>
      </c>
      <c r="F923" s="390"/>
      <c r="G923" s="390"/>
      <c r="H923" s="390"/>
      <c r="I923" s="390"/>
      <c r="J923" s="390">
        <v>1</v>
      </c>
      <c r="K923" s="390">
        <v>1013</v>
      </c>
      <c r="L923" s="390"/>
      <c r="M923" s="390">
        <v>1013</v>
      </c>
      <c r="N923" s="390"/>
      <c r="O923" s="390"/>
      <c r="P923" s="403"/>
      <c r="Q923" s="391"/>
    </row>
    <row r="924" spans="1:17" ht="14.4" customHeight="1" x14ac:dyDescent="0.3">
      <c r="A924" s="386" t="s">
        <v>4218</v>
      </c>
      <c r="B924" s="387" t="s">
        <v>3808</v>
      </c>
      <c r="C924" s="387" t="s">
        <v>3672</v>
      </c>
      <c r="D924" s="387" t="s">
        <v>3961</v>
      </c>
      <c r="E924" s="387" t="s">
        <v>3962</v>
      </c>
      <c r="F924" s="390"/>
      <c r="G924" s="390"/>
      <c r="H924" s="390"/>
      <c r="I924" s="390"/>
      <c r="J924" s="390">
        <v>1</v>
      </c>
      <c r="K924" s="390">
        <v>564</v>
      </c>
      <c r="L924" s="390"/>
      <c r="M924" s="390">
        <v>564</v>
      </c>
      <c r="N924" s="390"/>
      <c r="O924" s="390"/>
      <c r="P924" s="403"/>
      <c r="Q924" s="391"/>
    </row>
    <row r="925" spans="1:17" ht="14.4" customHeight="1" x14ac:dyDescent="0.3">
      <c r="A925" s="386" t="s">
        <v>4218</v>
      </c>
      <c r="B925" s="387" t="s">
        <v>3808</v>
      </c>
      <c r="C925" s="387" t="s">
        <v>3672</v>
      </c>
      <c r="D925" s="387" t="s">
        <v>3965</v>
      </c>
      <c r="E925" s="387" t="s">
        <v>3966</v>
      </c>
      <c r="F925" s="390">
        <v>1</v>
      </c>
      <c r="G925" s="390">
        <v>198</v>
      </c>
      <c r="H925" s="390">
        <v>1</v>
      </c>
      <c r="I925" s="390">
        <v>198</v>
      </c>
      <c r="J925" s="390"/>
      <c r="K925" s="390"/>
      <c r="L925" s="390"/>
      <c r="M925" s="390"/>
      <c r="N925" s="390"/>
      <c r="O925" s="390"/>
      <c r="P925" s="403"/>
      <c r="Q925" s="391"/>
    </row>
    <row r="926" spans="1:17" ht="14.4" customHeight="1" x14ac:dyDescent="0.3">
      <c r="A926" s="386" t="s">
        <v>4218</v>
      </c>
      <c r="B926" s="387" t="s">
        <v>3808</v>
      </c>
      <c r="C926" s="387" t="s">
        <v>3672</v>
      </c>
      <c r="D926" s="387" t="s">
        <v>3969</v>
      </c>
      <c r="E926" s="387" t="s">
        <v>3970</v>
      </c>
      <c r="F926" s="390">
        <v>1</v>
      </c>
      <c r="G926" s="390">
        <v>187</v>
      </c>
      <c r="H926" s="390">
        <v>1</v>
      </c>
      <c r="I926" s="390">
        <v>187</v>
      </c>
      <c r="J926" s="390">
        <v>1</v>
      </c>
      <c r="K926" s="390">
        <v>193</v>
      </c>
      <c r="L926" s="390">
        <v>1.0320855614973261</v>
      </c>
      <c r="M926" s="390">
        <v>193</v>
      </c>
      <c r="N926" s="390"/>
      <c r="O926" s="390"/>
      <c r="P926" s="403"/>
      <c r="Q926" s="391"/>
    </row>
    <row r="927" spans="1:17" ht="14.4" customHeight="1" x14ac:dyDescent="0.3">
      <c r="A927" s="386" t="s">
        <v>4218</v>
      </c>
      <c r="B927" s="387" t="s">
        <v>3981</v>
      </c>
      <c r="C927" s="387" t="s">
        <v>3546</v>
      </c>
      <c r="D927" s="387" t="s">
        <v>3618</v>
      </c>
      <c r="E927" s="387" t="s">
        <v>3619</v>
      </c>
      <c r="F927" s="390">
        <v>0.2</v>
      </c>
      <c r="G927" s="390">
        <v>106.26</v>
      </c>
      <c r="H927" s="390">
        <v>1</v>
      </c>
      <c r="I927" s="390">
        <v>531.29999999999995</v>
      </c>
      <c r="J927" s="390"/>
      <c r="K927" s="390"/>
      <c r="L927" s="390"/>
      <c r="M927" s="390"/>
      <c r="N927" s="390"/>
      <c r="O927" s="390"/>
      <c r="P927" s="403"/>
      <c r="Q927" s="391"/>
    </row>
    <row r="928" spans="1:17" ht="14.4" customHeight="1" x14ac:dyDescent="0.3">
      <c r="A928" s="386" t="s">
        <v>4218</v>
      </c>
      <c r="B928" s="387" t="s">
        <v>3981</v>
      </c>
      <c r="C928" s="387" t="s">
        <v>3546</v>
      </c>
      <c r="D928" s="387" t="s">
        <v>3668</v>
      </c>
      <c r="E928" s="387" t="s">
        <v>3669</v>
      </c>
      <c r="F928" s="390">
        <v>0.2</v>
      </c>
      <c r="G928" s="390">
        <v>283.04000000000002</v>
      </c>
      <c r="H928" s="390">
        <v>1</v>
      </c>
      <c r="I928" s="390">
        <v>1415.2</v>
      </c>
      <c r="J928" s="390">
        <v>0</v>
      </c>
      <c r="K928" s="390">
        <v>0</v>
      </c>
      <c r="L928" s="390">
        <v>0</v>
      </c>
      <c r="M928" s="390"/>
      <c r="N928" s="390"/>
      <c r="O928" s="390"/>
      <c r="P928" s="403"/>
      <c r="Q928" s="391"/>
    </row>
    <row r="929" spans="1:17" ht="14.4" customHeight="1" x14ac:dyDescent="0.3">
      <c r="A929" s="386" t="s">
        <v>4218</v>
      </c>
      <c r="B929" s="387" t="s">
        <v>3981</v>
      </c>
      <c r="C929" s="387" t="s">
        <v>3888</v>
      </c>
      <c r="D929" s="387" t="s">
        <v>4012</v>
      </c>
      <c r="E929" s="387" t="s">
        <v>4013</v>
      </c>
      <c r="F929" s="390"/>
      <c r="G929" s="390"/>
      <c r="H929" s="390"/>
      <c r="I929" s="390"/>
      <c r="J929" s="390">
        <v>1</v>
      </c>
      <c r="K929" s="390">
        <v>149</v>
      </c>
      <c r="L929" s="390"/>
      <c r="M929" s="390">
        <v>149</v>
      </c>
      <c r="N929" s="390"/>
      <c r="O929" s="390"/>
      <c r="P929" s="403"/>
      <c r="Q929" s="391"/>
    </row>
    <row r="930" spans="1:17" ht="14.4" customHeight="1" x14ac:dyDescent="0.3">
      <c r="A930" s="386" t="s">
        <v>4218</v>
      </c>
      <c r="B930" s="387" t="s">
        <v>3981</v>
      </c>
      <c r="C930" s="387" t="s">
        <v>3672</v>
      </c>
      <c r="D930" s="387" t="s">
        <v>3778</v>
      </c>
      <c r="E930" s="387" t="s">
        <v>3779</v>
      </c>
      <c r="F930" s="390">
        <v>1</v>
      </c>
      <c r="G930" s="390">
        <v>0</v>
      </c>
      <c r="H930" s="390"/>
      <c r="I930" s="390">
        <v>0</v>
      </c>
      <c r="J930" s="390"/>
      <c r="K930" s="390"/>
      <c r="L930" s="390"/>
      <c r="M930" s="390"/>
      <c r="N930" s="390"/>
      <c r="O930" s="390"/>
      <c r="P930" s="403"/>
      <c r="Q930" s="391"/>
    </row>
    <row r="931" spans="1:17" ht="14.4" customHeight="1" x14ac:dyDescent="0.3">
      <c r="A931" s="386" t="s">
        <v>4218</v>
      </c>
      <c r="B931" s="387" t="s">
        <v>3981</v>
      </c>
      <c r="C931" s="387" t="s">
        <v>3672</v>
      </c>
      <c r="D931" s="387" t="s">
        <v>3679</v>
      </c>
      <c r="E931" s="387" t="s">
        <v>3680</v>
      </c>
      <c r="F931" s="390">
        <v>2</v>
      </c>
      <c r="G931" s="390">
        <v>150</v>
      </c>
      <c r="H931" s="390">
        <v>1</v>
      </c>
      <c r="I931" s="390">
        <v>75</v>
      </c>
      <c r="J931" s="390">
        <v>3</v>
      </c>
      <c r="K931" s="390">
        <v>225</v>
      </c>
      <c r="L931" s="390">
        <v>1.5</v>
      </c>
      <c r="M931" s="390">
        <v>75</v>
      </c>
      <c r="N931" s="390"/>
      <c r="O931" s="390"/>
      <c r="P931" s="403"/>
      <c r="Q931" s="391"/>
    </row>
    <row r="932" spans="1:17" ht="14.4" customHeight="1" x14ac:dyDescent="0.3">
      <c r="A932" s="386" t="s">
        <v>4218</v>
      </c>
      <c r="B932" s="387" t="s">
        <v>3981</v>
      </c>
      <c r="C932" s="387" t="s">
        <v>3672</v>
      </c>
      <c r="D932" s="387" t="s">
        <v>3691</v>
      </c>
      <c r="E932" s="387" t="s">
        <v>3692</v>
      </c>
      <c r="F932" s="390"/>
      <c r="G932" s="390"/>
      <c r="H932" s="390"/>
      <c r="I932" s="390"/>
      <c r="J932" s="390">
        <v>0</v>
      </c>
      <c r="K932" s="390">
        <v>0</v>
      </c>
      <c r="L932" s="390"/>
      <c r="M932" s="390"/>
      <c r="N932" s="390"/>
      <c r="O932" s="390"/>
      <c r="P932" s="403"/>
      <c r="Q932" s="391"/>
    </row>
    <row r="933" spans="1:17" ht="14.4" customHeight="1" x14ac:dyDescent="0.3">
      <c r="A933" s="386" t="s">
        <v>4218</v>
      </c>
      <c r="B933" s="387" t="s">
        <v>3981</v>
      </c>
      <c r="C933" s="387" t="s">
        <v>3672</v>
      </c>
      <c r="D933" s="387" t="s">
        <v>3906</v>
      </c>
      <c r="E933" s="387" t="s">
        <v>3907</v>
      </c>
      <c r="F933" s="390">
        <v>13</v>
      </c>
      <c r="G933" s="390">
        <v>3224</v>
      </c>
      <c r="H933" s="390">
        <v>1</v>
      </c>
      <c r="I933" s="390">
        <v>248</v>
      </c>
      <c r="J933" s="390">
        <v>17</v>
      </c>
      <c r="K933" s="390">
        <v>4233</v>
      </c>
      <c r="L933" s="390">
        <v>1.3129652605459057</v>
      </c>
      <c r="M933" s="390">
        <v>249</v>
      </c>
      <c r="N933" s="390"/>
      <c r="O933" s="390"/>
      <c r="P933" s="403"/>
      <c r="Q933" s="391"/>
    </row>
    <row r="934" spans="1:17" ht="14.4" customHeight="1" x14ac:dyDescent="0.3">
      <c r="A934" s="386" t="s">
        <v>4218</v>
      </c>
      <c r="B934" s="387" t="s">
        <v>3981</v>
      </c>
      <c r="C934" s="387" t="s">
        <v>3672</v>
      </c>
      <c r="D934" s="387" t="s">
        <v>3933</v>
      </c>
      <c r="E934" s="387" t="s">
        <v>3934</v>
      </c>
      <c r="F934" s="390"/>
      <c r="G934" s="390"/>
      <c r="H934" s="390"/>
      <c r="I934" s="390"/>
      <c r="J934" s="390">
        <v>24</v>
      </c>
      <c r="K934" s="390">
        <v>0</v>
      </c>
      <c r="L934" s="390"/>
      <c r="M934" s="390">
        <v>0</v>
      </c>
      <c r="N934" s="390"/>
      <c r="O934" s="390"/>
      <c r="P934" s="403"/>
      <c r="Q934" s="391"/>
    </row>
    <row r="935" spans="1:17" ht="14.4" customHeight="1" x14ac:dyDescent="0.3">
      <c r="A935" s="386" t="s">
        <v>4218</v>
      </c>
      <c r="B935" s="387" t="s">
        <v>3981</v>
      </c>
      <c r="C935" s="387" t="s">
        <v>3672</v>
      </c>
      <c r="D935" s="387" t="s">
        <v>3939</v>
      </c>
      <c r="E935" s="387" t="s">
        <v>3940</v>
      </c>
      <c r="F935" s="390"/>
      <c r="G935" s="390"/>
      <c r="H935" s="390"/>
      <c r="I935" s="390"/>
      <c r="J935" s="390">
        <v>1</v>
      </c>
      <c r="K935" s="390">
        <v>525</v>
      </c>
      <c r="L935" s="390"/>
      <c r="M935" s="390">
        <v>525</v>
      </c>
      <c r="N935" s="390"/>
      <c r="O935" s="390"/>
      <c r="P935" s="403"/>
      <c r="Q935" s="391"/>
    </row>
    <row r="936" spans="1:17" ht="14.4" customHeight="1" x14ac:dyDescent="0.3">
      <c r="A936" s="386" t="s">
        <v>4218</v>
      </c>
      <c r="B936" s="387" t="s">
        <v>3981</v>
      </c>
      <c r="C936" s="387" t="s">
        <v>3672</v>
      </c>
      <c r="D936" s="387" t="s">
        <v>3943</v>
      </c>
      <c r="E936" s="387" t="s">
        <v>3944</v>
      </c>
      <c r="F936" s="390"/>
      <c r="G936" s="390"/>
      <c r="H936" s="390"/>
      <c r="I936" s="390"/>
      <c r="J936" s="390">
        <v>1</v>
      </c>
      <c r="K936" s="390">
        <v>148</v>
      </c>
      <c r="L936" s="390"/>
      <c r="M936" s="390">
        <v>148</v>
      </c>
      <c r="N936" s="390"/>
      <c r="O936" s="390"/>
      <c r="P936" s="403"/>
      <c r="Q936" s="391"/>
    </row>
    <row r="937" spans="1:17" ht="14.4" customHeight="1" x14ac:dyDescent="0.3">
      <c r="A937" s="386" t="s">
        <v>4218</v>
      </c>
      <c r="B937" s="387" t="s">
        <v>3981</v>
      </c>
      <c r="C937" s="387" t="s">
        <v>3672</v>
      </c>
      <c r="D937" s="387" t="s">
        <v>3945</v>
      </c>
      <c r="E937" s="387" t="s">
        <v>3940</v>
      </c>
      <c r="F937" s="390">
        <v>2</v>
      </c>
      <c r="G937" s="390">
        <v>1326</v>
      </c>
      <c r="H937" s="390">
        <v>1</v>
      </c>
      <c r="I937" s="390">
        <v>663</v>
      </c>
      <c r="J937" s="390">
        <v>2</v>
      </c>
      <c r="K937" s="390">
        <v>1330</v>
      </c>
      <c r="L937" s="390">
        <v>1.0030165912518854</v>
      </c>
      <c r="M937" s="390">
        <v>665</v>
      </c>
      <c r="N937" s="390"/>
      <c r="O937" s="390"/>
      <c r="P937" s="403"/>
      <c r="Q937" s="391"/>
    </row>
    <row r="938" spans="1:17" ht="14.4" customHeight="1" x14ac:dyDescent="0.3">
      <c r="A938" s="386" t="s">
        <v>4218</v>
      </c>
      <c r="B938" s="387" t="s">
        <v>3981</v>
      </c>
      <c r="C938" s="387" t="s">
        <v>3672</v>
      </c>
      <c r="D938" s="387" t="s">
        <v>4066</v>
      </c>
      <c r="E938" s="387" t="s">
        <v>4067</v>
      </c>
      <c r="F938" s="390">
        <v>3</v>
      </c>
      <c r="G938" s="390">
        <v>519</v>
      </c>
      <c r="H938" s="390">
        <v>1</v>
      </c>
      <c r="I938" s="390">
        <v>173</v>
      </c>
      <c r="J938" s="390"/>
      <c r="K938" s="390"/>
      <c r="L938" s="390"/>
      <c r="M938" s="390"/>
      <c r="N938" s="390"/>
      <c r="O938" s="390"/>
      <c r="P938" s="403"/>
      <c r="Q938" s="391"/>
    </row>
    <row r="939" spans="1:17" ht="14.4" customHeight="1" x14ac:dyDescent="0.3">
      <c r="A939" s="386" t="s">
        <v>4218</v>
      </c>
      <c r="B939" s="387" t="s">
        <v>3981</v>
      </c>
      <c r="C939" s="387" t="s">
        <v>3672</v>
      </c>
      <c r="D939" s="387" t="s">
        <v>4089</v>
      </c>
      <c r="E939" s="387" t="s">
        <v>4090</v>
      </c>
      <c r="F939" s="390">
        <v>1</v>
      </c>
      <c r="G939" s="390">
        <v>848</v>
      </c>
      <c r="H939" s="390">
        <v>1</v>
      </c>
      <c r="I939" s="390">
        <v>848</v>
      </c>
      <c r="J939" s="390">
        <v>1</v>
      </c>
      <c r="K939" s="390">
        <v>850</v>
      </c>
      <c r="L939" s="390">
        <v>1.0023584905660377</v>
      </c>
      <c r="M939" s="390">
        <v>850</v>
      </c>
      <c r="N939" s="390"/>
      <c r="O939" s="390"/>
      <c r="P939" s="403"/>
      <c r="Q939" s="391"/>
    </row>
    <row r="940" spans="1:17" ht="14.4" customHeight="1" x14ac:dyDescent="0.3">
      <c r="A940" s="386" t="s">
        <v>4219</v>
      </c>
      <c r="B940" s="387" t="s">
        <v>3735</v>
      </c>
      <c r="C940" s="387" t="s">
        <v>3672</v>
      </c>
      <c r="D940" s="387" t="s">
        <v>3776</v>
      </c>
      <c r="E940" s="387" t="s">
        <v>3777</v>
      </c>
      <c r="F940" s="390">
        <v>1</v>
      </c>
      <c r="G940" s="390">
        <v>431</v>
      </c>
      <c r="H940" s="390">
        <v>1</v>
      </c>
      <c r="I940" s="390">
        <v>431</v>
      </c>
      <c r="J940" s="390">
        <v>3</v>
      </c>
      <c r="K940" s="390">
        <v>1299</v>
      </c>
      <c r="L940" s="390">
        <v>3.0139211136890953</v>
      </c>
      <c r="M940" s="390">
        <v>433</v>
      </c>
      <c r="N940" s="390">
        <v>3</v>
      </c>
      <c r="O940" s="390">
        <v>981</v>
      </c>
      <c r="P940" s="403">
        <v>2.2761020881670535</v>
      </c>
      <c r="Q940" s="391">
        <v>327</v>
      </c>
    </row>
    <row r="941" spans="1:17" ht="14.4" customHeight="1" x14ac:dyDescent="0.3">
      <c r="A941" s="386" t="s">
        <v>4219</v>
      </c>
      <c r="B941" s="387" t="s">
        <v>3790</v>
      </c>
      <c r="C941" s="387" t="s">
        <v>3672</v>
      </c>
      <c r="D941" s="387" t="s">
        <v>3804</v>
      </c>
      <c r="E941" s="387" t="s">
        <v>3805</v>
      </c>
      <c r="F941" s="390">
        <v>6</v>
      </c>
      <c r="G941" s="390">
        <v>1950</v>
      </c>
      <c r="H941" s="390">
        <v>1</v>
      </c>
      <c r="I941" s="390">
        <v>325</v>
      </c>
      <c r="J941" s="390">
        <v>4</v>
      </c>
      <c r="K941" s="390">
        <v>1308</v>
      </c>
      <c r="L941" s="390">
        <v>0.67076923076923078</v>
      </c>
      <c r="M941" s="390">
        <v>327</v>
      </c>
      <c r="N941" s="390">
        <v>9</v>
      </c>
      <c r="O941" s="390">
        <v>2943</v>
      </c>
      <c r="P941" s="403">
        <v>1.5092307692307692</v>
      </c>
      <c r="Q941" s="391">
        <v>327</v>
      </c>
    </row>
    <row r="942" spans="1:17" ht="14.4" customHeight="1" x14ac:dyDescent="0.3">
      <c r="A942" s="386" t="s">
        <v>4219</v>
      </c>
      <c r="B942" s="387" t="s">
        <v>3808</v>
      </c>
      <c r="C942" s="387" t="s">
        <v>3672</v>
      </c>
      <c r="D942" s="387" t="s">
        <v>3898</v>
      </c>
      <c r="E942" s="387" t="s">
        <v>3899</v>
      </c>
      <c r="F942" s="390"/>
      <c r="G942" s="390"/>
      <c r="H942" s="390"/>
      <c r="I942" s="390"/>
      <c r="J942" s="390">
        <v>1</v>
      </c>
      <c r="K942" s="390">
        <v>176</v>
      </c>
      <c r="L942" s="390"/>
      <c r="M942" s="390">
        <v>176</v>
      </c>
      <c r="N942" s="390"/>
      <c r="O942" s="390"/>
      <c r="P942" s="403"/>
      <c r="Q942" s="391"/>
    </row>
    <row r="943" spans="1:17" ht="14.4" customHeight="1" x14ac:dyDescent="0.3">
      <c r="A943" s="386" t="s">
        <v>4219</v>
      </c>
      <c r="B943" s="387" t="s">
        <v>3808</v>
      </c>
      <c r="C943" s="387" t="s">
        <v>3672</v>
      </c>
      <c r="D943" s="387" t="s">
        <v>3906</v>
      </c>
      <c r="E943" s="387" t="s">
        <v>3907</v>
      </c>
      <c r="F943" s="390">
        <v>3</v>
      </c>
      <c r="G943" s="390">
        <v>744</v>
      </c>
      <c r="H943" s="390">
        <v>1</v>
      </c>
      <c r="I943" s="390">
        <v>248</v>
      </c>
      <c r="J943" s="390">
        <v>8</v>
      </c>
      <c r="K943" s="390">
        <v>1992</v>
      </c>
      <c r="L943" s="390">
        <v>2.6774193548387095</v>
      </c>
      <c r="M943" s="390">
        <v>249</v>
      </c>
      <c r="N943" s="390">
        <v>3</v>
      </c>
      <c r="O943" s="390">
        <v>696</v>
      </c>
      <c r="P943" s="403">
        <v>0.93548387096774188</v>
      </c>
      <c r="Q943" s="391">
        <v>232</v>
      </c>
    </row>
    <row r="944" spans="1:17" ht="14.4" customHeight="1" x14ac:dyDescent="0.3">
      <c r="A944" s="386" t="s">
        <v>4219</v>
      </c>
      <c r="B944" s="387" t="s">
        <v>3808</v>
      </c>
      <c r="C944" s="387" t="s">
        <v>3672</v>
      </c>
      <c r="D944" s="387" t="s">
        <v>3969</v>
      </c>
      <c r="E944" s="387" t="s">
        <v>3970</v>
      </c>
      <c r="F944" s="390">
        <v>1</v>
      </c>
      <c r="G944" s="390">
        <v>187</v>
      </c>
      <c r="H944" s="390">
        <v>1</v>
      </c>
      <c r="I944" s="390">
        <v>187</v>
      </c>
      <c r="J944" s="390">
        <v>3</v>
      </c>
      <c r="K944" s="390">
        <v>579</v>
      </c>
      <c r="L944" s="390">
        <v>3.0962566844919786</v>
      </c>
      <c r="M944" s="390">
        <v>193</v>
      </c>
      <c r="N944" s="390">
        <v>2</v>
      </c>
      <c r="O944" s="390">
        <v>388</v>
      </c>
      <c r="P944" s="403">
        <v>2.0748663101604277</v>
      </c>
      <c r="Q944" s="391">
        <v>194</v>
      </c>
    </row>
    <row r="945" spans="1:17" ht="14.4" customHeight="1" x14ac:dyDescent="0.3">
      <c r="A945" s="386" t="s">
        <v>4219</v>
      </c>
      <c r="B945" s="387" t="s">
        <v>3981</v>
      </c>
      <c r="C945" s="387" t="s">
        <v>3888</v>
      </c>
      <c r="D945" s="387" t="s">
        <v>4012</v>
      </c>
      <c r="E945" s="387" t="s">
        <v>4013</v>
      </c>
      <c r="F945" s="390"/>
      <c r="G945" s="390"/>
      <c r="H945" s="390"/>
      <c r="I945" s="390"/>
      <c r="J945" s="390"/>
      <c r="K945" s="390"/>
      <c r="L945" s="390"/>
      <c r="M945" s="390"/>
      <c r="N945" s="390">
        <v>1</v>
      </c>
      <c r="O945" s="390">
        <v>149</v>
      </c>
      <c r="P945" s="403"/>
      <c r="Q945" s="391">
        <v>149</v>
      </c>
    </row>
    <row r="946" spans="1:17" ht="14.4" customHeight="1" x14ac:dyDescent="0.3">
      <c r="A946" s="386" t="s">
        <v>4219</v>
      </c>
      <c r="B946" s="387" t="s">
        <v>3981</v>
      </c>
      <c r="C946" s="387" t="s">
        <v>3672</v>
      </c>
      <c r="D946" s="387" t="s">
        <v>3675</v>
      </c>
      <c r="E946" s="387" t="s">
        <v>3676</v>
      </c>
      <c r="F946" s="390">
        <v>1</v>
      </c>
      <c r="G946" s="390">
        <v>34</v>
      </c>
      <c r="H946" s="390">
        <v>1</v>
      </c>
      <c r="I946" s="390">
        <v>34</v>
      </c>
      <c r="J946" s="390">
        <v>1</v>
      </c>
      <c r="K946" s="390">
        <v>34</v>
      </c>
      <c r="L946" s="390">
        <v>1</v>
      </c>
      <c r="M946" s="390">
        <v>34</v>
      </c>
      <c r="N946" s="390">
        <v>2</v>
      </c>
      <c r="O946" s="390">
        <v>68</v>
      </c>
      <c r="P946" s="403">
        <v>2</v>
      </c>
      <c r="Q946" s="391">
        <v>34</v>
      </c>
    </row>
    <row r="947" spans="1:17" ht="14.4" customHeight="1" x14ac:dyDescent="0.3">
      <c r="A947" s="386" t="s">
        <v>4219</v>
      </c>
      <c r="B947" s="387" t="s">
        <v>3981</v>
      </c>
      <c r="C947" s="387" t="s">
        <v>3672</v>
      </c>
      <c r="D947" s="387" t="s">
        <v>3679</v>
      </c>
      <c r="E947" s="387" t="s">
        <v>3680</v>
      </c>
      <c r="F947" s="390"/>
      <c r="G947" s="390"/>
      <c r="H947" s="390"/>
      <c r="I947" s="390"/>
      <c r="J947" s="390">
        <v>1</v>
      </c>
      <c r="K947" s="390">
        <v>75</v>
      </c>
      <c r="L947" s="390"/>
      <c r="M947" s="390">
        <v>75</v>
      </c>
      <c r="N947" s="390"/>
      <c r="O947" s="390"/>
      <c r="P947" s="403"/>
      <c r="Q947" s="391"/>
    </row>
    <row r="948" spans="1:17" ht="14.4" customHeight="1" x14ac:dyDescent="0.3">
      <c r="A948" s="386" t="s">
        <v>4219</v>
      </c>
      <c r="B948" s="387" t="s">
        <v>3981</v>
      </c>
      <c r="C948" s="387" t="s">
        <v>3672</v>
      </c>
      <c r="D948" s="387" t="s">
        <v>3902</v>
      </c>
      <c r="E948" s="387" t="s">
        <v>3903</v>
      </c>
      <c r="F948" s="390">
        <v>1</v>
      </c>
      <c r="G948" s="390">
        <v>90</v>
      </c>
      <c r="H948" s="390">
        <v>1</v>
      </c>
      <c r="I948" s="390">
        <v>90</v>
      </c>
      <c r="J948" s="390"/>
      <c r="K948" s="390"/>
      <c r="L948" s="390"/>
      <c r="M948" s="390"/>
      <c r="N948" s="390">
        <v>1</v>
      </c>
      <c r="O948" s="390">
        <v>91</v>
      </c>
      <c r="P948" s="403">
        <v>1.0111111111111111</v>
      </c>
      <c r="Q948" s="391">
        <v>91</v>
      </c>
    </row>
    <row r="949" spans="1:17" ht="14.4" customHeight="1" x14ac:dyDescent="0.3">
      <c r="A949" s="386" t="s">
        <v>4219</v>
      </c>
      <c r="B949" s="387" t="s">
        <v>3981</v>
      </c>
      <c r="C949" s="387" t="s">
        <v>3672</v>
      </c>
      <c r="D949" s="387" t="s">
        <v>3904</v>
      </c>
      <c r="E949" s="387" t="s">
        <v>3905</v>
      </c>
      <c r="F949" s="390"/>
      <c r="G949" s="390"/>
      <c r="H949" s="390"/>
      <c r="I949" s="390"/>
      <c r="J949" s="390">
        <v>1</v>
      </c>
      <c r="K949" s="390">
        <v>125</v>
      </c>
      <c r="L949" s="390"/>
      <c r="M949" s="390">
        <v>125</v>
      </c>
      <c r="N949" s="390"/>
      <c r="O949" s="390"/>
      <c r="P949" s="403"/>
      <c r="Q949" s="391"/>
    </row>
    <row r="950" spans="1:17" ht="14.4" customHeight="1" x14ac:dyDescent="0.3">
      <c r="A950" s="386" t="s">
        <v>4219</v>
      </c>
      <c r="B950" s="387" t="s">
        <v>3981</v>
      </c>
      <c r="C950" s="387" t="s">
        <v>3672</v>
      </c>
      <c r="D950" s="387" t="s">
        <v>3906</v>
      </c>
      <c r="E950" s="387" t="s">
        <v>3907</v>
      </c>
      <c r="F950" s="390">
        <v>3</v>
      </c>
      <c r="G950" s="390">
        <v>744</v>
      </c>
      <c r="H950" s="390">
        <v>1</v>
      </c>
      <c r="I950" s="390">
        <v>248</v>
      </c>
      <c r="J950" s="390">
        <v>3</v>
      </c>
      <c r="K950" s="390">
        <v>747</v>
      </c>
      <c r="L950" s="390">
        <v>1.0040322580645162</v>
      </c>
      <c r="M950" s="390">
        <v>249</v>
      </c>
      <c r="N950" s="390">
        <v>1</v>
      </c>
      <c r="O950" s="390">
        <v>232</v>
      </c>
      <c r="P950" s="403">
        <v>0.31182795698924731</v>
      </c>
      <c r="Q950" s="391">
        <v>232</v>
      </c>
    </row>
    <row r="951" spans="1:17" ht="14.4" customHeight="1" x14ac:dyDescent="0.3">
      <c r="A951" s="386" t="s">
        <v>4219</v>
      </c>
      <c r="B951" s="387" t="s">
        <v>3981</v>
      </c>
      <c r="C951" s="387" t="s">
        <v>3672</v>
      </c>
      <c r="D951" s="387" t="s">
        <v>3943</v>
      </c>
      <c r="E951" s="387" t="s">
        <v>3944</v>
      </c>
      <c r="F951" s="390"/>
      <c r="G951" s="390"/>
      <c r="H951" s="390"/>
      <c r="I951" s="390"/>
      <c r="J951" s="390"/>
      <c r="K951" s="390"/>
      <c r="L951" s="390"/>
      <c r="M951" s="390"/>
      <c r="N951" s="390">
        <v>1</v>
      </c>
      <c r="O951" s="390">
        <v>149</v>
      </c>
      <c r="P951" s="403"/>
      <c r="Q951" s="391">
        <v>149</v>
      </c>
    </row>
    <row r="952" spans="1:17" ht="14.4" customHeight="1" x14ac:dyDescent="0.3">
      <c r="A952" s="386" t="s">
        <v>4219</v>
      </c>
      <c r="B952" s="387" t="s">
        <v>3981</v>
      </c>
      <c r="C952" s="387" t="s">
        <v>3672</v>
      </c>
      <c r="D952" s="387" t="s">
        <v>4056</v>
      </c>
      <c r="E952" s="387" t="s">
        <v>4057</v>
      </c>
      <c r="F952" s="390"/>
      <c r="G952" s="390"/>
      <c r="H952" s="390"/>
      <c r="I952" s="390"/>
      <c r="J952" s="390">
        <v>1</v>
      </c>
      <c r="K952" s="390">
        <v>93</v>
      </c>
      <c r="L952" s="390"/>
      <c r="M952" s="390">
        <v>93</v>
      </c>
      <c r="N952" s="390"/>
      <c r="O952" s="390"/>
      <c r="P952" s="403"/>
      <c r="Q952" s="391"/>
    </row>
    <row r="953" spans="1:17" ht="14.4" customHeight="1" x14ac:dyDescent="0.3">
      <c r="A953" s="386" t="s">
        <v>4219</v>
      </c>
      <c r="B953" s="387" t="s">
        <v>3981</v>
      </c>
      <c r="C953" s="387" t="s">
        <v>3672</v>
      </c>
      <c r="D953" s="387" t="s">
        <v>4066</v>
      </c>
      <c r="E953" s="387" t="s">
        <v>4067</v>
      </c>
      <c r="F953" s="390">
        <v>3</v>
      </c>
      <c r="G953" s="390">
        <v>519</v>
      </c>
      <c r="H953" s="390">
        <v>1</v>
      </c>
      <c r="I953" s="390">
        <v>173</v>
      </c>
      <c r="J953" s="390"/>
      <c r="K953" s="390"/>
      <c r="L953" s="390"/>
      <c r="M953" s="390"/>
      <c r="N953" s="390"/>
      <c r="O953" s="390"/>
      <c r="P953" s="403"/>
      <c r="Q953" s="391"/>
    </row>
    <row r="954" spans="1:17" ht="14.4" customHeight="1" x14ac:dyDescent="0.3">
      <c r="A954" s="386" t="s">
        <v>4219</v>
      </c>
      <c r="B954" s="387" t="s">
        <v>3981</v>
      </c>
      <c r="C954" s="387" t="s">
        <v>3672</v>
      </c>
      <c r="D954" s="387" t="s">
        <v>3959</v>
      </c>
      <c r="E954" s="387" t="s">
        <v>3960</v>
      </c>
      <c r="F954" s="390"/>
      <c r="G954" s="390"/>
      <c r="H954" s="390"/>
      <c r="I954" s="390"/>
      <c r="J954" s="390">
        <v>1</v>
      </c>
      <c r="K954" s="390">
        <v>111</v>
      </c>
      <c r="L954" s="390"/>
      <c r="M954" s="390">
        <v>111</v>
      </c>
      <c r="N954" s="390"/>
      <c r="O954" s="390"/>
      <c r="P954" s="403"/>
      <c r="Q954" s="391"/>
    </row>
    <row r="955" spans="1:17" ht="14.4" customHeight="1" x14ac:dyDescent="0.3">
      <c r="A955" s="386" t="s">
        <v>4219</v>
      </c>
      <c r="B955" s="387" t="s">
        <v>3981</v>
      </c>
      <c r="C955" s="387" t="s">
        <v>3672</v>
      </c>
      <c r="D955" s="387" t="s">
        <v>3806</v>
      </c>
      <c r="E955" s="387" t="s">
        <v>3807</v>
      </c>
      <c r="F955" s="390"/>
      <c r="G955" s="390"/>
      <c r="H955" s="390"/>
      <c r="I955" s="390"/>
      <c r="J955" s="390"/>
      <c r="K955" s="390"/>
      <c r="L955" s="390"/>
      <c r="M955" s="390"/>
      <c r="N955" s="390">
        <v>0</v>
      </c>
      <c r="O955" s="390">
        <v>0</v>
      </c>
      <c r="P955" s="403"/>
      <c r="Q955" s="391"/>
    </row>
    <row r="956" spans="1:17" ht="14.4" customHeight="1" x14ac:dyDescent="0.3">
      <c r="A956" s="386" t="s">
        <v>4219</v>
      </c>
      <c r="B956" s="387" t="s">
        <v>3981</v>
      </c>
      <c r="C956" s="387" t="s">
        <v>3672</v>
      </c>
      <c r="D956" s="387" t="s">
        <v>4097</v>
      </c>
      <c r="E956" s="387" t="s">
        <v>4098</v>
      </c>
      <c r="F956" s="390"/>
      <c r="G956" s="390"/>
      <c r="H956" s="390"/>
      <c r="I956" s="390"/>
      <c r="J956" s="390"/>
      <c r="K956" s="390"/>
      <c r="L956" s="390"/>
      <c r="M956" s="390"/>
      <c r="N956" s="390">
        <v>3</v>
      </c>
      <c r="O956" s="390">
        <v>696</v>
      </c>
      <c r="P956" s="403"/>
      <c r="Q956" s="391">
        <v>232</v>
      </c>
    </row>
    <row r="957" spans="1:17" ht="14.4" customHeight="1" x14ac:dyDescent="0.3">
      <c r="A957" s="386" t="s">
        <v>4219</v>
      </c>
      <c r="B957" s="387" t="s">
        <v>4101</v>
      </c>
      <c r="C957" s="387" t="s">
        <v>3672</v>
      </c>
      <c r="D957" s="387" t="s">
        <v>3679</v>
      </c>
      <c r="E957" s="387" t="s">
        <v>3680</v>
      </c>
      <c r="F957" s="390"/>
      <c r="G957" s="390"/>
      <c r="H957" s="390"/>
      <c r="I957" s="390"/>
      <c r="J957" s="390"/>
      <c r="K957" s="390"/>
      <c r="L957" s="390"/>
      <c r="M957" s="390"/>
      <c r="N957" s="390">
        <v>1</v>
      </c>
      <c r="O957" s="390">
        <v>81</v>
      </c>
      <c r="P957" s="403"/>
      <c r="Q957" s="391">
        <v>81</v>
      </c>
    </row>
    <row r="958" spans="1:17" ht="14.4" customHeight="1" x14ac:dyDescent="0.3">
      <c r="A958" s="386" t="s">
        <v>4219</v>
      </c>
      <c r="B958" s="387" t="s">
        <v>4101</v>
      </c>
      <c r="C958" s="387" t="s">
        <v>3672</v>
      </c>
      <c r="D958" s="387" t="s">
        <v>3689</v>
      </c>
      <c r="E958" s="387" t="s">
        <v>3690</v>
      </c>
      <c r="F958" s="390"/>
      <c r="G958" s="390"/>
      <c r="H958" s="390"/>
      <c r="I958" s="390"/>
      <c r="J958" s="390">
        <v>1</v>
      </c>
      <c r="K958" s="390">
        <v>102</v>
      </c>
      <c r="L958" s="390"/>
      <c r="M958" s="390">
        <v>102</v>
      </c>
      <c r="N958" s="390"/>
      <c r="O958" s="390"/>
      <c r="P958" s="403"/>
      <c r="Q958" s="391"/>
    </row>
    <row r="959" spans="1:17" ht="14.4" customHeight="1" x14ac:dyDescent="0.3">
      <c r="A959" s="386" t="s">
        <v>4219</v>
      </c>
      <c r="B959" s="387" t="s">
        <v>4101</v>
      </c>
      <c r="C959" s="387" t="s">
        <v>3672</v>
      </c>
      <c r="D959" s="387" t="s">
        <v>3701</v>
      </c>
      <c r="E959" s="387" t="s">
        <v>3702</v>
      </c>
      <c r="F959" s="390">
        <v>1</v>
      </c>
      <c r="G959" s="390">
        <v>323</v>
      </c>
      <c r="H959" s="390">
        <v>1</v>
      </c>
      <c r="I959" s="390">
        <v>323</v>
      </c>
      <c r="J959" s="390">
        <v>1</v>
      </c>
      <c r="K959" s="390">
        <v>324</v>
      </c>
      <c r="L959" s="390">
        <v>1.0030959752321982</v>
      </c>
      <c r="M959" s="390">
        <v>324</v>
      </c>
      <c r="N959" s="390">
        <v>3</v>
      </c>
      <c r="O959" s="390">
        <v>975</v>
      </c>
      <c r="P959" s="403">
        <v>3.0185758513931891</v>
      </c>
      <c r="Q959" s="391">
        <v>325</v>
      </c>
    </row>
    <row r="960" spans="1:17" ht="14.4" customHeight="1" x14ac:dyDescent="0.3">
      <c r="A960" s="386" t="s">
        <v>4219</v>
      </c>
      <c r="B960" s="387" t="s">
        <v>4101</v>
      </c>
      <c r="C960" s="387" t="s">
        <v>3672</v>
      </c>
      <c r="D960" s="387" t="s">
        <v>4130</v>
      </c>
      <c r="E960" s="387" t="s">
        <v>4131</v>
      </c>
      <c r="F960" s="390"/>
      <c r="G960" s="390"/>
      <c r="H960" s="390"/>
      <c r="I960" s="390"/>
      <c r="J960" s="390">
        <v>1</v>
      </c>
      <c r="K960" s="390">
        <v>245</v>
      </c>
      <c r="L960" s="390"/>
      <c r="M960" s="390">
        <v>245</v>
      </c>
      <c r="N960" s="390"/>
      <c r="O960" s="390"/>
      <c r="P960" s="403"/>
      <c r="Q960" s="391"/>
    </row>
    <row r="961" spans="1:17" ht="14.4" customHeight="1" x14ac:dyDescent="0.3">
      <c r="A961" s="386" t="s">
        <v>4219</v>
      </c>
      <c r="B961" s="387" t="s">
        <v>4101</v>
      </c>
      <c r="C961" s="387" t="s">
        <v>3672</v>
      </c>
      <c r="D961" s="387" t="s">
        <v>4132</v>
      </c>
      <c r="E961" s="387" t="s">
        <v>4133</v>
      </c>
      <c r="F961" s="390">
        <v>3</v>
      </c>
      <c r="G961" s="390">
        <v>699</v>
      </c>
      <c r="H961" s="390">
        <v>1</v>
      </c>
      <c r="I961" s="390">
        <v>233</v>
      </c>
      <c r="J961" s="390">
        <v>5</v>
      </c>
      <c r="K961" s="390">
        <v>1170</v>
      </c>
      <c r="L961" s="390">
        <v>1.6738197424892705</v>
      </c>
      <c r="M961" s="390">
        <v>234</v>
      </c>
      <c r="N961" s="390">
        <v>6</v>
      </c>
      <c r="O961" s="390">
        <v>1392</v>
      </c>
      <c r="P961" s="403">
        <v>1.9914163090128756</v>
      </c>
      <c r="Q961" s="391">
        <v>232</v>
      </c>
    </row>
    <row r="962" spans="1:17" ht="14.4" customHeight="1" x14ac:dyDescent="0.3">
      <c r="A962" s="386" t="s">
        <v>4219</v>
      </c>
      <c r="B962" s="387" t="s">
        <v>4101</v>
      </c>
      <c r="C962" s="387" t="s">
        <v>3672</v>
      </c>
      <c r="D962" s="387" t="s">
        <v>4136</v>
      </c>
      <c r="E962" s="387" t="s">
        <v>4137</v>
      </c>
      <c r="F962" s="390"/>
      <c r="G962" s="390"/>
      <c r="H962" s="390"/>
      <c r="I962" s="390"/>
      <c r="J962" s="390"/>
      <c r="K962" s="390"/>
      <c r="L962" s="390"/>
      <c r="M962" s="390"/>
      <c r="N962" s="390">
        <v>1</v>
      </c>
      <c r="O962" s="390">
        <v>315</v>
      </c>
      <c r="P962" s="403"/>
      <c r="Q962" s="391">
        <v>315</v>
      </c>
    </row>
    <row r="963" spans="1:17" ht="14.4" customHeight="1" x14ac:dyDescent="0.3">
      <c r="A963" s="386" t="s">
        <v>4220</v>
      </c>
      <c r="B963" s="387" t="s">
        <v>3735</v>
      </c>
      <c r="C963" s="387" t="s">
        <v>3672</v>
      </c>
      <c r="D963" s="387" t="s">
        <v>3776</v>
      </c>
      <c r="E963" s="387" t="s">
        <v>3777</v>
      </c>
      <c r="F963" s="390">
        <v>129</v>
      </c>
      <c r="G963" s="390">
        <v>55599</v>
      </c>
      <c r="H963" s="390">
        <v>1</v>
      </c>
      <c r="I963" s="390">
        <v>431</v>
      </c>
      <c r="J963" s="390">
        <v>126</v>
      </c>
      <c r="K963" s="390">
        <v>54558</v>
      </c>
      <c r="L963" s="390">
        <v>0.98127664166621698</v>
      </c>
      <c r="M963" s="390">
        <v>433</v>
      </c>
      <c r="N963" s="390">
        <v>138</v>
      </c>
      <c r="O963" s="390">
        <v>45126</v>
      </c>
      <c r="P963" s="403">
        <v>0.81163330275724388</v>
      </c>
      <c r="Q963" s="391">
        <v>327</v>
      </c>
    </row>
    <row r="964" spans="1:17" ht="14.4" customHeight="1" x14ac:dyDescent="0.3">
      <c r="A964" s="386" t="s">
        <v>4220</v>
      </c>
      <c r="B964" s="387" t="s">
        <v>3735</v>
      </c>
      <c r="C964" s="387" t="s">
        <v>3672</v>
      </c>
      <c r="D964" s="387" t="s">
        <v>3675</v>
      </c>
      <c r="E964" s="387" t="s">
        <v>3676</v>
      </c>
      <c r="F964" s="390"/>
      <c r="G964" s="390"/>
      <c r="H964" s="390"/>
      <c r="I964" s="390"/>
      <c r="J964" s="390">
        <v>1</v>
      </c>
      <c r="K964" s="390">
        <v>34</v>
      </c>
      <c r="L964" s="390"/>
      <c r="M964" s="390">
        <v>34</v>
      </c>
      <c r="N964" s="390"/>
      <c r="O964" s="390"/>
      <c r="P964" s="403"/>
      <c r="Q964" s="391"/>
    </row>
    <row r="965" spans="1:17" ht="14.4" customHeight="1" x14ac:dyDescent="0.3">
      <c r="A965" s="386" t="s">
        <v>4220</v>
      </c>
      <c r="B965" s="387" t="s">
        <v>3735</v>
      </c>
      <c r="C965" s="387" t="s">
        <v>3672</v>
      </c>
      <c r="D965" s="387" t="s">
        <v>3784</v>
      </c>
      <c r="E965" s="387" t="s">
        <v>3785</v>
      </c>
      <c r="F965" s="390">
        <v>7</v>
      </c>
      <c r="G965" s="390">
        <v>1512</v>
      </c>
      <c r="H965" s="390">
        <v>1</v>
      </c>
      <c r="I965" s="390">
        <v>216</v>
      </c>
      <c r="J965" s="390"/>
      <c r="K965" s="390"/>
      <c r="L965" s="390"/>
      <c r="M965" s="390"/>
      <c r="N965" s="390"/>
      <c r="O965" s="390"/>
      <c r="P965" s="403"/>
      <c r="Q965" s="391"/>
    </row>
    <row r="966" spans="1:17" ht="14.4" customHeight="1" x14ac:dyDescent="0.3">
      <c r="A966" s="386" t="s">
        <v>4220</v>
      </c>
      <c r="B966" s="387" t="s">
        <v>3790</v>
      </c>
      <c r="C966" s="387" t="s">
        <v>3672</v>
      </c>
      <c r="D966" s="387" t="s">
        <v>3675</v>
      </c>
      <c r="E966" s="387" t="s">
        <v>3676</v>
      </c>
      <c r="F966" s="390"/>
      <c r="G966" s="390"/>
      <c r="H966" s="390"/>
      <c r="I966" s="390"/>
      <c r="J966" s="390">
        <v>1</v>
      </c>
      <c r="K966" s="390">
        <v>34</v>
      </c>
      <c r="L966" s="390"/>
      <c r="M966" s="390">
        <v>34</v>
      </c>
      <c r="N966" s="390">
        <v>1</v>
      </c>
      <c r="O966" s="390">
        <v>34</v>
      </c>
      <c r="P966" s="403"/>
      <c r="Q966" s="391">
        <v>34</v>
      </c>
    </row>
    <row r="967" spans="1:17" ht="14.4" customHeight="1" x14ac:dyDescent="0.3">
      <c r="A967" s="386" t="s">
        <v>4220</v>
      </c>
      <c r="B967" s="387" t="s">
        <v>3790</v>
      </c>
      <c r="C967" s="387" t="s">
        <v>3672</v>
      </c>
      <c r="D967" s="387" t="s">
        <v>3804</v>
      </c>
      <c r="E967" s="387" t="s">
        <v>3805</v>
      </c>
      <c r="F967" s="390">
        <v>274</v>
      </c>
      <c r="G967" s="390">
        <v>89050</v>
      </c>
      <c r="H967" s="390">
        <v>1</v>
      </c>
      <c r="I967" s="390">
        <v>325</v>
      </c>
      <c r="J967" s="390">
        <v>213</v>
      </c>
      <c r="K967" s="390">
        <v>69651</v>
      </c>
      <c r="L967" s="390">
        <v>0.78215609208309933</v>
      </c>
      <c r="M967" s="390">
        <v>327</v>
      </c>
      <c r="N967" s="390">
        <v>225</v>
      </c>
      <c r="O967" s="390">
        <v>73575</v>
      </c>
      <c r="P967" s="403">
        <v>0.82622122403144305</v>
      </c>
      <c r="Q967" s="391">
        <v>327</v>
      </c>
    </row>
    <row r="968" spans="1:17" ht="14.4" customHeight="1" x14ac:dyDescent="0.3">
      <c r="A968" s="386" t="s">
        <v>4220</v>
      </c>
      <c r="B968" s="387" t="s">
        <v>3790</v>
      </c>
      <c r="C968" s="387" t="s">
        <v>3672</v>
      </c>
      <c r="D968" s="387" t="s">
        <v>3806</v>
      </c>
      <c r="E968" s="387" t="s">
        <v>3807</v>
      </c>
      <c r="F968" s="390"/>
      <c r="G968" s="390"/>
      <c r="H968" s="390"/>
      <c r="I968" s="390"/>
      <c r="J968" s="390"/>
      <c r="K968" s="390"/>
      <c r="L968" s="390"/>
      <c r="M968" s="390"/>
      <c r="N968" s="390">
        <v>8</v>
      </c>
      <c r="O968" s="390">
        <v>0</v>
      </c>
      <c r="P968" s="403"/>
      <c r="Q968" s="391">
        <v>0</v>
      </c>
    </row>
    <row r="969" spans="1:17" ht="14.4" customHeight="1" x14ac:dyDescent="0.3">
      <c r="A969" s="386" t="s">
        <v>4220</v>
      </c>
      <c r="B969" s="387" t="s">
        <v>3808</v>
      </c>
      <c r="C969" s="387" t="s">
        <v>3546</v>
      </c>
      <c r="D969" s="387" t="s">
        <v>3553</v>
      </c>
      <c r="E969" s="387" t="s">
        <v>3554</v>
      </c>
      <c r="F969" s="390">
        <v>0.2</v>
      </c>
      <c r="G969" s="390">
        <v>17.920000000000002</v>
      </c>
      <c r="H969" s="390">
        <v>1</v>
      </c>
      <c r="I969" s="390">
        <v>89.600000000000009</v>
      </c>
      <c r="J969" s="390"/>
      <c r="K969" s="390"/>
      <c r="L969" s="390"/>
      <c r="M969" s="390"/>
      <c r="N969" s="390"/>
      <c r="O969" s="390"/>
      <c r="P969" s="403"/>
      <c r="Q969" s="391"/>
    </row>
    <row r="970" spans="1:17" ht="14.4" customHeight="1" x14ac:dyDescent="0.3">
      <c r="A970" s="386" t="s">
        <v>4220</v>
      </c>
      <c r="B970" s="387" t="s">
        <v>3808</v>
      </c>
      <c r="C970" s="387" t="s">
        <v>3546</v>
      </c>
      <c r="D970" s="387" t="s">
        <v>3555</v>
      </c>
      <c r="E970" s="387" t="s">
        <v>3556</v>
      </c>
      <c r="F970" s="390">
        <v>0.4</v>
      </c>
      <c r="G970" s="390">
        <v>33.92</v>
      </c>
      <c r="H970" s="390">
        <v>1</v>
      </c>
      <c r="I970" s="390">
        <v>84.8</v>
      </c>
      <c r="J970" s="390"/>
      <c r="K970" s="390"/>
      <c r="L970" s="390"/>
      <c r="M970" s="390"/>
      <c r="N970" s="390"/>
      <c r="O970" s="390"/>
      <c r="P970" s="403"/>
      <c r="Q970" s="391"/>
    </row>
    <row r="971" spans="1:17" ht="14.4" customHeight="1" x14ac:dyDescent="0.3">
      <c r="A971" s="386" t="s">
        <v>4220</v>
      </c>
      <c r="B971" s="387" t="s">
        <v>3808</v>
      </c>
      <c r="C971" s="387" t="s">
        <v>3546</v>
      </c>
      <c r="D971" s="387" t="s">
        <v>3557</v>
      </c>
      <c r="E971" s="387" t="s">
        <v>3558</v>
      </c>
      <c r="F971" s="390">
        <v>0.5</v>
      </c>
      <c r="G971" s="390">
        <v>65.099999999999994</v>
      </c>
      <c r="H971" s="390">
        <v>1</v>
      </c>
      <c r="I971" s="390">
        <v>130.19999999999999</v>
      </c>
      <c r="J971" s="390"/>
      <c r="K971" s="390"/>
      <c r="L971" s="390"/>
      <c r="M971" s="390"/>
      <c r="N971" s="390"/>
      <c r="O971" s="390"/>
      <c r="P971" s="403"/>
      <c r="Q971" s="391"/>
    </row>
    <row r="972" spans="1:17" ht="14.4" customHeight="1" x14ac:dyDescent="0.3">
      <c r="A972" s="386" t="s">
        <v>4220</v>
      </c>
      <c r="B972" s="387" t="s">
        <v>3808</v>
      </c>
      <c r="C972" s="387" t="s">
        <v>3546</v>
      </c>
      <c r="D972" s="387" t="s">
        <v>3565</v>
      </c>
      <c r="E972" s="387" t="s">
        <v>3566</v>
      </c>
      <c r="F972" s="390">
        <v>0.4</v>
      </c>
      <c r="G972" s="390">
        <v>24.74</v>
      </c>
      <c r="H972" s="390">
        <v>1</v>
      </c>
      <c r="I972" s="390">
        <v>61.849999999999994</v>
      </c>
      <c r="J972" s="390"/>
      <c r="K972" s="390"/>
      <c r="L972" s="390"/>
      <c r="M972" s="390"/>
      <c r="N972" s="390"/>
      <c r="O972" s="390"/>
      <c r="P972" s="403"/>
      <c r="Q972" s="391"/>
    </row>
    <row r="973" spans="1:17" ht="14.4" customHeight="1" x14ac:dyDescent="0.3">
      <c r="A973" s="386" t="s">
        <v>4220</v>
      </c>
      <c r="B973" s="387" t="s">
        <v>3808</v>
      </c>
      <c r="C973" s="387" t="s">
        <v>3546</v>
      </c>
      <c r="D973" s="387" t="s">
        <v>4187</v>
      </c>
      <c r="E973" s="387" t="s">
        <v>4188</v>
      </c>
      <c r="F973" s="390">
        <v>3</v>
      </c>
      <c r="G973" s="390">
        <v>11046.24</v>
      </c>
      <c r="H973" s="390">
        <v>1</v>
      </c>
      <c r="I973" s="390">
        <v>3682.08</v>
      </c>
      <c r="J973" s="390"/>
      <c r="K973" s="390"/>
      <c r="L973" s="390"/>
      <c r="M973" s="390"/>
      <c r="N973" s="390"/>
      <c r="O973" s="390"/>
      <c r="P973" s="403"/>
      <c r="Q973" s="391"/>
    </row>
    <row r="974" spans="1:17" ht="14.4" customHeight="1" x14ac:dyDescent="0.3">
      <c r="A974" s="386" t="s">
        <v>4220</v>
      </c>
      <c r="B974" s="387" t="s">
        <v>3808</v>
      </c>
      <c r="C974" s="387" t="s">
        <v>3546</v>
      </c>
      <c r="D974" s="387" t="s">
        <v>3575</v>
      </c>
      <c r="E974" s="387" t="s">
        <v>3576</v>
      </c>
      <c r="F974" s="390">
        <v>0.1</v>
      </c>
      <c r="G974" s="390">
        <v>10.01</v>
      </c>
      <c r="H974" s="390">
        <v>1</v>
      </c>
      <c r="I974" s="390">
        <v>100.1</v>
      </c>
      <c r="J974" s="390"/>
      <c r="K974" s="390"/>
      <c r="L974" s="390"/>
      <c r="M974" s="390"/>
      <c r="N974" s="390"/>
      <c r="O974" s="390"/>
      <c r="P974" s="403"/>
      <c r="Q974" s="391"/>
    </row>
    <row r="975" spans="1:17" ht="14.4" customHeight="1" x14ac:dyDescent="0.3">
      <c r="A975" s="386" t="s">
        <v>4220</v>
      </c>
      <c r="B975" s="387" t="s">
        <v>3808</v>
      </c>
      <c r="C975" s="387" t="s">
        <v>3546</v>
      </c>
      <c r="D975" s="387" t="s">
        <v>3577</v>
      </c>
      <c r="E975" s="387" t="s">
        <v>3578</v>
      </c>
      <c r="F975" s="390">
        <v>0.8</v>
      </c>
      <c r="G975" s="390">
        <v>43.64</v>
      </c>
      <c r="H975" s="390">
        <v>1</v>
      </c>
      <c r="I975" s="390">
        <v>54.55</v>
      </c>
      <c r="J975" s="390"/>
      <c r="K975" s="390"/>
      <c r="L975" s="390"/>
      <c r="M975" s="390"/>
      <c r="N975" s="390"/>
      <c r="O975" s="390"/>
      <c r="P975" s="403"/>
      <c r="Q975" s="391"/>
    </row>
    <row r="976" spans="1:17" ht="14.4" customHeight="1" x14ac:dyDescent="0.3">
      <c r="A976" s="386" t="s">
        <v>4220</v>
      </c>
      <c r="B976" s="387" t="s">
        <v>3808</v>
      </c>
      <c r="C976" s="387" t="s">
        <v>3546</v>
      </c>
      <c r="D976" s="387" t="s">
        <v>3591</v>
      </c>
      <c r="E976" s="387" t="s">
        <v>3592</v>
      </c>
      <c r="F976" s="390">
        <v>0.24</v>
      </c>
      <c r="G976" s="390">
        <v>29.910000000000004</v>
      </c>
      <c r="H976" s="390">
        <v>1</v>
      </c>
      <c r="I976" s="390">
        <v>124.62500000000001</v>
      </c>
      <c r="J976" s="390"/>
      <c r="K976" s="390"/>
      <c r="L976" s="390"/>
      <c r="M976" s="390"/>
      <c r="N976" s="390"/>
      <c r="O976" s="390"/>
      <c r="P976" s="403"/>
      <c r="Q976" s="391"/>
    </row>
    <row r="977" spans="1:17" ht="14.4" customHeight="1" x14ac:dyDescent="0.3">
      <c r="A977" s="386" t="s">
        <v>4220</v>
      </c>
      <c r="B977" s="387" t="s">
        <v>3808</v>
      </c>
      <c r="C977" s="387" t="s">
        <v>3546</v>
      </c>
      <c r="D977" s="387" t="s">
        <v>3593</v>
      </c>
      <c r="E977" s="387" t="s">
        <v>3594</v>
      </c>
      <c r="F977" s="390">
        <v>0.1</v>
      </c>
      <c r="G977" s="390">
        <v>17.600000000000001</v>
      </c>
      <c r="H977" s="390">
        <v>1</v>
      </c>
      <c r="I977" s="390">
        <v>176</v>
      </c>
      <c r="J977" s="390"/>
      <c r="K977" s="390"/>
      <c r="L977" s="390"/>
      <c r="M977" s="390"/>
      <c r="N977" s="390"/>
      <c r="O977" s="390"/>
      <c r="P977" s="403"/>
      <c r="Q977" s="391"/>
    </row>
    <row r="978" spans="1:17" ht="14.4" customHeight="1" x14ac:dyDescent="0.3">
      <c r="A978" s="386" t="s">
        <v>4220</v>
      </c>
      <c r="B978" s="387" t="s">
        <v>3808</v>
      </c>
      <c r="C978" s="387" t="s">
        <v>3546</v>
      </c>
      <c r="D978" s="387" t="s">
        <v>3832</v>
      </c>
      <c r="E978" s="387" t="s">
        <v>3833</v>
      </c>
      <c r="F978" s="390">
        <v>0.2</v>
      </c>
      <c r="G978" s="390">
        <v>67.7</v>
      </c>
      <c r="H978" s="390">
        <v>1</v>
      </c>
      <c r="I978" s="390">
        <v>338.5</v>
      </c>
      <c r="J978" s="390"/>
      <c r="K978" s="390"/>
      <c r="L978" s="390"/>
      <c r="M978" s="390"/>
      <c r="N978" s="390"/>
      <c r="O978" s="390"/>
      <c r="P978" s="403"/>
      <c r="Q978" s="391"/>
    </row>
    <row r="979" spans="1:17" ht="14.4" customHeight="1" x14ac:dyDescent="0.3">
      <c r="A979" s="386" t="s">
        <v>4220</v>
      </c>
      <c r="B979" s="387" t="s">
        <v>3808</v>
      </c>
      <c r="C979" s="387" t="s">
        <v>3546</v>
      </c>
      <c r="D979" s="387" t="s">
        <v>3622</v>
      </c>
      <c r="E979" s="387" t="s">
        <v>3610</v>
      </c>
      <c r="F979" s="390">
        <v>3</v>
      </c>
      <c r="G979" s="390">
        <v>37.47</v>
      </c>
      <c r="H979" s="390">
        <v>1</v>
      </c>
      <c r="I979" s="390">
        <v>12.49</v>
      </c>
      <c r="J979" s="390"/>
      <c r="K979" s="390"/>
      <c r="L979" s="390"/>
      <c r="M979" s="390"/>
      <c r="N979" s="390"/>
      <c r="O979" s="390"/>
      <c r="P979" s="403"/>
      <c r="Q979" s="391"/>
    </row>
    <row r="980" spans="1:17" ht="14.4" customHeight="1" x14ac:dyDescent="0.3">
      <c r="A980" s="386" t="s">
        <v>4220</v>
      </c>
      <c r="B980" s="387" t="s">
        <v>3808</v>
      </c>
      <c r="C980" s="387" t="s">
        <v>3546</v>
      </c>
      <c r="D980" s="387" t="s">
        <v>3668</v>
      </c>
      <c r="E980" s="387" t="s">
        <v>3669</v>
      </c>
      <c r="F980" s="390">
        <v>3.5</v>
      </c>
      <c r="G980" s="390">
        <v>3983.1400000000003</v>
      </c>
      <c r="H980" s="390">
        <v>1</v>
      </c>
      <c r="I980" s="390">
        <v>1138.0400000000002</v>
      </c>
      <c r="J980" s="390">
        <v>0.60000000000000009</v>
      </c>
      <c r="K980" s="390">
        <v>447.38</v>
      </c>
      <c r="L980" s="390">
        <v>0.11231842214935954</v>
      </c>
      <c r="M980" s="390">
        <v>745.63333333333321</v>
      </c>
      <c r="N980" s="390"/>
      <c r="O980" s="390"/>
      <c r="P980" s="403"/>
      <c r="Q980" s="391"/>
    </row>
    <row r="981" spans="1:17" ht="14.4" customHeight="1" x14ac:dyDescent="0.3">
      <c r="A981" s="386" t="s">
        <v>4220</v>
      </c>
      <c r="B981" s="387" t="s">
        <v>3808</v>
      </c>
      <c r="C981" s="387" t="s">
        <v>3546</v>
      </c>
      <c r="D981" s="387" t="s">
        <v>3866</v>
      </c>
      <c r="E981" s="387" t="s">
        <v>3867</v>
      </c>
      <c r="F981" s="390"/>
      <c r="G981" s="390"/>
      <c r="H981" s="390"/>
      <c r="I981" s="390"/>
      <c r="J981" s="390">
        <v>1</v>
      </c>
      <c r="K981" s="390">
        <v>0</v>
      </c>
      <c r="L981" s="390"/>
      <c r="M981" s="390">
        <v>0</v>
      </c>
      <c r="N981" s="390"/>
      <c r="O981" s="390"/>
      <c r="P981" s="403"/>
      <c r="Q981" s="391"/>
    </row>
    <row r="982" spans="1:17" ht="14.4" customHeight="1" x14ac:dyDescent="0.3">
      <c r="A982" s="386" t="s">
        <v>4220</v>
      </c>
      <c r="B982" s="387" t="s">
        <v>3808</v>
      </c>
      <c r="C982" s="387" t="s">
        <v>3881</v>
      </c>
      <c r="D982" s="387" t="s">
        <v>3882</v>
      </c>
      <c r="E982" s="387" t="s">
        <v>3883</v>
      </c>
      <c r="F982" s="390">
        <v>33</v>
      </c>
      <c r="G982" s="390">
        <v>58811.28</v>
      </c>
      <c r="H982" s="390">
        <v>1</v>
      </c>
      <c r="I982" s="390">
        <v>1782.1599999999999</v>
      </c>
      <c r="J982" s="390">
        <v>3</v>
      </c>
      <c r="K982" s="390">
        <v>5416.5</v>
      </c>
      <c r="L982" s="390">
        <v>9.2099678837121043E-2</v>
      </c>
      <c r="M982" s="390">
        <v>1805.5</v>
      </c>
      <c r="N982" s="390">
        <v>2</v>
      </c>
      <c r="O982" s="390">
        <v>3731.16</v>
      </c>
      <c r="P982" s="403">
        <v>6.3442931356025578E-2</v>
      </c>
      <c r="Q982" s="391">
        <v>1865.58</v>
      </c>
    </row>
    <row r="983" spans="1:17" ht="14.4" customHeight="1" x14ac:dyDescent="0.3">
      <c r="A983" s="386" t="s">
        <v>4220</v>
      </c>
      <c r="B983" s="387" t="s">
        <v>3808</v>
      </c>
      <c r="C983" s="387" t="s">
        <v>3881</v>
      </c>
      <c r="D983" s="387" t="s">
        <v>3886</v>
      </c>
      <c r="E983" s="387" t="s">
        <v>3887</v>
      </c>
      <c r="F983" s="390">
        <v>7</v>
      </c>
      <c r="G983" s="390">
        <v>6018.04</v>
      </c>
      <c r="H983" s="390">
        <v>1</v>
      </c>
      <c r="I983" s="390">
        <v>859.72</v>
      </c>
      <c r="J983" s="390">
        <v>4</v>
      </c>
      <c r="K983" s="390">
        <v>3555.64</v>
      </c>
      <c r="L983" s="390">
        <v>0.59083023708715787</v>
      </c>
      <c r="M983" s="390">
        <v>888.91</v>
      </c>
      <c r="N983" s="390">
        <v>2</v>
      </c>
      <c r="O983" s="390">
        <v>1851.14</v>
      </c>
      <c r="P983" s="403">
        <v>0.30759848721510658</v>
      </c>
      <c r="Q983" s="391">
        <v>925.57</v>
      </c>
    </row>
    <row r="984" spans="1:17" ht="14.4" customHeight="1" x14ac:dyDescent="0.3">
      <c r="A984" s="386" t="s">
        <v>4220</v>
      </c>
      <c r="B984" s="387" t="s">
        <v>3808</v>
      </c>
      <c r="C984" s="387" t="s">
        <v>3672</v>
      </c>
      <c r="D984" s="387" t="s">
        <v>3675</v>
      </c>
      <c r="E984" s="387" t="s">
        <v>3676</v>
      </c>
      <c r="F984" s="390">
        <v>5</v>
      </c>
      <c r="G984" s="390">
        <v>170</v>
      </c>
      <c r="H984" s="390">
        <v>1</v>
      </c>
      <c r="I984" s="390">
        <v>34</v>
      </c>
      <c r="J984" s="390">
        <v>5</v>
      </c>
      <c r="K984" s="390">
        <v>170</v>
      </c>
      <c r="L984" s="390">
        <v>1</v>
      </c>
      <c r="M984" s="390">
        <v>34</v>
      </c>
      <c r="N984" s="390">
        <v>16</v>
      </c>
      <c r="O984" s="390">
        <v>544</v>
      </c>
      <c r="P984" s="403">
        <v>3.2</v>
      </c>
      <c r="Q984" s="391">
        <v>34</v>
      </c>
    </row>
    <row r="985" spans="1:17" ht="14.4" customHeight="1" x14ac:dyDescent="0.3">
      <c r="A985" s="386" t="s">
        <v>4220</v>
      </c>
      <c r="B985" s="387" t="s">
        <v>3808</v>
      </c>
      <c r="C985" s="387" t="s">
        <v>3672</v>
      </c>
      <c r="D985" s="387" t="s">
        <v>3679</v>
      </c>
      <c r="E985" s="387" t="s">
        <v>3680</v>
      </c>
      <c r="F985" s="390">
        <v>42</v>
      </c>
      <c r="G985" s="390">
        <v>3150</v>
      </c>
      <c r="H985" s="390">
        <v>1</v>
      </c>
      <c r="I985" s="390">
        <v>75</v>
      </c>
      <c r="J985" s="390">
        <v>28</v>
      </c>
      <c r="K985" s="390">
        <v>2100</v>
      </c>
      <c r="L985" s="390">
        <v>0.66666666666666663</v>
      </c>
      <c r="M985" s="390">
        <v>75</v>
      </c>
      <c r="N985" s="390">
        <v>44</v>
      </c>
      <c r="O985" s="390">
        <v>3564</v>
      </c>
      <c r="P985" s="403">
        <v>1.1314285714285715</v>
      </c>
      <c r="Q985" s="391">
        <v>81</v>
      </c>
    </row>
    <row r="986" spans="1:17" ht="14.4" customHeight="1" x14ac:dyDescent="0.3">
      <c r="A986" s="386" t="s">
        <v>4220</v>
      </c>
      <c r="B986" s="387" t="s">
        <v>3808</v>
      </c>
      <c r="C986" s="387" t="s">
        <v>3672</v>
      </c>
      <c r="D986" s="387" t="s">
        <v>3894</v>
      </c>
      <c r="E986" s="387" t="s">
        <v>3895</v>
      </c>
      <c r="F986" s="390">
        <v>7</v>
      </c>
      <c r="G986" s="390">
        <v>1281</v>
      </c>
      <c r="H986" s="390">
        <v>1</v>
      </c>
      <c r="I986" s="390">
        <v>183</v>
      </c>
      <c r="J986" s="390">
        <v>4</v>
      </c>
      <c r="K986" s="390">
        <v>740</v>
      </c>
      <c r="L986" s="390">
        <v>0.57767369242779076</v>
      </c>
      <c r="M986" s="390">
        <v>185</v>
      </c>
      <c r="N986" s="390">
        <v>3</v>
      </c>
      <c r="O986" s="390">
        <v>555</v>
      </c>
      <c r="P986" s="403">
        <v>0.43325526932084307</v>
      </c>
      <c r="Q986" s="391">
        <v>185</v>
      </c>
    </row>
    <row r="987" spans="1:17" ht="14.4" customHeight="1" x14ac:dyDescent="0.3">
      <c r="A987" s="386" t="s">
        <v>4220</v>
      </c>
      <c r="B987" s="387" t="s">
        <v>3808</v>
      </c>
      <c r="C987" s="387" t="s">
        <v>3672</v>
      </c>
      <c r="D987" s="387" t="s">
        <v>3896</v>
      </c>
      <c r="E987" s="387" t="s">
        <v>3897</v>
      </c>
      <c r="F987" s="390">
        <v>31</v>
      </c>
      <c r="G987" s="390">
        <v>10292</v>
      </c>
      <c r="H987" s="390">
        <v>1</v>
      </c>
      <c r="I987" s="390">
        <v>332</v>
      </c>
      <c r="J987" s="390">
        <v>38</v>
      </c>
      <c r="K987" s="390">
        <v>12654</v>
      </c>
      <c r="L987" s="390">
        <v>1.229498639720171</v>
      </c>
      <c r="M987" s="390">
        <v>333</v>
      </c>
      <c r="N987" s="390">
        <v>45</v>
      </c>
      <c r="O987" s="390">
        <v>15075</v>
      </c>
      <c r="P987" s="403">
        <v>1.4647298872910999</v>
      </c>
      <c r="Q987" s="391">
        <v>335</v>
      </c>
    </row>
    <row r="988" spans="1:17" ht="14.4" customHeight="1" x14ac:dyDescent="0.3">
      <c r="A988" s="386" t="s">
        <v>4220</v>
      </c>
      <c r="B988" s="387" t="s">
        <v>3808</v>
      </c>
      <c r="C988" s="387" t="s">
        <v>3672</v>
      </c>
      <c r="D988" s="387" t="s">
        <v>3780</v>
      </c>
      <c r="E988" s="387" t="s">
        <v>3781</v>
      </c>
      <c r="F988" s="390">
        <v>5</v>
      </c>
      <c r="G988" s="390">
        <v>4250</v>
      </c>
      <c r="H988" s="390">
        <v>1</v>
      </c>
      <c r="I988" s="390">
        <v>850</v>
      </c>
      <c r="J988" s="390">
        <v>5</v>
      </c>
      <c r="K988" s="390">
        <v>4260</v>
      </c>
      <c r="L988" s="390">
        <v>1.0023529411764707</v>
      </c>
      <c r="M988" s="390">
        <v>852</v>
      </c>
      <c r="N988" s="390">
        <v>1</v>
      </c>
      <c r="O988" s="390">
        <v>703</v>
      </c>
      <c r="P988" s="403">
        <v>0.16541176470588234</v>
      </c>
      <c r="Q988" s="391">
        <v>703</v>
      </c>
    </row>
    <row r="989" spans="1:17" ht="14.4" customHeight="1" x14ac:dyDescent="0.3">
      <c r="A989" s="386" t="s">
        <v>4220</v>
      </c>
      <c r="B989" s="387" t="s">
        <v>3808</v>
      </c>
      <c r="C989" s="387" t="s">
        <v>3672</v>
      </c>
      <c r="D989" s="387" t="s">
        <v>3900</v>
      </c>
      <c r="E989" s="387" t="s">
        <v>3901</v>
      </c>
      <c r="F989" s="390">
        <v>1</v>
      </c>
      <c r="G989" s="390">
        <v>603</v>
      </c>
      <c r="H989" s="390">
        <v>1</v>
      </c>
      <c r="I989" s="390">
        <v>603</v>
      </c>
      <c r="J989" s="390"/>
      <c r="K989" s="390"/>
      <c r="L989" s="390"/>
      <c r="M989" s="390"/>
      <c r="N989" s="390"/>
      <c r="O989" s="390"/>
      <c r="P989" s="403"/>
      <c r="Q989" s="391"/>
    </row>
    <row r="990" spans="1:17" ht="14.4" customHeight="1" x14ac:dyDescent="0.3">
      <c r="A990" s="386" t="s">
        <v>4220</v>
      </c>
      <c r="B990" s="387" t="s">
        <v>3808</v>
      </c>
      <c r="C990" s="387" t="s">
        <v>3672</v>
      </c>
      <c r="D990" s="387" t="s">
        <v>3699</v>
      </c>
      <c r="E990" s="387" t="s">
        <v>3700</v>
      </c>
      <c r="F990" s="390">
        <v>3</v>
      </c>
      <c r="G990" s="390">
        <v>174</v>
      </c>
      <c r="H990" s="390">
        <v>1</v>
      </c>
      <c r="I990" s="390">
        <v>58</v>
      </c>
      <c r="J990" s="390">
        <v>1</v>
      </c>
      <c r="K990" s="390">
        <v>58</v>
      </c>
      <c r="L990" s="390">
        <v>0.33333333333333331</v>
      </c>
      <c r="M990" s="390">
        <v>58</v>
      </c>
      <c r="N990" s="390"/>
      <c r="O990" s="390"/>
      <c r="P990" s="403"/>
      <c r="Q990" s="391"/>
    </row>
    <row r="991" spans="1:17" ht="14.4" customHeight="1" x14ac:dyDescent="0.3">
      <c r="A991" s="386" t="s">
        <v>4220</v>
      </c>
      <c r="B991" s="387" t="s">
        <v>3808</v>
      </c>
      <c r="C991" s="387" t="s">
        <v>3672</v>
      </c>
      <c r="D991" s="387" t="s">
        <v>3701</v>
      </c>
      <c r="E991" s="387" t="s">
        <v>3702</v>
      </c>
      <c r="F991" s="390">
        <v>91</v>
      </c>
      <c r="G991" s="390">
        <v>29393</v>
      </c>
      <c r="H991" s="390">
        <v>1</v>
      </c>
      <c r="I991" s="390">
        <v>323</v>
      </c>
      <c r="J991" s="390">
        <v>90</v>
      </c>
      <c r="K991" s="390">
        <v>29160</v>
      </c>
      <c r="L991" s="390">
        <v>0.9920729425373388</v>
      </c>
      <c r="M991" s="390">
        <v>324</v>
      </c>
      <c r="N991" s="390">
        <v>70</v>
      </c>
      <c r="O991" s="390">
        <v>22750</v>
      </c>
      <c r="P991" s="403">
        <v>0.77399380804953566</v>
      </c>
      <c r="Q991" s="391">
        <v>325</v>
      </c>
    </row>
    <row r="992" spans="1:17" ht="14.4" customHeight="1" x14ac:dyDescent="0.3">
      <c r="A992" s="386" t="s">
        <v>4220</v>
      </c>
      <c r="B992" s="387" t="s">
        <v>3808</v>
      </c>
      <c r="C992" s="387" t="s">
        <v>3672</v>
      </c>
      <c r="D992" s="387" t="s">
        <v>3902</v>
      </c>
      <c r="E992" s="387" t="s">
        <v>3903</v>
      </c>
      <c r="F992" s="390">
        <v>2</v>
      </c>
      <c r="G992" s="390">
        <v>180</v>
      </c>
      <c r="H992" s="390">
        <v>1</v>
      </c>
      <c r="I992" s="390">
        <v>90</v>
      </c>
      <c r="J992" s="390">
        <v>5</v>
      </c>
      <c r="K992" s="390">
        <v>455</v>
      </c>
      <c r="L992" s="390">
        <v>2.5277777777777777</v>
      </c>
      <c r="M992" s="390">
        <v>91</v>
      </c>
      <c r="N992" s="390">
        <v>3</v>
      </c>
      <c r="O992" s="390">
        <v>273</v>
      </c>
      <c r="P992" s="403">
        <v>1.5166666666666666</v>
      </c>
      <c r="Q992" s="391">
        <v>91</v>
      </c>
    </row>
    <row r="993" spans="1:17" ht="14.4" customHeight="1" x14ac:dyDescent="0.3">
      <c r="A993" s="386" t="s">
        <v>4220</v>
      </c>
      <c r="B993" s="387" t="s">
        <v>3808</v>
      </c>
      <c r="C993" s="387" t="s">
        <v>3672</v>
      </c>
      <c r="D993" s="387" t="s">
        <v>3906</v>
      </c>
      <c r="E993" s="387" t="s">
        <v>3907</v>
      </c>
      <c r="F993" s="390">
        <v>63</v>
      </c>
      <c r="G993" s="390">
        <v>15624</v>
      </c>
      <c r="H993" s="390">
        <v>1</v>
      </c>
      <c r="I993" s="390">
        <v>248</v>
      </c>
      <c r="J993" s="390">
        <v>49</v>
      </c>
      <c r="K993" s="390">
        <v>12201</v>
      </c>
      <c r="L993" s="390">
        <v>0.78091397849462363</v>
      </c>
      <c r="M993" s="390">
        <v>249</v>
      </c>
      <c r="N993" s="390">
        <v>220</v>
      </c>
      <c r="O993" s="390">
        <v>51040</v>
      </c>
      <c r="P993" s="403">
        <v>3.266769073220686</v>
      </c>
      <c r="Q993" s="391">
        <v>232</v>
      </c>
    </row>
    <row r="994" spans="1:17" ht="14.4" customHeight="1" x14ac:dyDescent="0.3">
      <c r="A994" s="386" t="s">
        <v>4220</v>
      </c>
      <c r="B994" s="387" t="s">
        <v>3808</v>
      </c>
      <c r="C994" s="387" t="s">
        <v>3672</v>
      </c>
      <c r="D994" s="387" t="s">
        <v>3908</v>
      </c>
      <c r="E994" s="387" t="s">
        <v>3909</v>
      </c>
      <c r="F994" s="390">
        <v>1</v>
      </c>
      <c r="G994" s="390">
        <v>468</v>
      </c>
      <c r="H994" s="390">
        <v>1</v>
      </c>
      <c r="I994" s="390">
        <v>468</v>
      </c>
      <c r="J994" s="390">
        <v>1</v>
      </c>
      <c r="K994" s="390">
        <v>222</v>
      </c>
      <c r="L994" s="390">
        <v>0.47435897435897434</v>
      </c>
      <c r="M994" s="390">
        <v>222</v>
      </c>
      <c r="N994" s="390">
        <v>1</v>
      </c>
      <c r="O994" s="390">
        <v>224</v>
      </c>
      <c r="P994" s="403">
        <v>0.47863247863247865</v>
      </c>
      <c r="Q994" s="391">
        <v>224</v>
      </c>
    </row>
    <row r="995" spans="1:17" ht="14.4" customHeight="1" x14ac:dyDescent="0.3">
      <c r="A995" s="386" t="s">
        <v>4220</v>
      </c>
      <c r="B995" s="387" t="s">
        <v>3808</v>
      </c>
      <c r="C995" s="387" t="s">
        <v>3672</v>
      </c>
      <c r="D995" s="387" t="s">
        <v>3910</v>
      </c>
      <c r="E995" s="387" t="s">
        <v>3911</v>
      </c>
      <c r="F995" s="390">
        <v>2</v>
      </c>
      <c r="G995" s="390">
        <v>342</v>
      </c>
      <c r="H995" s="390">
        <v>1</v>
      </c>
      <c r="I995" s="390">
        <v>171</v>
      </c>
      <c r="J995" s="390"/>
      <c r="K995" s="390"/>
      <c r="L995" s="390"/>
      <c r="M995" s="390"/>
      <c r="N995" s="390"/>
      <c r="O995" s="390"/>
      <c r="P995" s="403"/>
      <c r="Q995" s="391"/>
    </row>
    <row r="996" spans="1:17" ht="14.4" customHeight="1" x14ac:dyDescent="0.3">
      <c r="A996" s="386" t="s">
        <v>4220</v>
      </c>
      <c r="B996" s="387" t="s">
        <v>3808</v>
      </c>
      <c r="C996" s="387" t="s">
        <v>3672</v>
      </c>
      <c r="D996" s="387" t="s">
        <v>3918</v>
      </c>
      <c r="E996" s="387" t="s">
        <v>3919</v>
      </c>
      <c r="F996" s="390">
        <v>16</v>
      </c>
      <c r="G996" s="390">
        <v>1280</v>
      </c>
      <c r="H996" s="390">
        <v>1</v>
      </c>
      <c r="I996" s="390">
        <v>80</v>
      </c>
      <c r="J996" s="390">
        <v>19</v>
      </c>
      <c r="K996" s="390">
        <v>1539</v>
      </c>
      <c r="L996" s="390">
        <v>1.20234375</v>
      </c>
      <c r="M996" s="390">
        <v>81</v>
      </c>
      <c r="N996" s="390"/>
      <c r="O996" s="390"/>
      <c r="P996" s="403"/>
      <c r="Q996" s="391"/>
    </row>
    <row r="997" spans="1:17" ht="14.4" customHeight="1" x14ac:dyDescent="0.3">
      <c r="A997" s="386" t="s">
        <v>4220</v>
      </c>
      <c r="B997" s="387" t="s">
        <v>3808</v>
      </c>
      <c r="C997" s="387" t="s">
        <v>3672</v>
      </c>
      <c r="D997" s="387" t="s">
        <v>3922</v>
      </c>
      <c r="E997" s="387" t="s">
        <v>3923</v>
      </c>
      <c r="F997" s="390">
        <v>5</v>
      </c>
      <c r="G997" s="390">
        <v>1470</v>
      </c>
      <c r="H997" s="390">
        <v>1</v>
      </c>
      <c r="I997" s="390">
        <v>294</v>
      </c>
      <c r="J997" s="390">
        <v>7</v>
      </c>
      <c r="K997" s="390">
        <v>2065</v>
      </c>
      <c r="L997" s="390">
        <v>1.4047619047619047</v>
      </c>
      <c r="M997" s="390">
        <v>295</v>
      </c>
      <c r="N997" s="390">
        <v>7</v>
      </c>
      <c r="O997" s="390">
        <v>2072</v>
      </c>
      <c r="P997" s="403">
        <v>1.4095238095238096</v>
      </c>
      <c r="Q997" s="391">
        <v>296</v>
      </c>
    </row>
    <row r="998" spans="1:17" ht="14.4" customHeight="1" x14ac:dyDescent="0.3">
      <c r="A998" s="386" t="s">
        <v>4220</v>
      </c>
      <c r="B998" s="387" t="s">
        <v>3808</v>
      </c>
      <c r="C998" s="387" t="s">
        <v>3672</v>
      </c>
      <c r="D998" s="387" t="s">
        <v>3926</v>
      </c>
      <c r="E998" s="387" t="s">
        <v>3927</v>
      </c>
      <c r="F998" s="390">
        <v>11</v>
      </c>
      <c r="G998" s="390">
        <v>7425</v>
      </c>
      <c r="H998" s="390">
        <v>1</v>
      </c>
      <c r="I998" s="390">
        <v>675</v>
      </c>
      <c r="J998" s="390">
        <v>19</v>
      </c>
      <c r="K998" s="390">
        <v>12844</v>
      </c>
      <c r="L998" s="390">
        <v>1.7298316498316499</v>
      </c>
      <c r="M998" s="390">
        <v>676</v>
      </c>
      <c r="N998" s="390">
        <v>1</v>
      </c>
      <c r="O998" s="390">
        <v>677</v>
      </c>
      <c r="P998" s="403">
        <v>9.1178451178451178E-2</v>
      </c>
      <c r="Q998" s="391">
        <v>677</v>
      </c>
    </row>
    <row r="999" spans="1:17" ht="14.4" customHeight="1" x14ac:dyDescent="0.3">
      <c r="A999" s="386" t="s">
        <v>4220</v>
      </c>
      <c r="B999" s="387" t="s">
        <v>3808</v>
      </c>
      <c r="C999" s="387" t="s">
        <v>3672</v>
      </c>
      <c r="D999" s="387" t="s">
        <v>3928</v>
      </c>
      <c r="E999" s="387" t="s">
        <v>3901</v>
      </c>
      <c r="F999" s="390">
        <v>1</v>
      </c>
      <c r="G999" s="390">
        <v>517</v>
      </c>
      <c r="H999" s="390">
        <v>1</v>
      </c>
      <c r="I999" s="390">
        <v>517</v>
      </c>
      <c r="J999" s="390"/>
      <c r="K999" s="390"/>
      <c r="L999" s="390"/>
      <c r="M999" s="390"/>
      <c r="N999" s="390"/>
      <c r="O999" s="390"/>
      <c r="P999" s="403"/>
      <c r="Q999" s="391"/>
    </row>
    <row r="1000" spans="1:17" ht="14.4" customHeight="1" x14ac:dyDescent="0.3">
      <c r="A1000" s="386" t="s">
        <v>4220</v>
      </c>
      <c r="B1000" s="387" t="s">
        <v>3808</v>
      </c>
      <c r="C1000" s="387" t="s">
        <v>3672</v>
      </c>
      <c r="D1000" s="387" t="s">
        <v>3929</v>
      </c>
      <c r="E1000" s="387" t="s">
        <v>3930</v>
      </c>
      <c r="F1000" s="390">
        <v>1234</v>
      </c>
      <c r="G1000" s="390">
        <v>135740</v>
      </c>
      <c r="H1000" s="390">
        <v>1</v>
      </c>
      <c r="I1000" s="390">
        <v>110</v>
      </c>
      <c r="J1000" s="390">
        <v>1177</v>
      </c>
      <c r="K1000" s="390">
        <v>130647</v>
      </c>
      <c r="L1000" s="390">
        <v>0.96247974068071318</v>
      </c>
      <c r="M1000" s="390">
        <v>111</v>
      </c>
      <c r="N1000" s="390">
        <v>1528</v>
      </c>
      <c r="O1000" s="390">
        <v>171136</v>
      </c>
      <c r="P1000" s="403">
        <v>1.2607632238102255</v>
      </c>
      <c r="Q1000" s="391">
        <v>112</v>
      </c>
    </row>
    <row r="1001" spans="1:17" ht="14.4" customHeight="1" x14ac:dyDescent="0.3">
      <c r="A1001" s="386" t="s">
        <v>4220</v>
      </c>
      <c r="B1001" s="387" t="s">
        <v>3808</v>
      </c>
      <c r="C1001" s="387" t="s">
        <v>3672</v>
      </c>
      <c r="D1001" s="387" t="s">
        <v>4178</v>
      </c>
      <c r="E1001" s="387" t="s">
        <v>4179</v>
      </c>
      <c r="F1001" s="390">
        <v>2</v>
      </c>
      <c r="G1001" s="390">
        <v>2726</v>
      </c>
      <c r="H1001" s="390">
        <v>1</v>
      </c>
      <c r="I1001" s="390">
        <v>1363</v>
      </c>
      <c r="J1001" s="390"/>
      <c r="K1001" s="390"/>
      <c r="L1001" s="390"/>
      <c r="M1001" s="390"/>
      <c r="N1001" s="390"/>
      <c r="O1001" s="390"/>
      <c r="P1001" s="403"/>
      <c r="Q1001" s="391"/>
    </row>
    <row r="1002" spans="1:17" ht="14.4" customHeight="1" x14ac:dyDescent="0.3">
      <c r="A1002" s="386" t="s">
        <v>4220</v>
      </c>
      <c r="B1002" s="387" t="s">
        <v>3808</v>
      </c>
      <c r="C1002" s="387" t="s">
        <v>3672</v>
      </c>
      <c r="D1002" s="387" t="s">
        <v>3933</v>
      </c>
      <c r="E1002" s="387" t="s">
        <v>3934</v>
      </c>
      <c r="F1002" s="390">
        <v>60</v>
      </c>
      <c r="G1002" s="390">
        <v>0</v>
      </c>
      <c r="H1002" s="390"/>
      <c r="I1002" s="390">
        <v>0</v>
      </c>
      <c r="J1002" s="390">
        <v>28</v>
      </c>
      <c r="K1002" s="390">
        <v>0</v>
      </c>
      <c r="L1002" s="390"/>
      <c r="M1002" s="390">
        <v>0</v>
      </c>
      <c r="N1002" s="390">
        <v>2</v>
      </c>
      <c r="O1002" s="390">
        <v>0</v>
      </c>
      <c r="P1002" s="403"/>
      <c r="Q1002" s="391">
        <v>0</v>
      </c>
    </row>
    <row r="1003" spans="1:17" ht="14.4" customHeight="1" x14ac:dyDescent="0.3">
      <c r="A1003" s="386" t="s">
        <v>4220</v>
      </c>
      <c r="B1003" s="387" t="s">
        <v>3808</v>
      </c>
      <c r="C1003" s="387" t="s">
        <v>3672</v>
      </c>
      <c r="D1003" s="387" t="s">
        <v>3935</v>
      </c>
      <c r="E1003" s="387" t="s">
        <v>3936</v>
      </c>
      <c r="F1003" s="390"/>
      <c r="G1003" s="390"/>
      <c r="H1003" s="390"/>
      <c r="I1003" s="390"/>
      <c r="J1003" s="390">
        <v>1</v>
      </c>
      <c r="K1003" s="390">
        <v>160</v>
      </c>
      <c r="L1003" s="390"/>
      <c r="M1003" s="390">
        <v>160</v>
      </c>
      <c r="N1003" s="390">
        <v>3</v>
      </c>
      <c r="O1003" s="390">
        <v>483</v>
      </c>
      <c r="P1003" s="403"/>
      <c r="Q1003" s="391">
        <v>161</v>
      </c>
    </row>
    <row r="1004" spans="1:17" ht="14.4" customHeight="1" x14ac:dyDescent="0.3">
      <c r="A1004" s="386" t="s">
        <v>4220</v>
      </c>
      <c r="B1004" s="387" t="s">
        <v>3808</v>
      </c>
      <c r="C1004" s="387" t="s">
        <v>3672</v>
      </c>
      <c r="D1004" s="387" t="s">
        <v>3937</v>
      </c>
      <c r="E1004" s="387" t="s">
        <v>3938</v>
      </c>
      <c r="F1004" s="390">
        <v>3</v>
      </c>
      <c r="G1004" s="390">
        <v>660</v>
      </c>
      <c r="H1004" s="390">
        <v>1</v>
      </c>
      <c r="I1004" s="390">
        <v>220</v>
      </c>
      <c r="J1004" s="390">
        <v>3</v>
      </c>
      <c r="K1004" s="390">
        <v>663</v>
      </c>
      <c r="L1004" s="390">
        <v>1.0045454545454546</v>
      </c>
      <c r="M1004" s="390">
        <v>221</v>
      </c>
      <c r="N1004" s="390">
        <v>7</v>
      </c>
      <c r="O1004" s="390">
        <v>1561</v>
      </c>
      <c r="P1004" s="403">
        <v>2.3651515151515152</v>
      </c>
      <c r="Q1004" s="391">
        <v>223</v>
      </c>
    </row>
    <row r="1005" spans="1:17" ht="14.4" customHeight="1" x14ac:dyDescent="0.3">
      <c r="A1005" s="386" t="s">
        <v>4220</v>
      </c>
      <c r="B1005" s="387" t="s">
        <v>3808</v>
      </c>
      <c r="C1005" s="387" t="s">
        <v>3672</v>
      </c>
      <c r="D1005" s="387" t="s">
        <v>3939</v>
      </c>
      <c r="E1005" s="387" t="s">
        <v>3940</v>
      </c>
      <c r="F1005" s="390"/>
      <c r="G1005" s="390"/>
      <c r="H1005" s="390"/>
      <c r="I1005" s="390"/>
      <c r="J1005" s="390"/>
      <c r="K1005" s="390"/>
      <c r="L1005" s="390"/>
      <c r="M1005" s="390"/>
      <c r="N1005" s="390">
        <v>1</v>
      </c>
      <c r="O1005" s="390">
        <v>527</v>
      </c>
      <c r="P1005" s="403"/>
      <c r="Q1005" s="391">
        <v>527</v>
      </c>
    </row>
    <row r="1006" spans="1:17" ht="14.4" customHeight="1" x14ac:dyDescent="0.3">
      <c r="A1006" s="386" t="s">
        <v>4220</v>
      </c>
      <c r="B1006" s="387" t="s">
        <v>3808</v>
      </c>
      <c r="C1006" s="387" t="s">
        <v>3672</v>
      </c>
      <c r="D1006" s="387" t="s">
        <v>4175</v>
      </c>
      <c r="E1006" s="387" t="s">
        <v>4176</v>
      </c>
      <c r="F1006" s="390">
        <v>1</v>
      </c>
      <c r="G1006" s="390">
        <v>1091</v>
      </c>
      <c r="H1006" s="390">
        <v>1</v>
      </c>
      <c r="I1006" s="390">
        <v>1091</v>
      </c>
      <c r="J1006" s="390"/>
      <c r="K1006" s="390"/>
      <c r="L1006" s="390"/>
      <c r="M1006" s="390"/>
      <c r="N1006" s="390"/>
      <c r="O1006" s="390"/>
      <c r="P1006" s="403"/>
      <c r="Q1006" s="391"/>
    </row>
    <row r="1007" spans="1:17" ht="14.4" customHeight="1" x14ac:dyDescent="0.3">
      <c r="A1007" s="386" t="s">
        <v>4220</v>
      </c>
      <c r="B1007" s="387" t="s">
        <v>3808</v>
      </c>
      <c r="C1007" s="387" t="s">
        <v>3672</v>
      </c>
      <c r="D1007" s="387" t="s">
        <v>3943</v>
      </c>
      <c r="E1007" s="387" t="s">
        <v>3944</v>
      </c>
      <c r="F1007" s="390">
        <v>1</v>
      </c>
      <c r="G1007" s="390">
        <v>296</v>
      </c>
      <c r="H1007" s="390">
        <v>1</v>
      </c>
      <c r="I1007" s="390">
        <v>296</v>
      </c>
      <c r="J1007" s="390">
        <v>1</v>
      </c>
      <c r="K1007" s="390">
        <v>148</v>
      </c>
      <c r="L1007" s="390">
        <v>0.5</v>
      </c>
      <c r="M1007" s="390">
        <v>148</v>
      </c>
      <c r="N1007" s="390">
        <v>2</v>
      </c>
      <c r="O1007" s="390">
        <v>298</v>
      </c>
      <c r="P1007" s="403">
        <v>1.0067567567567568</v>
      </c>
      <c r="Q1007" s="391">
        <v>149</v>
      </c>
    </row>
    <row r="1008" spans="1:17" ht="14.4" customHeight="1" x14ac:dyDescent="0.3">
      <c r="A1008" s="386" t="s">
        <v>4220</v>
      </c>
      <c r="B1008" s="387" t="s">
        <v>3808</v>
      </c>
      <c r="C1008" s="387" t="s">
        <v>3672</v>
      </c>
      <c r="D1008" s="387" t="s">
        <v>3945</v>
      </c>
      <c r="E1008" s="387" t="s">
        <v>3940</v>
      </c>
      <c r="F1008" s="390">
        <v>36</v>
      </c>
      <c r="G1008" s="390">
        <v>23868</v>
      </c>
      <c r="H1008" s="390">
        <v>1</v>
      </c>
      <c r="I1008" s="390">
        <v>663</v>
      </c>
      <c r="J1008" s="390">
        <v>26</v>
      </c>
      <c r="K1008" s="390">
        <v>17290</v>
      </c>
      <c r="L1008" s="390">
        <v>0.72440087145969501</v>
      </c>
      <c r="M1008" s="390">
        <v>665</v>
      </c>
      <c r="N1008" s="390">
        <v>39</v>
      </c>
      <c r="O1008" s="390">
        <v>26052</v>
      </c>
      <c r="P1008" s="403">
        <v>1.0915032679738561</v>
      </c>
      <c r="Q1008" s="391">
        <v>668</v>
      </c>
    </row>
    <row r="1009" spans="1:17" ht="14.4" customHeight="1" x14ac:dyDescent="0.3">
      <c r="A1009" s="386" t="s">
        <v>4220</v>
      </c>
      <c r="B1009" s="387" t="s">
        <v>3808</v>
      </c>
      <c r="C1009" s="387" t="s">
        <v>3672</v>
      </c>
      <c r="D1009" s="387" t="s">
        <v>4054</v>
      </c>
      <c r="E1009" s="387" t="s">
        <v>4055</v>
      </c>
      <c r="F1009" s="390"/>
      <c r="G1009" s="390"/>
      <c r="H1009" s="390"/>
      <c r="I1009" s="390"/>
      <c r="J1009" s="390">
        <v>1</v>
      </c>
      <c r="K1009" s="390">
        <v>197</v>
      </c>
      <c r="L1009" s="390"/>
      <c r="M1009" s="390">
        <v>197</v>
      </c>
      <c r="N1009" s="390"/>
      <c r="O1009" s="390"/>
      <c r="P1009" s="403"/>
      <c r="Q1009" s="391"/>
    </row>
    <row r="1010" spans="1:17" ht="14.4" customHeight="1" x14ac:dyDescent="0.3">
      <c r="A1010" s="386" t="s">
        <v>4220</v>
      </c>
      <c r="B1010" s="387" t="s">
        <v>3808</v>
      </c>
      <c r="C1010" s="387" t="s">
        <v>3672</v>
      </c>
      <c r="D1010" s="387" t="s">
        <v>3949</v>
      </c>
      <c r="E1010" s="387" t="s">
        <v>3950</v>
      </c>
      <c r="F1010" s="390">
        <v>8</v>
      </c>
      <c r="G1010" s="390">
        <v>3272</v>
      </c>
      <c r="H1010" s="390">
        <v>1</v>
      </c>
      <c r="I1010" s="390">
        <v>409</v>
      </c>
      <c r="J1010" s="390">
        <v>3</v>
      </c>
      <c r="K1010" s="390">
        <v>1230</v>
      </c>
      <c r="L1010" s="390">
        <v>0.37591687041564792</v>
      </c>
      <c r="M1010" s="390">
        <v>410</v>
      </c>
      <c r="N1010" s="390">
        <v>5</v>
      </c>
      <c r="O1010" s="390">
        <v>2055</v>
      </c>
      <c r="P1010" s="403">
        <v>0.62805623471882643</v>
      </c>
      <c r="Q1010" s="391">
        <v>411</v>
      </c>
    </row>
    <row r="1011" spans="1:17" ht="14.4" customHeight="1" x14ac:dyDescent="0.3">
      <c r="A1011" s="386" t="s">
        <v>4220</v>
      </c>
      <c r="B1011" s="387" t="s">
        <v>3808</v>
      </c>
      <c r="C1011" s="387" t="s">
        <v>3672</v>
      </c>
      <c r="D1011" s="387" t="s">
        <v>4060</v>
      </c>
      <c r="E1011" s="387" t="s">
        <v>4061</v>
      </c>
      <c r="F1011" s="390">
        <v>2</v>
      </c>
      <c r="G1011" s="390">
        <v>220</v>
      </c>
      <c r="H1011" s="390">
        <v>1</v>
      </c>
      <c r="I1011" s="390">
        <v>110</v>
      </c>
      <c r="J1011" s="390"/>
      <c r="K1011" s="390"/>
      <c r="L1011" s="390"/>
      <c r="M1011" s="390"/>
      <c r="N1011" s="390">
        <v>3</v>
      </c>
      <c r="O1011" s="390">
        <v>336</v>
      </c>
      <c r="P1011" s="403">
        <v>1.5272727272727273</v>
      </c>
      <c r="Q1011" s="391">
        <v>112</v>
      </c>
    </row>
    <row r="1012" spans="1:17" ht="14.4" customHeight="1" x14ac:dyDescent="0.3">
      <c r="A1012" s="386" t="s">
        <v>4220</v>
      </c>
      <c r="B1012" s="387" t="s">
        <v>3808</v>
      </c>
      <c r="C1012" s="387" t="s">
        <v>3672</v>
      </c>
      <c r="D1012" s="387" t="s">
        <v>3957</v>
      </c>
      <c r="E1012" s="387" t="s">
        <v>3958</v>
      </c>
      <c r="F1012" s="390">
        <v>3</v>
      </c>
      <c r="G1012" s="390">
        <v>591</v>
      </c>
      <c r="H1012" s="390">
        <v>1</v>
      </c>
      <c r="I1012" s="390">
        <v>197</v>
      </c>
      <c r="J1012" s="390"/>
      <c r="K1012" s="390"/>
      <c r="L1012" s="390"/>
      <c r="M1012" s="390"/>
      <c r="N1012" s="390"/>
      <c r="O1012" s="390"/>
      <c r="P1012" s="403"/>
      <c r="Q1012" s="391"/>
    </row>
    <row r="1013" spans="1:17" ht="14.4" customHeight="1" x14ac:dyDescent="0.3">
      <c r="A1013" s="386" t="s">
        <v>4220</v>
      </c>
      <c r="B1013" s="387" t="s">
        <v>3808</v>
      </c>
      <c r="C1013" s="387" t="s">
        <v>3672</v>
      </c>
      <c r="D1013" s="387" t="s">
        <v>3959</v>
      </c>
      <c r="E1013" s="387" t="s">
        <v>3960</v>
      </c>
      <c r="F1013" s="390">
        <v>1</v>
      </c>
      <c r="G1013" s="390">
        <v>110</v>
      </c>
      <c r="H1013" s="390">
        <v>1</v>
      </c>
      <c r="I1013" s="390">
        <v>110</v>
      </c>
      <c r="J1013" s="390"/>
      <c r="K1013" s="390"/>
      <c r="L1013" s="390"/>
      <c r="M1013" s="390"/>
      <c r="N1013" s="390"/>
      <c r="O1013" s="390"/>
      <c r="P1013" s="403"/>
      <c r="Q1013" s="391"/>
    </row>
    <row r="1014" spans="1:17" ht="14.4" customHeight="1" x14ac:dyDescent="0.3">
      <c r="A1014" s="386" t="s">
        <v>4220</v>
      </c>
      <c r="B1014" s="387" t="s">
        <v>3808</v>
      </c>
      <c r="C1014" s="387" t="s">
        <v>3672</v>
      </c>
      <c r="D1014" s="387" t="s">
        <v>3969</v>
      </c>
      <c r="E1014" s="387" t="s">
        <v>3970</v>
      </c>
      <c r="F1014" s="390">
        <v>14</v>
      </c>
      <c r="G1014" s="390">
        <v>2618</v>
      </c>
      <c r="H1014" s="390">
        <v>1</v>
      </c>
      <c r="I1014" s="390">
        <v>187</v>
      </c>
      <c r="J1014" s="390">
        <v>14</v>
      </c>
      <c r="K1014" s="390">
        <v>2702</v>
      </c>
      <c r="L1014" s="390">
        <v>1.0320855614973261</v>
      </c>
      <c r="M1014" s="390">
        <v>193</v>
      </c>
      <c r="N1014" s="390">
        <v>5</v>
      </c>
      <c r="O1014" s="390">
        <v>970</v>
      </c>
      <c r="P1014" s="403">
        <v>0.3705118411000764</v>
      </c>
      <c r="Q1014" s="391">
        <v>194</v>
      </c>
    </row>
    <row r="1015" spans="1:17" ht="14.4" customHeight="1" x14ac:dyDescent="0.3">
      <c r="A1015" s="386" t="s">
        <v>4220</v>
      </c>
      <c r="B1015" s="387" t="s">
        <v>3808</v>
      </c>
      <c r="C1015" s="387" t="s">
        <v>3672</v>
      </c>
      <c r="D1015" s="387" t="s">
        <v>4097</v>
      </c>
      <c r="E1015" s="387" t="s">
        <v>4098</v>
      </c>
      <c r="F1015" s="390"/>
      <c r="G1015" s="390"/>
      <c r="H1015" s="390"/>
      <c r="I1015" s="390"/>
      <c r="J1015" s="390"/>
      <c r="K1015" s="390"/>
      <c r="L1015" s="390"/>
      <c r="M1015" s="390"/>
      <c r="N1015" s="390">
        <v>0</v>
      </c>
      <c r="O1015" s="390">
        <v>0</v>
      </c>
      <c r="P1015" s="403"/>
      <c r="Q1015" s="391"/>
    </row>
    <row r="1016" spans="1:17" ht="14.4" customHeight="1" x14ac:dyDescent="0.3">
      <c r="A1016" s="386" t="s">
        <v>4220</v>
      </c>
      <c r="B1016" s="387" t="s">
        <v>3981</v>
      </c>
      <c r="C1016" s="387" t="s">
        <v>3546</v>
      </c>
      <c r="D1016" s="387" t="s">
        <v>3557</v>
      </c>
      <c r="E1016" s="387" t="s">
        <v>3558</v>
      </c>
      <c r="F1016" s="390">
        <v>0.70000000000000007</v>
      </c>
      <c r="G1016" s="390">
        <v>91.14</v>
      </c>
      <c r="H1016" s="390">
        <v>1</v>
      </c>
      <c r="I1016" s="390">
        <v>130.19999999999999</v>
      </c>
      <c r="J1016" s="390"/>
      <c r="K1016" s="390"/>
      <c r="L1016" s="390"/>
      <c r="M1016" s="390"/>
      <c r="N1016" s="390"/>
      <c r="O1016" s="390"/>
      <c r="P1016" s="403"/>
      <c r="Q1016" s="391"/>
    </row>
    <row r="1017" spans="1:17" ht="14.4" customHeight="1" x14ac:dyDescent="0.3">
      <c r="A1017" s="386" t="s">
        <v>4220</v>
      </c>
      <c r="B1017" s="387" t="s">
        <v>3981</v>
      </c>
      <c r="C1017" s="387" t="s">
        <v>3546</v>
      </c>
      <c r="D1017" s="387" t="s">
        <v>3826</v>
      </c>
      <c r="E1017" s="387" t="s">
        <v>3827</v>
      </c>
      <c r="F1017" s="390">
        <v>0</v>
      </c>
      <c r="G1017" s="390">
        <v>0</v>
      </c>
      <c r="H1017" s="390"/>
      <c r="I1017" s="390"/>
      <c r="J1017" s="390"/>
      <c r="K1017" s="390"/>
      <c r="L1017" s="390"/>
      <c r="M1017" s="390"/>
      <c r="N1017" s="390">
        <v>1</v>
      </c>
      <c r="O1017" s="390">
        <v>61.05</v>
      </c>
      <c r="P1017" s="403"/>
      <c r="Q1017" s="391">
        <v>61.05</v>
      </c>
    </row>
    <row r="1018" spans="1:17" ht="14.4" customHeight="1" x14ac:dyDescent="0.3">
      <c r="A1018" s="386" t="s">
        <v>4220</v>
      </c>
      <c r="B1018" s="387" t="s">
        <v>3981</v>
      </c>
      <c r="C1018" s="387" t="s">
        <v>3546</v>
      </c>
      <c r="D1018" s="387" t="s">
        <v>3618</v>
      </c>
      <c r="E1018" s="387" t="s">
        <v>3619</v>
      </c>
      <c r="F1018" s="390">
        <v>0.2</v>
      </c>
      <c r="G1018" s="390">
        <v>106.26</v>
      </c>
      <c r="H1018" s="390">
        <v>1</v>
      </c>
      <c r="I1018" s="390">
        <v>531.29999999999995</v>
      </c>
      <c r="J1018" s="390"/>
      <c r="K1018" s="390"/>
      <c r="L1018" s="390"/>
      <c r="M1018" s="390"/>
      <c r="N1018" s="390"/>
      <c r="O1018" s="390"/>
      <c r="P1018" s="403"/>
      <c r="Q1018" s="391"/>
    </row>
    <row r="1019" spans="1:17" ht="14.4" customHeight="1" x14ac:dyDescent="0.3">
      <c r="A1019" s="386" t="s">
        <v>4220</v>
      </c>
      <c r="B1019" s="387" t="s">
        <v>3981</v>
      </c>
      <c r="C1019" s="387" t="s">
        <v>3546</v>
      </c>
      <c r="D1019" s="387" t="s">
        <v>4221</v>
      </c>
      <c r="E1019" s="387" t="s">
        <v>3827</v>
      </c>
      <c r="F1019" s="390">
        <v>3</v>
      </c>
      <c r="G1019" s="390">
        <v>298.46999999999997</v>
      </c>
      <c r="H1019" s="390">
        <v>1</v>
      </c>
      <c r="I1019" s="390">
        <v>99.49</v>
      </c>
      <c r="J1019" s="390"/>
      <c r="K1019" s="390"/>
      <c r="L1019" s="390"/>
      <c r="M1019" s="390"/>
      <c r="N1019" s="390"/>
      <c r="O1019" s="390"/>
      <c r="P1019" s="403"/>
      <c r="Q1019" s="391"/>
    </row>
    <row r="1020" spans="1:17" ht="14.4" customHeight="1" x14ac:dyDescent="0.3">
      <c r="A1020" s="386" t="s">
        <v>4220</v>
      </c>
      <c r="B1020" s="387" t="s">
        <v>3981</v>
      </c>
      <c r="C1020" s="387" t="s">
        <v>3546</v>
      </c>
      <c r="D1020" s="387" t="s">
        <v>3668</v>
      </c>
      <c r="E1020" s="387" t="s">
        <v>3669</v>
      </c>
      <c r="F1020" s="390">
        <v>1.5999999999999999</v>
      </c>
      <c r="G1020" s="390">
        <v>1294.3000000000002</v>
      </c>
      <c r="H1020" s="390">
        <v>1</v>
      </c>
      <c r="I1020" s="390">
        <v>808.93750000000023</v>
      </c>
      <c r="J1020" s="390"/>
      <c r="K1020" s="390"/>
      <c r="L1020" s="390"/>
      <c r="M1020" s="390"/>
      <c r="N1020" s="390"/>
      <c r="O1020" s="390"/>
      <c r="P1020" s="403"/>
      <c r="Q1020" s="391"/>
    </row>
    <row r="1021" spans="1:17" ht="14.4" customHeight="1" x14ac:dyDescent="0.3">
      <c r="A1021" s="386" t="s">
        <v>4220</v>
      </c>
      <c r="B1021" s="387" t="s">
        <v>3981</v>
      </c>
      <c r="C1021" s="387" t="s">
        <v>3546</v>
      </c>
      <c r="D1021" s="387" t="s">
        <v>3861</v>
      </c>
      <c r="E1021" s="387" t="s">
        <v>3669</v>
      </c>
      <c r="F1021" s="390"/>
      <c r="G1021" s="390"/>
      <c r="H1021" s="390"/>
      <c r="I1021" s="390"/>
      <c r="J1021" s="390"/>
      <c r="K1021" s="390"/>
      <c r="L1021" s="390"/>
      <c r="M1021" s="390"/>
      <c r="N1021" s="390">
        <v>2</v>
      </c>
      <c r="O1021" s="390">
        <v>303.12</v>
      </c>
      <c r="P1021" s="403"/>
      <c r="Q1021" s="391">
        <v>151.56</v>
      </c>
    </row>
    <row r="1022" spans="1:17" ht="14.4" customHeight="1" x14ac:dyDescent="0.3">
      <c r="A1022" s="386" t="s">
        <v>4220</v>
      </c>
      <c r="B1022" s="387" t="s">
        <v>3981</v>
      </c>
      <c r="C1022" s="387" t="s">
        <v>3888</v>
      </c>
      <c r="D1022" s="387" t="s">
        <v>4002</v>
      </c>
      <c r="E1022" s="387" t="s">
        <v>4003</v>
      </c>
      <c r="F1022" s="390"/>
      <c r="G1022" s="390"/>
      <c r="H1022" s="390"/>
      <c r="I1022" s="390"/>
      <c r="J1022" s="390">
        <v>2</v>
      </c>
      <c r="K1022" s="390">
        <v>140</v>
      </c>
      <c r="L1022" s="390"/>
      <c r="M1022" s="390">
        <v>70</v>
      </c>
      <c r="N1022" s="390"/>
      <c r="O1022" s="390"/>
      <c r="P1022" s="403"/>
      <c r="Q1022" s="391"/>
    </row>
    <row r="1023" spans="1:17" ht="14.4" customHeight="1" x14ac:dyDescent="0.3">
      <c r="A1023" s="386" t="s">
        <v>4220</v>
      </c>
      <c r="B1023" s="387" t="s">
        <v>3981</v>
      </c>
      <c r="C1023" s="387" t="s">
        <v>3888</v>
      </c>
      <c r="D1023" s="387" t="s">
        <v>3889</v>
      </c>
      <c r="E1023" s="387" t="s">
        <v>3890</v>
      </c>
      <c r="F1023" s="390"/>
      <c r="G1023" s="390"/>
      <c r="H1023" s="390"/>
      <c r="I1023" s="390"/>
      <c r="J1023" s="390">
        <v>8</v>
      </c>
      <c r="K1023" s="390">
        <v>1176</v>
      </c>
      <c r="L1023" s="390"/>
      <c r="M1023" s="390">
        <v>147</v>
      </c>
      <c r="N1023" s="390">
        <v>8</v>
      </c>
      <c r="O1023" s="390">
        <v>1176</v>
      </c>
      <c r="P1023" s="403"/>
      <c r="Q1023" s="391">
        <v>147</v>
      </c>
    </row>
    <row r="1024" spans="1:17" ht="14.4" customHeight="1" x14ac:dyDescent="0.3">
      <c r="A1024" s="386" t="s">
        <v>4220</v>
      </c>
      <c r="B1024" s="387" t="s">
        <v>3981</v>
      </c>
      <c r="C1024" s="387" t="s">
        <v>3888</v>
      </c>
      <c r="D1024" s="387" t="s">
        <v>4010</v>
      </c>
      <c r="E1024" s="387" t="s">
        <v>4011</v>
      </c>
      <c r="F1024" s="390"/>
      <c r="G1024" s="390"/>
      <c r="H1024" s="390"/>
      <c r="I1024" s="390"/>
      <c r="J1024" s="390"/>
      <c r="K1024" s="390"/>
      <c r="L1024" s="390"/>
      <c r="M1024" s="390"/>
      <c r="N1024" s="390">
        <v>1</v>
      </c>
      <c r="O1024" s="390">
        <v>187</v>
      </c>
      <c r="P1024" s="403"/>
      <c r="Q1024" s="391">
        <v>187</v>
      </c>
    </row>
    <row r="1025" spans="1:17" ht="14.4" customHeight="1" x14ac:dyDescent="0.3">
      <c r="A1025" s="386" t="s">
        <v>4220</v>
      </c>
      <c r="B1025" s="387" t="s">
        <v>3981</v>
      </c>
      <c r="C1025" s="387" t="s">
        <v>3888</v>
      </c>
      <c r="D1025" s="387" t="s">
        <v>4012</v>
      </c>
      <c r="E1025" s="387" t="s">
        <v>4013</v>
      </c>
      <c r="F1025" s="390"/>
      <c r="G1025" s="390"/>
      <c r="H1025" s="390"/>
      <c r="I1025" s="390"/>
      <c r="J1025" s="390">
        <v>28</v>
      </c>
      <c r="K1025" s="390">
        <v>4172</v>
      </c>
      <c r="L1025" s="390"/>
      <c r="M1025" s="390">
        <v>149</v>
      </c>
      <c r="N1025" s="390">
        <v>13</v>
      </c>
      <c r="O1025" s="390">
        <v>1937</v>
      </c>
      <c r="P1025" s="403"/>
      <c r="Q1025" s="391">
        <v>149</v>
      </c>
    </row>
    <row r="1026" spans="1:17" ht="14.4" customHeight="1" x14ac:dyDescent="0.3">
      <c r="A1026" s="386" t="s">
        <v>4220</v>
      </c>
      <c r="B1026" s="387" t="s">
        <v>3981</v>
      </c>
      <c r="C1026" s="387" t="s">
        <v>3888</v>
      </c>
      <c r="D1026" s="387" t="s">
        <v>4014</v>
      </c>
      <c r="E1026" s="387" t="s">
        <v>4015</v>
      </c>
      <c r="F1026" s="390"/>
      <c r="G1026" s="390"/>
      <c r="H1026" s="390"/>
      <c r="I1026" s="390"/>
      <c r="J1026" s="390">
        <v>1</v>
      </c>
      <c r="K1026" s="390">
        <v>149</v>
      </c>
      <c r="L1026" s="390"/>
      <c r="M1026" s="390">
        <v>149</v>
      </c>
      <c r="N1026" s="390"/>
      <c r="O1026" s="390"/>
      <c r="P1026" s="403"/>
      <c r="Q1026" s="391"/>
    </row>
    <row r="1027" spans="1:17" ht="14.4" customHeight="1" x14ac:dyDescent="0.3">
      <c r="A1027" s="386" t="s">
        <v>4220</v>
      </c>
      <c r="B1027" s="387" t="s">
        <v>3981</v>
      </c>
      <c r="C1027" s="387" t="s">
        <v>3888</v>
      </c>
      <c r="D1027" s="387" t="s">
        <v>4020</v>
      </c>
      <c r="E1027" s="387" t="s">
        <v>4021</v>
      </c>
      <c r="F1027" s="390"/>
      <c r="G1027" s="390"/>
      <c r="H1027" s="390"/>
      <c r="I1027" s="390"/>
      <c r="J1027" s="390">
        <v>2</v>
      </c>
      <c r="K1027" s="390">
        <v>494</v>
      </c>
      <c r="L1027" s="390"/>
      <c r="M1027" s="390">
        <v>247</v>
      </c>
      <c r="N1027" s="390">
        <v>2</v>
      </c>
      <c r="O1027" s="390">
        <v>494</v>
      </c>
      <c r="P1027" s="403"/>
      <c r="Q1027" s="391">
        <v>247</v>
      </c>
    </row>
    <row r="1028" spans="1:17" ht="14.4" customHeight="1" x14ac:dyDescent="0.3">
      <c r="A1028" s="386" t="s">
        <v>4220</v>
      </c>
      <c r="B1028" s="387" t="s">
        <v>3981</v>
      </c>
      <c r="C1028" s="387" t="s">
        <v>3672</v>
      </c>
      <c r="D1028" s="387" t="s">
        <v>3673</v>
      </c>
      <c r="E1028" s="387" t="s">
        <v>3674</v>
      </c>
      <c r="F1028" s="390">
        <v>1</v>
      </c>
      <c r="G1028" s="390">
        <v>0</v>
      </c>
      <c r="H1028" s="390"/>
      <c r="I1028" s="390">
        <v>0</v>
      </c>
      <c r="J1028" s="390"/>
      <c r="K1028" s="390"/>
      <c r="L1028" s="390"/>
      <c r="M1028" s="390"/>
      <c r="N1028" s="390"/>
      <c r="O1028" s="390"/>
      <c r="P1028" s="403"/>
      <c r="Q1028" s="391"/>
    </row>
    <row r="1029" spans="1:17" ht="14.4" customHeight="1" x14ac:dyDescent="0.3">
      <c r="A1029" s="386" t="s">
        <v>4220</v>
      </c>
      <c r="B1029" s="387" t="s">
        <v>3981</v>
      </c>
      <c r="C1029" s="387" t="s">
        <v>3672</v>
      </c>
      <c r="D1029" s="387" t="s">
        <v>3778</v>
      </c>
      <c r="E1029" s="387" t="s">
        <v>3779</v>
      </c>
      <c r="F1029" s="390">
        <v>3</v>
      </c>
      <c r="G1029" s="390">
        <v>0</v>
      </c>
      <c r="H1029" s="390"/>
      <c r="I1029" s="390">
        <v>0</v>
      </c>
      <c r="J1029" s="390"/>
      <c r="K1029" s="390"/>
      <c r="L1029" s="390"/>
      <c r="M1029" s="390"/>
      <c r="N1029" s="390">
        <v>1</v>
      </c>
      <c r="O1029" s="390">
        <v>0</v>
      </c>
      <c r="P1029" s="403"/>
      <c r="Q1029" s="391">
        <v>0</v>
      </c>
    </row>
    <row r="1030" spans="1:17" ht="14.4" customHeight="1" x14ac:dyDescent="0.3">
      <c r="A1030" s="386" t="s">
        <v>4220</v>
      </c>
      <c r="B1030" s="387" t="s">
        <v>3981</v>
      </c>
      <c r="C1030" s="387" t="s">
        <v>3672</v>
      </c>
      <c r="D1030" s="387" t="s">
        <v>3675</v>
      </c>
      <c r="E1030" s="387" t="s">
        <v>3676</v>
      </c>
      <c r="F1030" s="390">
        <v>68</v>
      </c>
      <c r="G1030" s="390">
        <v>2312</v>
      </c>
      <c r="H1030" s="390">
        <v>1</v>
      </c>
      <c r="I1030" s="390">
        <v>34</v>
      </c>
      <c r="J1030" s="390">
        <v>59</v>
      </c>
      <c r="K1030" s="390">
        <v>2006</v>
      </c>
      <c r="L1030" s="390">
        <v>0.86764705882352944</v>
      </c>
      <c r="M1030" s="390">
        <v>34</v>
      </c>
      <c r="N1030" s="390">
        <v>125</v>
      </c>
      <c r="O1030" s="390">
        <v>4250</v>
      </c>
      <c r="P1030" s="403">
        <v>1.838235294117647</v>
      </c>
      <c r="Q1030" s="391">
        <v>34</v>
      </c>
    </row>
    <row r="1031" spans="1:17" ht="14.4" customHeight="1" x14ac:dyDescent="0.3">
      <c r="A1031" s="386" t="s">
        <v>4220</v>
      </c>
      <c r="B1031" s="387" t="s">
        <v>3981</v>
      </c>
      <c r="C1031" s="387" t="s">
        <v>3672</v>
      </c>
      <c r="D1031" s="387" t="s">
        <v>3679</v>
      </c>
      <c r="E1031" s="387" t="s">
        <v>3680</v>
      </c>
      <c r="F1031" s="390">
        <v>50</v>
      </c>
      <c r="G1031" s="390">
        <v>3750</v>
      </c>
      <c r="H1031" s="390">
        <v>1</v>
      </c>
      <c r="I1031" s="390">
        <v>75</v>
      </c>
      <c r="J1031" s="390">
        <v>36</v>
      </c>
      <c r="K1031" s="390">
        <v>2700</v>
      </c>
      <c r="L1031" s="390">
        <v>0.72</v>
      </c>
      <c r="M1031" s="390">
        <v>75</v>
      </c>
      <c r="N1031" s="390">
        <v>30</v>
      </c>
      <c r="O1031" s="390">
        <v>2430</v>
      </c>
      <c r="P1031" s="403">
        <v>0.64800000000000002</v>
      </c>
      <c r="Q1031" s="391">
        <v>81</v>
      </c>
    </row>
    <row r="1032" spans="1:17" ht="14.4" customHeight="1" x14ac:dyDescent="0.3">
      <c r="A1032" s="386" t="s">
        <v>4220</v>
      </c>
      <c r="B1032" s="387" t="s">
        <v>3981</v>
      </c>
      <c r="C1032" s="387" t="s">
        <v>3672</v>
      </c>
      <c r="D1032" s="387" t="s">
        <v>3681</v>
      </c>
      <c r="E1032" s="387" t="s">
        <v>3682</v>
      </c>
      <c r="F1032" s="390"/>
      <c r="G1032" s="390"/>
      <c r="H1032" s="390"/>
      <c r="I1032" s="390"/>
      <c r="J1032" s="390"/>
      <c r="K1032" s="390"/>
      <c r="L1032" s="390"/>
      <c r="M1032" s="390"/>
      <c r="N1032" s="390">
        <v>1</v>
      </c>
      <c r="O1032" s="390">
        <v>0</v>
      </c>
      <c r="P1032" s="403"/>
      <c r="Q1032" s="391">
        <v>0</v>
      </c>
    </row>
    <row r="1033" spans="1:17" ht="14.4" customHeight="1" x14ac:dyDescent="0.3">
      <c r="A1033" s="386" t="s">
        <v>4220</v>
      </c>
      <c r="B1033" s="387" t="s">
        <v>3981</v>
      </c>
      <c r="C1033" s="387" t="s">
        <v>3672</v>
      </c>
      <c r="D1033" s="387" t="s">
        <v>3701</v>
      </c>
      <c r="E1033" s="387" t="s">
        <v>3702</v>
      </c>
      <c r="F1033" s="390"/>
      <c r="G1033" s="390"/>
      <c r="H1033" s="390"/>
      <c r="I1033" s="390"/>
      <c r="J1033" s="390"/>
      <c r="K1033" s="390"/>
      <c r="L1033" s="390"/>
      <c r="M1033" s="390"/>
      <c r="N1033" s="390">
        <v>1</v>
      </c>
      <c r="O1033" s="390">
        <v>325</v>
      </c>
      <c r="P1033" s="403"/>
      <c r="Q1033" s="391">
        <v>325</v>
      </c>
    </row>
    <row r="1034" spans="1:17" ht="14.4" customHeight="1" x14ac:dyDescent="0.3">
      <c r="A1034" s="386" t="s">
        <v>4220</v>
      </c>
      <c r="B1034" s="387" t="s">
        <v>3981</v>
      </c>
      <c r="C1034" s="387" t="s">
        <v>3672</v>
      </c>
      <c r="D1034" s="387" t="s">
        <v>3902</v>
      </c>
      <c r="E1034" s="387" t="s">
        <v>3903</v>
      </c>
      <c r="F1034" s="390">
        <v>38</v>
      </c>
      <c r="G1034" s="390">
        <v>3420</v>
      </c>
      <c r="H1034" s="390">
        <v>1</v>
      </c>
      <c r="I1034" s="390">
        <v>90</v>
      </c>
      <c r="J1034" s="390">
        <v>14</v>
      </c>
      <c r="K1034" s="390">
        <v>1274</v>
      </c>
      <c r="L1034" s="390">
        <v>0.37251461988304091</v>
      </c>
      <c r="M1034" s="390">
        <v>91</v>
      </c>
      <c r="N1034" s="390">
        <v>14</v>
      </c>
      <c r="O1034" s="390">
        <v>1274</v>
      </c>
      <c r="P1034" s="403">
        <v>0.37251461988304091</v>
      </c>
      <c r="Q1034" s="391">
        <v>91</v>
      </c>
    </row>
    <row r="1035" spans="1:17" ht="14.4" customHeight="1" x14ac:dyDescent="0.3">
      <c r="A1035" s="386" t="s">
        <v>4220</v>
      </c>
      <c r="B1035" s="387" t="s">
        <v>3981</v>
      </c>
      <c r="C1035" s="387" t="s">
        <v>3672</v>
      </c>
      <c r="D1035" s="387" t="s">
        <v>3904</v>
      </c>
      <c r="E1035" s="387" t="s">
        <v>3905</v>
      </c>
      <c r="F1035" s="390">
        <v>1</v>
      </c>
      <c r="G1035" s="390">
        <v>124</v>
      </c>
      <c r="H1035" s="390">
        <v>1</v>
      </c>
      <c r="I1035" s="390">
        <v>124</v>
      </c>
      <c r="J1035" s="390">
        <v>1</v>
      </c>
      <c r="K1035" s="390">
        <v>125</v>
      </c>
      <c r="L1035" s="390">
        <v>1.0080645161290323</v>
      </c>
      <c r="M1035" s="390">
        <v>125</v>
      </c>
      <c r="N1035" s="390"/>
      <c r="O1035" s="390"/>
      <c r="P1035" s="403"/>
      <c r="Q1035" s="391"/>
    </row>
    <row r="1036" spans="1:17" ht="14.4" customHeight="1" x14ac:dyDescent="0.3">
      <c r="A1036" s="386" t="s">
        <v>4220</v>
      </c>
      <c r="B1036" s="387" t="s">
        <v>3981</v>
      </c>
      <c r="C1036" s="387" t="s">
        <v>3672</v>
      </c>
      <c r="D1036" s="387" t="s">
        <v>3906</v>
      </c>
      <c r="E1036" s="387" t="s">
        <v>3907</v>
      </c>
      <c r="F1036" s="390">
        <v>98</v>
      </c>
      <c r="G1036" s="390">
        <v>24304</v>
      </c>
      <c r="H1036" s="390">
        <v>1</v>
      </c>
      <c r="I1036" s="390">
        <v>248</v>
      </c>
      <c r="J1036" s="390">
        <v>169</v>
      </c>
      <c r="K1036" s="390">
        <v>42081</v>
      </c>
      <c r="L1036" s="390">
        <v>1.7314433838051349</v>
      </c>
      <c r="M1036" s="390">
        <v>249</v>
      </c>
      <c r="N1036" s="390">
        <v>9</v>
      </c>
      <c r="O1036" s="390">
        <v>2088</v>
      </c>
      <c r="P1036" s="403">
        <v>8.5911784068466099E-2</v>
      </c>
      <c r="Q1036" s="391">
        <v>232</v>
      </c>
    </row>
    <row r="1037" spans="1:17" ht="14.4" customHeight="1" x14ac:dyDescent="0.3">
      <c r="A1037" s="386" t="s">
        <v>4220</v>
      </c>
      <c r="B1037" s="387" t="s">
        <v>3981</v>
      </c>
      <c r="C1037" s="387" t="s">
        <v>3672</v>
      </c>
      <c r="D1037" s="387" t="s">
        <v>3908</v>
      </c>
      <c r="E1037" s="387" t="s">
        <v>3909</v>
      </c>
      <c r="F1037" s="390">
        <v>4</v>
      </c>
      <c r="G1037" s="390">
        <v>1872</v>
      </c>
      <c r="H1037" s="390">
        <v>1</v>
      </c>
      <c r="I1037" s="390">
        <v>468</v>
      </c>
      <c r="J1037" s="390">
        <v>6</v>
      </c>
      <c r="K1037" s="390">
        <v>1332</v>
      </c>
      <c r="L1037" s="390">
        <v>0.71153846153846156</v>
      </c>
      <c r="M1037" s="390">
        <v>222</v>
      </c>
      <c r="N1037" s="390">
        <v>4</v>
      </c>
      <c r="O1037" s="390">
        <v>896</v>
      </c>
      <c r="P1037" s="403">
        <v>0.47863247863247865</v>
      </c>
      <c r="Q1037" s="391">
        <v>224</v>
      </c>
    </row>
    <row r="1038" spans="1:17" ht="14.4" customHeight="1" x14ac:dyDescent="0.3">
      <c r="A1038" s="386" t="s">
        <v>4220</v>
      </c>
      <c r="B1038" s="387" t="s">
        <v>3981</v>
      </c>
      <c r="C1038" s="387" t="s">
        <v>3672</v>
      </c>
      <c r="D1038" s="387" t="s">
        <v>4034</v>
      </c>
      <c r="E1038" s="387" t="s">
        <v>4035</v>
      </c>
      <c r="F1038" s="390">
        <v>1</v>
      </c>
      <c r="G1038" s="390">
        <v>153</v>
      </c>
      <c r="H1038" s="390">
        <v>1</v>
      </c>
      <c r="I1038" s="390">
        <v>153</v>
      </c>
      <c r="J1038" s="390">
        <v>1</v>
      </c>
      <c r="K1038" s="390">
        <v>154</v>
      </c>
      <c r="L1038" s="390">
        <v>1.0065359477124183</v>
      </c>
      <c r="M1038" s="390">
        <v>154</v>
      </c>
      <c r="N1038" s="390"/>
      <c r="O1038" s="390"/>
      <c r="P1038" s="403"/>
      <c r="Q1038" s="391"/>
    </row>
    <row r="1039" spans="1:17" ht="14.4" customHeight="1" x14ac:dyDescent="0.3">
      <c r="A1039" s="386" t="s">
        <v>4220</v>
      </c>
      <c r="B1039" s="387" t="s">
        <v>3981</v>
      </c>
      <c r="C1039" s="387" t="s">
        <v>3672</v>
      </c>
      <c r="D1039" s="387" t="s">
        <v>3933</v>
      </c>
      <c r="E1039" s="387" t="s">
        <v>3934</v>
      </c>
      <c r="F1039" s="390">
        <v>360</v>
      </c>
      <c r="G1039" s="390">
        <v>0</v>
      </c>
      <c r="H1039" s="390"/>
      <c r="I1039" s="390">
        <v>0</v>
      </c>
      <c r="J1039" s="390">
        <v>413</v>
      </c>
      <c r="K1039" s="390">
        <v>0</v>
      </c>
      <c r="L1039" s="390"/>
      <c r="M1039" s="390">
        <v>0</v>
      </c>
      <c r="N1039" s="390">
        <v>364</v>
      </c>
      <c r="O1039" s="390">
        <v>0</v>
      </c>
      <c r="P1039" s="403"/>
      <c r="Q1039" s="391">
        <v>0</v>
      </c>
    </row>
    <row r="1040" spans="1:17" ht="14.4" customHeight="1" x14ac:dyDescent="0.3">
      <c r="A1040" s="386" t="s">
        <v>4220</v>
      </c>
      <c r="B1040" s="387" t="s">
        <v>3981</v>
      </c>
      <c r="C1040" s="387" t="s">
        <v>3672</v>
      </c>
      <c r="D1040" s="387" t="s">
        <v>3935</v>
      </c>
      <c r="E1040" s="387" t="s">
        <v>3936</v>
      </c>
      <c r="F1040" s="390">
        <v>26</v>
      </c>
      <c r="G1040" s="390">
        <v>7956</v>
      </c>
      <c r="H1040" s="390">
        <v>1</v>
      </c>
      <c r="I1040" s="390">
        <v>306</v>
      </c>
      <c r="J1040" s="390">
        <v>12</v>
      </c>
      <c r="K1040" s="390">
        <v>1920</v>
      </c>
      <c r="L1040" s="390">
        <v>0.24132730015082957</v>
      </c>
      <c r="M1040" s="390">
        <v>160</v>
      </c>
      <c r="N1040" s="390">
        <v>12</v>
      </c>
      <c r="O1040" s="390">
        <v>1932</v>
      </c>
      <c r="P1040" s="403">
        <v>0.24283559577677225</v>
      </c>
      <c r="Q1040" s="391">
        <v>161</v>
      </c>
    </row>
    <row r="1041" spans="1:17" ht="14.4" customHeight="1" x14ac:dyDescent="0.3">
      <c r="A1041" s="386" t="s">
        <v>4220</v>
      </c>
      <c r="B1041" s="387" t="s">
        <v>3981</v>
      </c>
      <c r="C1041" s="387" t="s">
        <v>3672</v>
      </c>
      <c r="D1041" s="387" t="s">
        <v>3939</v>
      </c>
      <c r="E1041" s="387" t="s">
        <v>3940</v>
      </c>
      <c r="F1041" s="390">
        <v>4</v>
      </c>
      <c r="G1041" s="390">
        <v>2096</v>
      </c>
      <c r="H1041" s="390">
        <v>1</v>
      </c>
      <c r="I1041" s="390">
        <v>524</v>
      </c>
      <c r="J1041" s="390">
        <v>1</v>
      </c>
      <c r="K1041" s="390">
        <v>525</v>
      </c>
      <c r="L1041" s="390">
        <v>0.25047709923664124</v>
      </c>
      <c r="M1041" s="390">
        <v>525</v>
      </c>
      <c r="N1041" s="390"/>
      <c r="O1041" s="390"/>
      <c r="P1041" s="403"/>
      <c r="Q1041" s="391"/>
    </row>
    <row r="1042" spans="1:17" ht="14.4" customHeight="1" x14ac:dyDescent="0.3">
      <c r="A1042" s="386" t="s">
        <v>4220</v>
      </c>
      <c r="B1042" s="387" t="s">
        <v>3981</v>
      </c>
      <c r="C1042" s="387" t="s">
        <v>3672</v>
      </c>
      <c r="D1042" s="387" t="s">
        <v>3943</v>
      </c>
      <c r="E1042" s="387" t="s">
        <v>3944</v>
      </c>
      <c r="F1042" s="390">
        <v>64</v>
      </c>
      <c r="G1042" s="390">
        <v>18944</v>
      </c>
      <c r="H1042" s="390">
        <v>1</v>
      </c>
      <c r="I1042" s="390">
        <v>296</v>
      </c>
      <c r="J1042" s="390">
        <v>51</v>
      </c>
      <c r="K1042" s="390">
        <v>7548</v>
      </c>
      <c r="L1042" s="390">
        <v>0.3984375</v>
      </c>
      <c r="M1042" s="390">
        <v>148</v>
      </c>
      <c r="N1042" s="390">
        <v>24</v>
      </c>
      <c r="O1042" s="390">
        <v>3576</v>
      </c>
      <c r="P1042" s="403">
        <v>0.18876689189189189</v>
      </c>
      <c r="Q1042" s="391">
        <v>149</v>
      </c>
    </row>
    <row r="1043" spans="1:17" ht="14.4" customHeight="1" x14ac:dyDescent="0.3">
      <c r="A1043" s="386" t="s">
        <v>4220</v>
      </c>
      <c r="B1043" s="387" t="s">
        <v>3981</v>
      </c>
      <c r="C1043" s="387" t="s">
        <v>3672</v>
      </c>
      <c r="D1043" s="387" t="s">
        <v>3945</v>
      </c>
      <c r="E1043" s="387" t="s">
        <v>3940</v>
      </c>
      <c r="F1043" s="390">
        <v>21</v>
      </c>
      <c r="G1043" s="390">
        <v>13923</v>
      </c>
      <c r="H1043" s="390">
        <v>1</v>
      </c>
      <c r="I1043" s="390">
        <v>663</v>
      </c>
      <c r="J1043" s="390">
        <v>26</v>
      </c>
      <c r="K1043" s="390">
        <v>17290</v>
      </c>
      <c r="L1043" s="390">
        <v>1.2418300653594772</v>
      </c>
      <c r="M1043" s="390">
        <v>665</v>
      </c>
      <c r="N1043" s="390">
        <v>18</v>
      </c>
      <c r="O1043" s="390">
        <v>12024</v>
      </c>
      <c r="P1043" s="403">
        <v>0.86360698125404012</v>
      </c>
      <c r="Q1043" s="391">
        <v>668</v>
      </c>
    </row>
    <row r="1044" spans="1:17" ht="14.4" customHeight="1" x14ac:dyDescent="0.3">
      <c r="A1044" s="386" t="s">
        <v>4220</v>
      </c>
      <c r="B1044" s="387" t="s">
        <v>3981</v>
      </c>
      <c r="C1044" s="387" t="s">
        <v>3672</v>
      </c>
      <c r="D1044" s="387" t="s">
        <v>4054</v>
      </c>
      <c r="E1044" s="387" t="s">
        <v>4055</v>
      </c>
      <c r="F1044" s="390"/>
      <c r="G1044" s="390"/>
      <c r="H1044" s="390"/>
      <c r="I1044" s="390"/>
      <c r="J1044" s="390">
        <v>1</v>
      </c>
      <c r="K1044" s="390">
        <v>197</v>
      </c>
      <c r="L1044" s="390"/>
      <c r="M1044" s="390">
        <v>197</v>
      </c>
      <c r="N1044" s="390">
        <v>1</v>
      </c>
      <c r="O1044" s="390">
        <v>198</v>
      </c>
      <c r="P1044" s="403"/>
      <c r="Q1044" s="391">
        <v>198</v>
      </c>
    </row>
    <row r="1045" spans="1:17" ht="14.4" customHeight="1" x14ac:dyDescent="0.3">
      <c r="A1045" s="386" t="s">
        <v>4220</v>
      </c>
      <c r="B1045" s="387" t="s">
        <v>3981</v>
      </c>
      <c r="C1045" s="387" t="s">
        <v>3672</v>
      </c>
      <c r="D1045" s="387" t="s">
        <v>4056</v>
      </c>
      <c r="E1045" s="387" t="s">
        <v>4057</v>
      </c>
      <c r="F1045" s="390">
        <v>1</v>
      </c>
      <c r="G1045" s="390">
        <v>92</v>
      </c>
      <c r="H1045" s="390">
        <v>1</v>
      </c>
      <c r="I1045" s="390">
        <v>92</v>
      </c>
      <c r="J1045" s="390"/>
      <c r="K1045" s="390"/>
      <c r="L1045" s="390"/>
      <c r="M1045" s="390"/>
      <c r="N1045" s="390"/>
      <c r="O1045" s="390"/>
      <c r="P1045" s="403"/>
      <c r="Q1045" s="391"/>
    </row>
    <row r="1046" spans="1:17" ht="14.4" customHeight="1" x14ac:dyDescent="0.3">
      <c r="A1046" s="386" t="s">
        <v>4220</v>
      </c>
      <c r="B1046" s="387" t="s">
        <v>3981</v>
      </c>
      <c r="C1046" s="387" t="s">
        <v>3672</v>
      </c>
      <c r="D1046" s="387" t="s">
        <v>3949</v>
      </c>
      <c r="E1046" s="387" t="s">
        <v>3950</v>
      </c>
      <c r="F1046" s="390">
        <v>1</v>
      </c>
      <c r="G1046" s="390">
        <v>409</v>
      </c>
      <c r="H1046" s="390">
        <v>1</v>
      </c>
      <c r="I1046" s="390">
        <v>409</v>
      </c>
      <c r="J1046" s="390"/>
      <c r="K1046" s="390"/>
      <c r="L1046" s="390"/>
      <c r="M1046" s="390"/>
      <c r="N1046" s="390"/>
      <c r="O1046" s="390"/>
      <c r="P1046" s="403"/>
      <c r="Q1046" s="391"/>
    </row>
    <row r="1047" spans="1:17" ht="14.4" customHeight="1" x14ac:dyDescent="0.3">
      <c r="A1047" s="386" t="s">
        <v>4220</v>
      </c>
      <c r="B1047" s="387" t="s">
        <v>3981</v>
      </c>
      <c r="C1047" s="387" t="s">
        <v>3672</v>
      </c>
      <c r="D1047" s="387" t="s">
        <v>4058</v>
      </c>
      <c r="E1047" s="387" t="s">
        <v>4059</v>
      </c>
      <c r="F1047" s="390">
        <v>1</v>
      </c>
      <c r="G1047" s="390">
        <v>110</v>
      </c>
      <c r="H1047" s="390">
        <v>1</v>
      </c>
      <c r="I1047" s="390">
        <v>110</v>
      </c>
      <c r="J1047" s="390"/>
      <c r="K1047" s="390"/>
      <c r="L1047" s="390"/>
      <c r="M1047" s="390"/>
      <c r="N1047" s="390"/>
      <c r="O1047" s="390"/>
      <c r="P1047" s="403"/>
      <c r="Q1047" s="391"/>
    </row>
    <row r="1048" spans="1:17" ht="14.4" customHeight="1" x14ac:dyDescent="0.3">
      <c r="A1048" s="386" t="s">
        <v>4220</v>
      </c>
      <c r="B1048" s="387" t="s">
        <v>3981</v>
      </c>
      <c r="C1048" s="387" t="s">
        <v>3672</v>
      </c>
      <c r="D1048" s="387" t="s">
        <v>4060</v>
      </c>
      <c r="E1048" s="387" t="s">
        <v>4061</v>
      </c>
      <c r="F1048" s="390">
        <v>2</v>
      </c>
      <c r="G1048" s="390">
        <v>220</v>
      </c>
      <c r="H1048" s="390">
        <v>1</v>
      </c>
      <c r="I1048" s="390">
        <v>110</v>
      </c>
      <c r="J1048" s="390">
        <v>5</v>
      </c>
      <c r="K1048" s="390">
        <v>555</v>
      </c>
      <c r="L1048" s="390">
        <v>2.5227272727272729</v>
      </c>
      <c r="M1048" s="390">
        <v>111</v>
      </c>
      <c r="N1048" s="390"/>
      <c r="O1048" s="390"/>
      <c r="P1048" s="403"/>
      <c r="Q1048" s="391"/>
    </row>
    <row r="1049" spans="1:17" ht="14.4" customHeight="1" x14ac:dyDescent="0.3">
      <c r="A1049" s="386" t="s">
        <v>4220</v>
      </c>
      <c r="B1049" s="387" t="s">
        <v>3981</v>
      </c>
      <c r="C1049" s="387" t="s">
        <v>3672</v>
      </c>
      <c r="D1049" s="387" t="s">
        <v>4064</v>
      </c>
      <c r="E1049" s="387" t="s">
        <v>4065</v>
      </c>
      <c r="F1049" s="390">
        <v>2</v>
      </c>
      <c r="G1049" s="390">
        <v>220</v>
      </c>
      <c r="H1049" s="390">
        <v>1</v>
      </c>
      <c r="I1049" s="390">
        <v>110</v>
      </c>
      <c r="J1049" s="390"/>
      <c r="K1049" s="390"/>
      <c r="L1049" s="390"/>
      <c r="M1049" s="390"/>
      <c r="N1049" s="390">
        <v>1</v>
      </c>
      <c r="O1049" s="390">
        <v>112</v>
      </c>
      <c r="P1049" s="403">
        <v>0.50909090909090904</v>
      </c>
      <c r="Q1049" s="391">
        <v>112</v>
      </c>
    </row>
    <row r="1050" spans="1:17" ht="14.4" customHeight="1" x14ac:dyDescent="0.3">
      <c r="A1050" s="386" t="s">
        <v>4220</v>
      </c>
      <c r="B1050" s="387" t="s">
        <v>3981</v>
      </c>
      <c r="C1050" s="387" t="s">
        <v>3672</v>
      </c>
      <c r="D1050" s="387" t="s">
        <v>4066</v>
      </c>
      <c r="E1050" s="387" t="s">
        <v>4067</v>
      </c>
      <c r="F1050" s="390">
        <v>39</v>
      </c>
      <c r="G1050" s="390">
        <v>6747</v>
      </c>
      <c r="H1050" s="390">
        <v>1</v>
      </c>
      <c r="I1050" s="390">
        <v>173</v>
      </c>
      <c r="J1050" s="390">
        <v>47</v>
      </c>
      <c r="K1050" s="390">
        <v>8178</v>
      </c>
      <c r="L1050" s="390">
        <v>1.2120942641173855</v>
      </c>
      <c r="M1050" s="390">
        <v>174</v>
      </c>
      <c r="N1050" s="390"/>
      <c r="O1050" s="390"/>
      <c r="P1050" s="403"/>
      <c r="Q1050" s="391"/>
    </row>
    <row r="1051" spans="1:17" ht="14.4" customHeight="1" x14ac:dyDescent="0.3">
      <c r="A1051" s="386" t="s">
        <v>4220</v>
      </c>
      <c r="B1051" s="387" t="s">
        <v>3981</v>
      </c>
      <c r="C1051" s="387" t="s">
        <v>3672</v>
      </c>
      <c r="D1051" s="387" t="s">
        <v>3957</v>
      </c>
      <c r="E1051" s="387" t="s">
        <v>3958</v>
      </c>
      <c r="F1051" s="390"/>
      <c r="G1051" s="390"/>
      <c r="H1051" s="390"/>
      <c r="I1051" s="390"/>
      <c r="J1051" s="390">
        <v>1</v>
      </c>
      <c r="K1051" s="390">
        <v>123</v>
      </c>
      <c r="L1051" s="390"/>
      <c r="M1051" s="390">
        <v>123</v>
      </c>
      <c r="N1051" s="390"/>
      <c r="O1051" s="390"/>
      <c r="P1051" s="403"/>
      <c r="Q1051" s="391"/>
    </row>
    <row r="1052" spans="1:17" ht="14.4" customHeight="1" x14ac:dyDescent="0.3">
      <c r="A1052" s="386" t="s">
        <v>4220</v>
      </c>
      <c r="B1052" s="387" t="s">
        <v>3981</v>
      </c>
      <c r="C1052" s="387" t="s">
        <v>3672</v>
      </c>
      <c r="D1052" s="387" t="s">
        <v>4070</v>
      </c>
      <c r="E1052" s="387" t="s">
        <v>4071</v>
      </c>
      <c r="F1052" s="390">
        <v>1</v>
      </c>
      <c r="G1052" s="390">
        <v>108</v>
      </c>
      <c r="H1052" s="390">
        <v>1</v>
      </c>
      <c r="I1052" s="390">
        <v>108</v>
      </c>
      <c r="J1052" s="390"/>
      <c r="K1052" s="390"/>
      <c r="L1052" s="390"/>
      <c r="M1052" s="390"/>
      <c r="N1052" s="390"/>
      <c r="O1052" s="390"/>
      <c r="P1052" s="403"/>
      <c r="Q1052" s="391"/>
    </row>
    <row r="1053" spans="1:17" ht="14.4" customHeight="1" x14ac:dyDescent="0.3">
      <c r="A1053" s="386" t="s">
        <v>4220</v>
      </c>
      <c r="B1053" s="387" t="s">
        <v>3981</v>
      </c>
      <c r="C1053" s="387" t="s">
        <v>3672</v>
      </c>
      <c r="D1053" s="387" t="s">
        <v>3959</v>
      </c>
      <c r="E1053" s="387" t="s">
        <v>3960</v>
      </c>
      <c r="F1053" s="390">
        <v>5</v>
      </c>
      <c r="G1053" s="390">
        <v>550</v>
      </c>
      <c r="H1053" s="390">
        <v>1</v>
      </c>
      <c r="I1053" s="390">
        <v>110</v>
      </c>
      <c r="J1053" s="390">
        <v>3</v>
      </c>
      <c r="K1053" s="390">
        <v>333</v>
      </c>
      <c r="L1053" s="390">
        <v>0.60545454545454547</v>
      </c>
      <c r="M1053" s="390">
        <v>111</v>
      </c>
      <c r="N1053" s="390">
        <v>2</v>
      </c>
      <c r="O1053" s="390">
        <v>224</v>
      </c>
      <c r="P1053" s="403">
        <v>0.40727272727272729</v>
      </c>
      <c r="Q1053" s="391">
        <v>112</v>
      </c>
    </row>
    <row r="1054" spans="1:17" ht="14.4" customHeight="1" x14ac:dyDescent="0.3">
      <c r="A1054" s="386" t="s">
        <v>4220</v>
      </c>
      <c r="B1054" s="387" t="s">
        <v>3981</v>
      </c>
      <c r="C1054" s="387" t="s">
        <v>3672</v>
      </c>
      <c r="D1054" s="387" t="s">
        <v>3967</v>
      </c>
      <c r="E1054" s="387" t="s">
        <v>3968</v>
      </c>
      <c r="F1054" s="390"/>
      <c r="G1054" s="390"/>
      <c r="H1054" s="390"/>
      <c r="I1054" s="390"/>
      <c r="J1054" s="390"/>
      <c r="K1054" s="390"/>
      <c r="L1054" s="390"/>
      <c r="M1054" s="390"/>
      <c r="N1054" s="390">
        <v>1</v>
      </c>
      <c r="O1054" s="390">
        <v>64</v>
      </c>
      <c r="P1054" s="403"/>
      <c r="Q1054" s="391">
        <v>64</v>
      </c>
    </row>
    <row r="1055" spans="1:17" ht="14.4" customHeight="1" x14ac:dyDescent="0.3">
      <c r="A1055" s="386" t="s">
        <v>4220</v>
      </c>
      <c r="B1055" s="387" t="s">
        <v>3981</v>
      </c>
      <c r="C1055" s="387" t="s">
        <v>3672</v>
      </c>
      <c r="D1055" s="387" t="s">
        <v>3806</v>
      </c>
      <c r="E1055" s="387" t="s">
        <v>3807</v>
      </c>
      <c r="F1055" s="390"/>
      <c r="G1055" s="390"/>
      <c r="H1055" s="390"/>
      <c r="I1055" s="390"/>
      <c r="J1055" s="390"/>
      <c r="K1055" s="390"/>
      <c r="L1055" s="390"/>
      <c r="M1055" s="390"/>
      <c r="N1055" s="390">
        <v>25</v>
      </c>
      <c r="O1055" s="390">
        <v>0</v>
      </c>
      <c r="P1055" s="403"/>
      <c r="Q1055" s="391">
        <v>0</v>
      </c>
    </row>
    <row r="1056" spans="1:17" ht="14.4" customHeight="1" x14ac:dyDescent="0.3">
      <c r="A1056" s="386" t="s">
        <v>4220</v>
      </c>
      <c r="B1056" s="387" t="s">
        <v>3981</v>
      </c>
      <c r="C1056" s="387" t="s">
        <v>3672</v>
      </c>
      <c r="D1056" s="387" t="s">
        <v>4097</v>
      </c>
      <c r="E1056" s="387" t="s">
        <v>4098</v>
      </c>
      <c r="F1056" s="390"/>
      <c r="G1056" s="390"/>
      <c r="H1056" s="390"/>
      <c r="I1056" s="390"/>
      <c r="J1056" s="390"/>
      <c r="K1056" s="390"/>
      <c r="L1056" s="390"/>
      <c r="M1056" s="390"/>
      <c r="N1056" s="390">
        <v>506</v>
      </c>
      <c r="O1056" s="390">
        <v>117392</v>
      </c>
      <c r="P1056" s="403"/>
      <c r="Q1056" s="391">
        <v>232</v>
      </c>
    </row>
    <row r="1057" spans="1:17" ht="14.4" customHeight="1" x14ac:dyDescent="0.3">
      <c r="A1057" s="386" t="s">
        <v>4220</v>
      </c>
      <c r="B1057" s="387" t="s">
        <v>3981</v>
      </c>
      <c r="C1057" s="387" t="s">
        <v>3672</v>
      </c>
      <c r="D1057" s="387" t="s">
        <v>4099</v>
      </c>
      <c r="E1057" s="387" t="s">
        <v>4100</v>
      </c>
      <c r="F1057" s="390"/>
      <c r="G1057" s="390"/>
      <c r="H1057" s="390"/>
      <c r="I1057" s="390"/>
      <c r="J1057" s="390"/>
      <c r="K1057" s="390"/>
      <c r="L1057" s="390"/>
      <c r="M1057" s="390"/>
      <c r="N1057" s="390">
        <v>5</v>
      </c>
      <c r="O1057" s="390">
        <v>580</v>
      </c>
      <c r="P1057" s="403"/>
      <c r="Q1057" s="391">
        <v>116</v>
      </c>
    </row>
    <row r="1058" spans="1:17" ht="14.4" customHeight="1" x14ac:dyDescent="0.3">
      <c r="A1058" s="386" t="s">
        <v>4220</v>
      </c>
      <c r="B1058" s="387" t="s">
        <v>4101</v>
      </c>
      <c r="C1058" s="387" t="s">
        <v>3672</v>
      </c>
      <c r="D1058" s="387" t="s">
        <v>3675</v>
      </c>
      <c r="E1058" s="387" t="s">
        <v>3676</v>
      </c>
      <c r="F1058" s="390"/>
      <c r="G1058" s="390"/>
      <c r="H1058" s="390"/>
      <c r="I1058" s="390"/>
      <c r="J1058" s="390">
        <v>1</v>
      </c>
      <c r="K1058" s="390">
        <v>34</v>
      </c>
      <c r="L1058" s="390"/>
      <c r="M1058" s="390">
        <v>34</v>
      </c>
      <c r="N1058" s="390"/>
      <c r="O1058" s="390"/>
      <c r="P1058" s="403"/>
      <c r="Q1058" s="391"/>
    </row>
    <row r="1059" spans="1:17" ht="14.4" customHeight="1" x14ac:dyDescent="0.3">
      <c r="A1059" s="386" t="s">
        <v>4220</v>
      </c>
      <c r="B1059" s="387" t="s">
        <v>4101</v>
      </c>
      <c r="C1059" s="387" t="s">
        <v>3672</v>
      </c>
      <c r="D1059" s="387" t="s">
        <v>3701</v>
      </c>
      <c r="E1059" s="387" t="s">
        <v>3702</v>
      </c>
      <c r="F1059" s="390">
        <v>1</v>
      </c>
      <c r="G1059" s="390">
        <v>323</v>
      </c>
      <c r="H1059" s="390">
        <v>1</v>
      </c>
      <c r="I1059" s="390">
        <v>323</v>
      </c>
      <c r="J1059" s="390"/>
      <c r="K1059" s="390"/>
      <c r="L1059" s="390"/>
      <c r="M1059" s="390"/>
      <c r="N1059" s="390">
        <v>1</v>
      </c>
      <c r="O1059" s="390">
        <v>325</v>
      </c>
      <c r="P1059" s="403">
        <v>1.0061919504643964</v>
      </c>
      <c r="Q1059" s="391">
        <v>325</v>
      </c>
    </row>
    <row r="1060" spans="1:17" ht="14.4" customHeight="1" x14ac:dyDescent="0.3">
      <c r="A1060" s="386" t="s">
        <v>4220</v>
      </c>
      <c r="B1060" s="387" t="s">
        <v>4101</v>
      </c>
      <c r="C1060" s="387" t="s">
        <v>3672</v>
      </c>
      <c r="D1060" s="387" t="s">
        <v>4132</v>
      </c>
      <c r="E1060" s="387" t="s">
        <v>4133</v>
      </c>
      <c r="F1060" s="390">
        <v>9</v>
      </c>
      <c r="G1060" s="390">
        <v>2097</v>
      </c>
      <c r="H1060" s="390">
        <v>1</v>
      </c>
      <c r="I1060" s="390">
        <v>233</v>
      </c>
      <c r="J1060" s="390">
        <v>5</v>
      </c>
      <c r="K1060" s="390">
        <v>1170</v>
      </c>
      <c r="L1060" s="390">
        <v>0.55793991416309008</v>
      </c>
      <c r="M1060" s="390">
        <v>234</v>
      </c>
      <c r="N1060" s="390">
        <v>9</v>
      </c>
      <c r="O1060" s="390">
        <v>2088</v>
      </c>
      <c r="P1060" s="403">
        <v>0.99570815450643779</v>
      </c>
      <c r="Q1060" s="391">
        <v>232</v>
      </c>
    </row>
    <row r="1061" spans="1:17" ht="14.4" customHeight="1" x14ac:dyDescent="0.3">
      <c r="A1061" s="386" t="s">
        <v>4222</v>
      </c>
      <c r="B1061" s="387" t="s">
        <v>3735</v>
      </c>
      <c r="C1061" s="387" t="s">
        <v>3672</v>
      </c>
      <c r="D1061" s="387" t="s">
        <v>3776</v>
      </c>
      <c r="E1061" s="387" t="s">
        <v>3777</v>
      </c>
      <c r="F1061" s="390">
        <v>6</v>
      </c>
      <c r="G1061" s="390">
        <v>2586</v>
      </c>
      <c r="H1061" s="390">
        <v>1</v>
      </c>
      <c r="I1061" s="390">
        <v>431</v>
      </c>
      <c r="J1061" s="390">
        <v>15</v>
      </c>
      <c r="K1061" s="390">
        <v>6495</v>
      </c>
      <c r="L1061" s="390">
        <v>2.511600928074246</v>
      </c>
      <c r="M1061" s="390">
        <v>433</v>
      </c>
      <c r="N1061" s="390">
        <v>16</v>
      </c>
      <c r="O1061" s="390">
        <v>5232</v>
      </c>
      <c r="P1061" s="403">
        <v>2.0232018561484919</v>
      </c>
      <c r="Q1061" s="391">
        <v>327</v>
      </c>
    </row>
    <row r="1062" spans="1:17" ht="14.4" customHeight="1" x14ac:dyDescent="0.3">
      <c r="A1062" s="386" t="s">
        <v>4222</v>
      </c>
      <c r="B1062" s="387" t="s">
        <v>3735</v>
      </c>
      <c r="C1062" s="387" t="s">
        <v>3672</v>
      </c>
      <c r="D1062" s="387" t="s">
        <v>3675</v>
      </c>
      <c r="E1062" s="387" t="s">
        <v>3676</v>
      </c>
      <c r="F1062" s="390">
        <v>1</v>
      </c>
      <c r="G1062" s="390">
        <v>34</v>
      </c>
      <c r="H1062" s="390">
        <v>1</v>
      </c>
      <c r="I1062" s="390">
        <v>34</v>
      </c>
      <c r="J1062" s="390"/>
      <c r="K1062" s="390"/>
      <c r="L1062" s="390"/>
      <c r="M1062" s="390"/>
      <c r="N1062" s="390">
        <v>3</v>
      </c>
      <c r="O1062" s="390">
        <v>102</v>
      </c>
      <c r="P1062" s="403">
        <v>3</v>
      </c>
      <c r="Q1062" s="391">
        <v>34</v>
      </c>
    </row>
    <row r="1063" spans="1:17" ht="14.4" customHeight="1" x14ac:dyDescent="0.3">
      <c r="A1063" s="386" t="s">
        <v>4222</v>
      </c>
      <c r="B1063" s="387" t="s">
        <v>3790</v>
      </c>
      <c r="C1063" s="387" t="s">
        <v>3672</v>
      </c>
      <c r="D1063" s="387" t="s">
        <v>3804</v>
      </c>
      <c r="E1063" s="387" t="s">
        <v>3805</v>
      </c>
      <c r="F1063" s="390">
        <v>15</v>
      </c>
      <c r="G1063" s="390">
        <v>4875</v>
      </c>
      <c r="H1063" s="390">
        <v>1</v>
      </c>
      <c r="I1063" s="390">
        <v>325</v>
      </c>
      <c r="J1063" s="390">
        <v>6</v>
      </c>
      <c r="K1063" s="390">
        <v>1962</v>
      </c>
      <c r="L1063" s="390">
        <v>0.40246153846153848</v>
      </c>
      <c r="M1063" s="390">
        <v>327</v>
      </c>
      <c r="N1063" s="390">
        <v>16</v>
      </c>
      <c r="O1063" s="390">
        <v>5232</v>
      </c>
      <c r="P1063" s="403">
        <v>1.0732307692307692</v>
      </c>
      <c r="Q1063" s="391">
        <v>327</v>
      </c>
    </row>
    <row r="1064" spans="1:17" ht="14.4" customHeight="1" x14ac:dyDescent="0.3">
      <c r="A1064" s="386" t="s">
        <v>4222</v>
      </c>
      <c r="B1064" s="387" t="s">
        <v>3790</v>
      </c>
      <c r="C1064" s="387" t="s">
        <v>3672</v>
      </c>
      <c r="D1064" s="387" t="s">
        <v>3806</v>
      </c>
      <c r="E1064" s="387" t="s">
        <v>3807</v>
      </c>
      <c r="F1064" s="390"/>
      <c r="G1064" s="390"/>
      <c r="H1064" s="390"/>
      <c r="I1064" s="390"/>
      <c r="J1064" s="390"/>
      <c r="K1064" s="390"/>
      <c r="L1064" s="390"/>
      <c r="M1064" s="390"/>
      <c r="N1064" s="390">
        <v>0</v>
      </c>
      <c r="O1064" s="390">
        <v>0</v>
      </c>
      <c r="P1064" s="403"/>
      <c r="Q1064" s="391"/>
    </row>
    <row r="1065" spans="1:17" ht="14.4" customHeight="1" x14ac:dyDescent="0.3">
      <c r="A1065" s="386" t="s">
        <v>4222</v>
      </c>
      <c r="B1065" s="387" t="s">
        <v>3808</v>
      </c>
      <c r="C1065" s="387" t="s">
        <v>3672</v>
      </c>
      <c r="D1065" s="387" t="s">
        <v>3679</v>
      </c>
      <c r="E1065" s="387" t="s">
        <v>3680</v>
      </c>
      <c r="F1065" s="390"/>
      <c r="G1065" s="390"/>
      <c r="H1065" s="390"/>
      <c r="I1065" s="390"/>
      <c r="J1065" s="390">
        <v>1</v>
      </c>
      <c r="K1065" s="390">
        <v>75</v>
      </c>
      <c r="L1065" s="390"/>
      <c r="M1065" s="390">
        <v>75</v>
      </c>
      <c r="N1065" s="390"/>
      <c r="O1065" s="390"/>
      <c r="P1065" s="403"/>
      <c r="Q1065" s="391"/>
    </row>
    <row r="1066" spans="1:17" ht="14.4" customHeight="1" x14ac:dyDescent="0.3">
      <c r="A1066" s="386" t="s">
        <v>4222</v>
      </c>
      <c r="B1066" s="387" t="s">
        <v>3808</v>
      </c>
      <c r="C1066" s="387" t="s">
        <v>3672</v>
      </c>
      <c r="D1066" s="387" t="s">
        <v>3898</v>
      </c>
      <c r="E1066" s="387" t="s">
        <v>3899</v>
      </c>
      <c r="F1066" s="390"/>
      <c r="G1066" s="390"/>
      <c r="H1066" s="390"/>
      <c r="I1066" s="390"/>
      <c r="J1066" s="390">
        <v>1</v>
      </c>
      <c r="K1066" s="390">
        <v>176</v>
      </c>
      <c r="L1066" s="390"/>
      <c r="M1066" s="390">
        <v>176</v>
      </c>
      <c r="N1066" s="390"/>
      <c r="O1066" s="390"/>
      <c r="P1066" s="403"/>
      <c r="Q1066" s="391"/>
    </row>
    <row r="1067" spans="1:17" ht="14.4" customHeight="1" x14ac:dyDescent="0.3">
      <c r="A1067" s="386" t="s">
        <v>4222</v>
      </c>
      <c r="B1067" s="387" t="s">
        <v>3808</v>
      </c>
      <c r="C1067" s="387" t="s">
        <v>3672</v>
      </c>
      <c r="D1067" s="387" t="s">
        <v>3701</v>
      </c>
      <c r="E1067" s="387" t="s">
        <v>3702</v>
      </c>
      <c r="F1067" s="390">
        <v>1</v>
      </c>
      <c r="G1067" s="390">
        <v>323</v>
      </c>
      <c r="H1067" s="390">
        <v>1</v>
      </c>
      <c r="I1067" s="390">
        <v>323</v>
      </c>
      <c r="J1067" s="390">
        <v>1</v>
      </c>
      <c r="K1067" s="390">
        <v>324</v>
      </c>
      <c r="L1067" s="390">
        <v>1.0030959752321982</v>
      </c>
      <c r="M1067" s="390">
        <v>324</v>
      </c>
      <c r="N1067" s="390">
        <v>1</v>
      </c>
      <c r="O1067" s="390">
        <v>325</v>
      </c>
      <c r="P1067" s="403">
        <v>1.0061919504643964</v>
      </c>
      <c r="Q1067" s="391">
        <v>325</v>
      </c>
    </row>
    <row r="1068" spans="1:17" ht="14.4" customHeight="1" x14ac:dyDescent="0.3">
      <c r="A1068" s="386" t="s">
        <v>4222</v>
      </c>
      <c r="B1068" s="387" t="s">
        <v>3808</v>
      </c>
      <c r="C1068" s="387" t="s">
        <v>3672</v>
      </c>
      <c r="D1068" s="387" t="s">
        <v>3906</v>
      </c>
      <c r="E1068" s="387" t="s">
        <v>3907</v>
      </c>
      <c r="F1068" s="390">
        <v>5</v>
      </c>
      <c r="G1068" s="390">
        <v>1240</v>
      </c>
      <c r="H1068" s="390">
        <v>1</v>
      </c>
      <c r="I1068" s="390">
        <v>248</v>
      </c>
      <c r="J1068" s="390">
        <v>11</v>
      </c>
      <c r="K1068" s="390">
        <v>2739</v>
      </c>
      <c r="L1068" s="390">
        <v>2.2088709677419356</v>
      </c>
      <c r="M1068" s="390">
        <v>249</v>
      </c>
      <c r="N1068" s="390">
        <v>14</v>
      </c>
      <c r="O1068" s="390">
        <v>3248</v>
      </c>
      <c r="P1068" s="403">
        <v>2.6193548387096772</v>
      </c>
      <c r="Q1068" s="391">
        <v>232</v>
      </c>
    </row>
    <row r="1069" spans="1:17" ht="14.4" customHeight="1" x14ac:dyDescent="0.3">
      <c r="A1069" s="386" t="s">
        <v>4222</v>
      </c>
      <c r="B1069" s="387" t="s">
        <v>3808</v>
      </c>
      <c r="C1069" s="387" t="s">
        <v>3672</v>
      </c>
      <c r="D1069" s="387" t="s">
        <v>3929</v>
      </c>
      <c r="E1069" s="387" t="s">
        <v>3930</v>
      </c>
      <c r="F1069" s="390">
        <v>5</v>
      </c>
      <c r="G1069" s="390">
        <v>550</v>
      </c>
      <c r="H1069" s="390">
        <v>1</v>
      </c>
      <c r="I1069" s="390">
        <v>110</v>
      </c>
      <c r="J1069" s="390">
        <v>4</v>
      </c>
      <c r="K1069" s="390">
        <v>444</v>
      </c>
      <c r="L1069" s="390">
        <v>0.80727272727272725</v>
      </c>
      <c r="M1069" s="390">
        <v>111</v>
      </c>
      <c r="N1069" s="390">
        <v>24</v>
      </c>
      <c r="O1069" s="390">
        <v>2688</v>
      </c>
      <c r="P1069" s="403">
        <v>4.8872727272727277</v>
      </c>
      <c r="Q1069" s="391">
        <v>112</v>
      </c>
    </row>
    <row r="1070" spans="1:17" ht="14.4" customHeight="1" x14ac:dyDescent="0.3">
      <c r="A1070" s="386" t="s">
        <v>4222</v>
      </c>
      <c r="B1070" s="387" t="s">
        <v>3808</v>
      </c>
      <c r="C1070" s="387" t="s">
        <v>3672</v>
      </c>
      <c r="D1070" s="387" t="s">
        <v>3969</v>
      </c>
      <c r="E1070" s="387" t="s">
        <v>3970</v>
      </c>
      <c r="F1070" s="390">
        <v>126</v>
      </c>
      <c r="G1070" s="390">
        <v>23562</v>
      </c>
      <c r="H1070" s="390">
        <v>1</v>
      </c>
      <c r="I1070" s="390">
        <v>187</v>
      </c>
      <c r="J1070" s="390">
        <v>101</v>
      </c>
      <c r="K1070" s="390">
        <v>19493</v>
      </c>
      <c r="L1070" s="390">
        <v>0.8273066802478567</v>
      </c>
      <c r="M1070" s="390">
        <v>193</v>
      </c>
      <c r="N1070" s="390">
        <v>89</v>
      </c>
      <c r="O1070" s="390">
        <v>17266</v>
      </c>
      <c r="P1070" s="403">
        <v>0.73279008573126225</v>
      </c>
      <c r="Q1070" s="391">
        <v>194</v>
      </c>
    </row>
    <row r="1071" spans="1:17" ht="14.4" customHeight="1" x14ac:dyDescent="0.3">
      <c r="A1071" s="386" t="s">
        <v>4222</v>
      </c>
      <c r="B1071" s="387" t="s">
        <v>3981</v>
      </c>
      <c r="C1071" s="387" t="s">
        <v>3546</v>
      </c>
      <c r="D1071" s="387" t="s">
        <v>3826</v>
      </c>
      <c r="E1071" s="387" t="s">
        <v>3827</v>
      </c>
      <c r="F1071" s="390">
        <v>0</v>
      </c>
      <c r="G1071" s="390">
        <v>0</v>
      </c>
      <c r="H1071" s="390"/>
      <c r="I1071" s="390"/>
      <c r="J1071" s="390"/>
      <c r="K1071" s="390"/>
      <c r="L1071" s="390"/>
      <c r="M1071" s="390"/>
      <c r="N1071" s="390"/>
      <c r="O1071" s="390"/>
      <c r="P1071" s="403"/>
      <c r="Q1071" s="391"/>
    </row>
    <row r="1072" spans="1:17" ht="14.4" customHeight="1" x14ac:dyDescent="0.3">
      <c r="A1072" s="386" t="s">
        <v>4222</v>
      </c>
      <c r="B1072" s="387" t="s">
        <v>3981</v>
      </c>
      <c r="C1072" s="387" t="s">
        <v>3672</v>
      </c>
      <c r="D1072" s="387" t="s">
        <v>3778</v>
      </c>
      <c r="E1072" s="387" t="s">
        <v>3779</v>
      </c>
      <c r="F1072" s="390"/>
      <c r="G1072" s="390"/>
      <c r="H1072" s="390"/>
      <c r="I1072" s="390"/>
      <c r="J1072" s="390">
        <v>1</v>
      </c>
      <c r="K1072" s="390">
        <v>0</v>
      </c>
      <c r="L1072" s="390"/>
      <c r="M1072" s="390">
        <v>0</v>
      </c>
      <c r="N1072" s="390"/>
      <c r="O1072" s="390"/>
      <c r="P1072" s="403"/>
      <c r="Q1072" s="391"/>
    </row>
    <row r="1073" spans="1:17" ht="14.4" customHeight="1" x14ac:dyDescent="0.3">
      <c r="A1073" s="386" t="s">
        <v>4222</v>
      </c>
      <c r="B1073" s="387" t="s">
        <v>3981</v>
      </c>
      <c r="C1073" s="387" t="s">
        <v>3672</v>
      </c>
      <c r="D1073" s="387" t="s">
        <v>3679</v>
      </c>
      <c r="E1073" s="387" t="s">
        <v>3680</v>
      </c>
      <c r="F1073" s="390">
        <v>1</v>
      </c>
      <c r="G1073" s="390">
        <v>75</v>
      </c>
      <c r="H1073" s="390">
        <v>1</v>
      </c>
      <c r="I1073" s="390">
        <v>75</v>
      </c>
      <c r="J1073" s="390"/>
      <c r="K1073" s="390"/>
      <c r="L1073" s="390"/>
      <c r="M1073" s="390"/>
      <c r="N1073" s="390">
        <v>1</v>
      </c>
      <c r="O1073" s="390">
        <v>81</v>
      </c>
      <c r="P1073" s="403">
        <v>1.08</v>
      </c>
      <c r="Q1073" s="391">
        <v>81</v>
      </c>
    </row>
    <row r="1074" spans="1:17" ht="14.4" customHeight="1" x14ac:dyDescent="0.3">
      <c r="A1074" s="386" t="s">
        <v>4222</v>
      </c>
      <c r="B1074" s="387" t="s">
        <v>3981</v>
      </c>
      <c r="C1074" s="387" t="s">
        <v>3672</v>
      </c>
      <c r="D1074" s="387" t="s">
        <v>3894</v>
      </c>
      <c r="E1074" s="387" t="s">
        <v>3895</v>
      </c>
      <c r="F1074" s="390">
        <v>1</v>
      </c>
      <c r="G1074" s="390">
        <v>183</v>
      </c>
      <c r="H1074" s="390">
        <v>1</v>
      </c>
      <c r="I1074" s="390">
        <v>183</v>
      </c>
      <c r="J1074" s="390"/>
      <c r="K1074" s="390"/>
      <c r="L1074" s="390"/>
      <c r="M1074" s="390"/>
      <c r="N1074" s="390"/>
      <c r="O1074" s="390"/>
      <c r="P1074" s="403"/>
      <c r="Q1074" s="391"/>
    </row>
    <row r="1075" spans="1:17" ht="14.4" customHeight="1" x14ac:dyDescent="0.3">
      <c r="A1075" s="386" t="s">
        <v>4222</v>
      </c>
      <c r="B1075" s="387" t="s">
        <v>3981</v>
      </c>
      <c r="C1075" s="387" t="s">
        <v>3672</v>
      </c>
      <c r="D1075" s="387" t="s">
        <v>3906</v>
      </c>
      <c r="E1075" s="387" t="s">
        <v>3907</v>
      </c>
      <c r="F1075" s="390">
        <v>4</v>
      </c>
      <c r="G1075" s="390">
        <v>992</v>
      </c>
      <c r="H1075" s="390">
        <v>1</v>
      </c>
      <c r="I1075" s="390">
        <v>248</v>
      </c>
      <c r="J1075" s="390">
        <v>1</v>
      </c>
      <c r="K1075" s="390">
        <v>249</v>
      </c>
      <c r="L1075" s="390">
        <v>0.25100806451612906</v>
      </c>
      <c r="M1075" s="390">
        <v>249</v>
      </c>
      <c r="N1075" s="390"/>
      <c r="O1075" s="390"/>
      <c r="P1075" s="403"/>
      <c r="Q1075" s="391"/>
    </row>
    <row r="1076" spans="1:17" ht="14.4" customHeight="1" x14ac:dyDescent="0.3">
      <c r="A1076" s="386" t="s">
        <v>4222</v>
      </c>
      <c r="B1076" s="387" t="s">
        <v>3981</v>
      </c>
      <c r="C1076" s="387" t="s">
        <v>3672</v>
      </c>
      <c r="D1076" s="387" t="s">
        <v>3945</v>
      </c>
      <c r="E1076" s="387" t="s">
        <v>3940</v>
      </c>
      <c r="F1076" s="390">
        <v>1</v>
      </c>
      <c r="G1076" s="390">
        <v>663</v>
      </c>
      <c r="H1076" s="390">
        <v>1</v>
      </c>
      <c r="I1076" s="390">
        <v>663</v>
      </c>
      <c r="J1076" s="390"/>
      <c r="K1076" s="390"/>
      <c r="L1076" s="390"/>
      <c r="M1076" s="390"/>
      <c r="N1076" s="390"/>
      <c r="O1076" s="390"/>
      <c r="P1076" s="403"/>
      <c r="Q1076" s="391"/>
    </row>
    <row r="1077" spans="1:17" ht="14.4" customHeight="1" x14ac:dyDescent="0.3">
      <c r="A1077" s="386" t="s">
        <v>4222</v>
      </c>
      <c r="B1077" s="387" t="s">
        <v>3981</v>
      </c>
      <c r="C1077" s="387" t="s">
        <v>3672</v>
      </c>
      <c r="D1077" s="387" t="s">
        <v>4058</v>
      </c>
      <c r="E1077" s="387" t="s">
        <v>4059</v>
      </c>
      <c r="F1077" s="390">
        <v>1</v>
      </c>
      <c r="G1077" s="390">
        <v>110</v>
      </c>
      <c r="H1077" s="390">
        <v>1</v>
      </c>
      <c r="I1077" s="390">
        <v>110</v>
      </c>
      <c r="J1077" s="390"/>
      <c r="K1077" s="390"/>
      <c r="L1077" s="390"/>
      <c r="M1077" s="390"/>
      <c r="N1077" s="390"/>
      <c r="O1077" s="390"/>
      <c r="P1077" s="403"/>
      <c r="Q1077" s="391"/>
    </row>
    <row r="1078" spans="1:17" ht="14.4" customHeight="1" x14ac:dyDescent="0.3">
      <c r="A1078" s="386" t="s">
        <v>4222</v>
      </c>
      <c r="B1078" s="387" t="s">
        <v>3981</v>
      </c>
      <c r="C1078" s="387" t="s">
        <v>3672</v>
      </c>
      <c r="D1078" s="387" t="s">
        <v>4066</v>
      </c>
      <c r="E1078" s="387" t="s">
        <v>4067</v>
      </c>
      <c r="F1078" s="390"/>
      <c r="G1078" s="390"/>
      <c r="H1078" s="390"/>
      <c r="I1078" s="390"/>
      <c r="J1078" s="390">
        <v>1</v>
      </c>
      <c r="K1078" s="390">
        <v>174</v>
      </c>
      <c r="L1078" s="390"/>
      <c r="M1078" s="390">
        <v>174</v>
      </c>
      <c r="N1078" s="390"/>
      <c r="O1078" s="390"/>
      <c r="P1078" s="403"/>
      <c r="Q1078" s="391"/>
    </row>
    <row r="1079" spans="1:17" ht="14.4" customHeight="1" x14ac:dyDescent="0.3">
      <c r="A1079" s="386" t="s">
        <v>4222</v>
      </c>
      <c r="B1079" s="387" t="s">
        <v>3981</v>
      </c>
      <c r="C1079" s="387" t="s">
        <v>3672</v>
      </c>
      <c r="D1079" s="387" t="s">
        <v>4077</v>
      </c>
      <c r="E1079" s="387" t="s">
        <v>4078</v>
      </c>
      <c r="F1079" s="390">
        <v>1</v>
      </c>
      <c r="G1079" s="390">
        <v>73</v>
      </c>
      <c r="H1079" s="390">
        <v>1</v>
      </c>
      <c r="I1079" s="390">
        <v>73</v>
      </c>
      <c r="J1079" s="390"/>
      <c r="K1079" s="390"/>
      <c r="L1079" s="390"/>
      <c r="M1079" s="390"/>
      <c r="N1079" s="390"/>
      <c r="O1079" s="390"/>
      <c r="P1079" s="403"/>
      <c r="Q1079" s="391"/>
    </row>
    <row r="1080" spans="1:17" ht="14.4" customHeight="1" x14ac:dyDescent="0.3">
      <c r="A1080" s="386" t="s">
        <v>4222</v>
      </c>
      <c r="B1080" s="387" t="s">
        <v>3981</v>
      </c>
      <c r="C1080" s="387" t="s">
        <v>3672</v>
      </c>
      <c r="D1080" s="387" t="s">
        <v>4097</v>
      </c>
      <c r="E1080" s="387" t="s">
        <v>4098</v>
      </c>
      <c r="F1080" s="390"/>
      <c r="G1080" s="390"/>
      <c r="H1080" s="390"/>
      <c r="I1080" s="390"/>
      <c r="J1080" s="390"/>
      <c r="K1080" s="390"/>
      <c r="L1080" s="390"/>
      <c r="M1080" s="390"/>
      <c r="N1080" s="390">
        <v>1</v>
      </c>
      <c r="O1080" s="390">
        <v>232</v>
      </c>
      <c r="P1080" s="403"/>
      <c r="Q1080" s="391">
        <v>232</v>
      </c>
    </row>
    <row r="1081" spans="1:17" ht="14.4" customHeight="1" x14ac:dyDescent="0.3">
      <c r="A1081" s="386" t="s">
        <v>4222</v>
      </c>
      <c r="B1081" s="387" t="s">
        <v>4101</v>
      </c>
      <c r="C1081" s="387" t="s">
        <v>3672</v>
      </c>
      <c r="D1081" s="387" t="s">
        <v>3701</v>
      </c>
      <c r="E1081" s="387" t="s">
        <v>3702</v>
      </c>
      <c r="F1081" s="390"/>
      <c r="G1081" s="390"/>
      <c r="H1081" s="390"/>
      <c r="I1081" s="390"/>
      <c r="J1081" s="390"/>
      <c r="K1081" s="390"/>
      <c r="L1081" s="390"/>
      <c r="M1081" s="390"/>
      <c r="N1081" s="390">
        <v>1</v>
      </c>
      <c r="O1081" s="390">
        <v>325</v>
      </c>
      <c r="P1081" s="403"/>
      <c r="Q1081" s="391">
        <v>325</v>
      </c>
    </row>
    <row r="1082" spans="1:17" ht="14.4" customHeight="1" x14ac:dyDescent="0.3">
      <c r="A1082" s="386" t="s">
        <v>4222</v>
      </c>
      <c r="B1082" s="387" t="s">
        <v>4101</v>
      </c>
      <c r="C1082" s="387" t="s">
        <v>3672</v>
      </c>
      <c r="D1082" s="387" t="s">
        <v>4132</v>
      </c>
      <c r="E1082" s="387" t="s">
        <v>4133</v>
      </c>
      <c r="F1082" s="390">
        <v>4</v>
      </c>
      <c r="G1082" s="390">
        <v>932</v>
      </c>
      <c r="H1082" s="390">
        <v>1</v>
      </c>
      <c r="I1082" s="390">
        <v>233</v>
      </c>
      <c r="J1082" s="390">
        <v>4</v>
      </c>
      <c r="K1082" s="390">
        <v>936</v>
      </c>
      <c r="L1082" s="390">
        <v>1.0042918454935623</v>
      </c>
      <c r="M1082" s="390">
        <v>234</v>
      </c>
      <c r="N1082" s="390">
        <v>6</v>
      </c>
      <c r="O1082" s="390">
        <v>1392</v>
      </c>
      <c r="P1082" s="403">
        <v>1.4935622317596566</v>
      </c>
      <c r="Q1082" s="391">
        <v>232</v>
      </c>
    </row>
    <row r="1083" spans="1:17" ht="14.4" customHeight="1" x14ac:dyDescent="0.3">
      <c r="A1083" s="386" t="s">
        <v>4223</v>
      </c>
      <c r="B1083" s="387" t="s">
        <v>3735</v>
      </c>
      <c r="C1083" s="387" t="s">
        <v>3672</v>
      </c>
      <c r="D1083" s="387" t="s">
        <v>3776</v>
      </c>
      <c r="E1083" s="387" t="s">
        <v>3777</v>
      </c>
      <c r="F1083" s="390">
        <v>3</v>
      </c>
      <c r="G1083" s="390">
        <v>1293</v>
      </c>
      <c r="H1083" s="390">
        <v>1</v>
      </c>
      <c r="I1083" s="390">
        <v>431</v>
      </c>
      <c r="J1083" s="390">
        <v>3</v>
      </c>
      <c r="K1083" s="390">
        <v>1299</v>
      </c>
      <c r="L1083" s="390">
        <v>1.0046403712296983</v>
      </c>
      <c r="M1083" s="390">
        <v>433</v>
      </c>
      <c r="N1083" s="390">
        <v>1</v>
      </c>
      <c r="O1083" s="390">
        <v>327</v>
      </c>
      <c r="P1083" s="403">
        <v>0.25290023201856149</v>
      </c>
      <c r="Q1083" s="391">
        <v>327</v>
      </c>
    </row>
    <row r="1084" spans="1:17" ht="14.4" customHeight="1" x14ac:dyDescent="0.3">
      <c r="A1084" s="386" t="s">
        <v>4223</v>
      </c>
      <c r="B1084" s="387" t="s">
        <v>3790</v>
      </c>
      <c r="C1084" s="387" t="s">
        <v>3672</v>
      </c>
      <c r="D1084" s="387" t="s">
        <v>3675</v>
      </c>
      <c r="E1084" s="387" t="s">
        <v>3676</v>
      </c>
      <c r="F1084" s="390"/>
      <c r="G1084" s="390"/>
      <c r="H1084" s="390"/>
      <c r="I1084" s="390"/>
      <c r="J1084" s="390"/>
      <c r="K1084" s="390"/>
      <c r="L1084" s="390"/>
      <c r="M1084" s="390"/>
      <c r="N1084" s="390">
        <v>1</v>
      </c>
      <c r="O1084" s="390">
        <v>34</v>
      </c>
      <c r="P1084" s="403"/>
      <c r="Q1084" s="391">
        <v>34</v>
      </c>
    </row>
    <row r="1085" spans="1:17" ht="14.4" customHeight="1" x14ac:dyDescent="0.3">
      <c r="A1085" s="386" t="s">
        <v>4223</v>
      </c>
      <c r="B1085" s="387" t="s">
        <v>3790</v>
      </c>
      <c r="C1085" s="387" t="s">
        <v>3672</v>
      </c>
      <c r="D1085" s="387" t="s">
        <v>3804</v>
      </c>
      <c r="E1085" s="387" t="s">
        <v>3805</v>
      </c>
      <c r="F1085" s="390">
        <v>5</v>
      </c>
      <c r="G1085" s="390">
        <v>1625</v>
      </c>
      <c r="H1085" s="390">
        <v>1</v>
      </c>
      <c r="I1085" s="390">
        <v>325</v>
      </c>
      <c r="J1085" s="390">
        <v>5</v>
      </c>
      <c r="K1085" s="390">
        <v>1635</v>
      </c>
      <c r="L1085" s="390">
        <v>1.0061538461538462</v>
      </c>
      <c r="M1085" s="390">
        <v>327</v>
      </c>
      <c r="N1085" s="390">
        <v>5</v>
      </c>
      <c r="O1085" s="390">
        <v>1635</v>
      </c>
      <c r="P1085" s="403">
        <v>1.0061538461538462</v>
      </c>
      <c r="Q1085" s="391">
        <v>327</v>
      </c>
    </row>
    <row r="1086" spans="1:17" ht="14.4" customHeight="1" x14ac:dyDescent="0.3">
      <c r="A1086" s="386" t="s">
        <v>4223</v>
      </c>
      <c r="B1086" s="387" t="s">
        <v>3790</v>
      </c>
      <c r="C1086" s="387" t="s">
        <v>3672</v>
      </c>
      <c r="D1086" s="387" t="s">
        <v>3806</v>
      </c>
      <c r="E1086" s="387" t="s">
        <v>3807</v>
      </c>
      <c r="F1086" s="390"/>
      <c r="G1086" s="390"/>
      <c r="H1086" s="390"/>
      <c r="I1086" s="390"/>
      <c r="J1086" s="390"/>
      <c r="K1086" s="390"/>
      <c r="L1086" s="390"/>
      <c r="M1086" s="390"/>
      <c r="N1086" s="390">
        <v>0</v>
      </c>
      <c r="O1086" s="390">
        <v>0</v>
      </c>
      <c r="P1086" s="403"/>
      <c r="Q1086" s="391"/>
    </row>
    <row r="1087" spans="1:17" ht="14.4" customHeight="1" x14ac:dyDescent="0.3">
      <c r="A1087" s="386" t="s">
        <v>4223</v>
      </c>
      <c r="B1087" s="387" t="s">
        <v>3808</v>
      </c>
      <c r="C1087" s="387" t="s">
        <v>3546</v>
      </c>
      <c r="D1087" s="387" t="s">
        <v>3668</v>
      </c>
      <c r="E1087" s="387" t="s">
        <v>3669</v>
      </c>
      <c r="F1087" s="390">
        <v>0.1</v>
      </c>
      <c r="G1087" s="390">
        <v>72.23</v>
      </c>
      <c r="H1087" s="390">
        <v>1</v>
      </c>
      <c r="I1087" s="390">
        <v>722.3</v>
      </c>
      <c r="J1087" s="390"/>
      <c r="K1087" s="390"/>
      <c r="L1087" s="390"/>
      <c r="M1087" s="390"/>
      <c r="N1087" s="390"/>
      <c r="O1087" s="390"/>
      <c r="P1087" s="403"/>
      <c r="Q1087" s="391"/>
    </row>
    <row r="1088" spans="1:17" ht="14.4" customHeight="1" x14ac:dyDescent="0.3">
      <c r="A1088" s="386" t="s">
        <v>4223</v>
      </c>
      <c r="B1088" s="387" t="s">
        <v>3808</v>
      </c>
      <c r="C1088" s="387" t="s">
        <v>3546</v>
      </c>
      <c r="D1088" s="387" t="s">
        <v>4194</v>
      </c>
      <c r="E1088" s="387" t="s">
        <v>4195</v>
      </c>
      <c r="F1088" s="390"/>
      <c r="G1088" s="390"/>
      <c r="H1088" s="390"/>
      <c r="I1088" s="390"/>
      <c r="J1088" s="390"/>
      <c r="K1088" s="390"/>
      <c r="L1088" s="390"/>
      <c r="M1088" s="390"/>
      <c r="N1088" s="390">
        <v>0.2</v>
      </c>
      <c r="O1088" s="390">
        <v>151.54</v>
      </c>
      <c r="P1088" s="403"/>
      <c r="Q1088" s="391">
        <v>757.69999999999993</v>
      </c>
    </row>
    <row r="1089" spans="1:17" ht="14.4" customHeight="1" x14ac:dyDescent="0.3">
      <c r="A1089" s="386" t="s">
        <v>4223</v>
      </c>
      <c r="B1089" s="387" t="s">
        <v>3808</v>
      </c>
      <c r="C1089" s="387" t="s">
        <v>3672</v>
      </c>
      <c r="D1089" s="387" t="s">
        <v>3675</v>
      </c>
      <c r="E1089" s="387" t="s">
        <v>3676</v>
      </c>
      <c r="F1089" s="390"/>
      <c r="G1089" s="390"/>
      <c r="H1089" s="390"/>
      <c r="I1089" s="390"/>
      <c r="J1089" s="390"/>
      <c r="K1089" s="390"/>
      <c r="L1089" s="390"/>
      <c r="M1089" s="390"/>
      <c r="N1089" s="390">
        <v>1</v>
      </c>
      <c r="O1089" s="390">
        <v>34</v>
      </c>
      <c r="P1089" s="403"/>
      <c r="Q1089" s="391">
        <v>34</v>
      </c>
    </row>
    <row r="1090" spans="1:17" ht="14.4" customHeight="1" x14ac:dyDescent="0.3">
      <c r="A1090" s="386" t="s">
        <v>4223</v>
      </c>
      <c r="B1090" s="387" t="s">
        <v>3808</v>
      </c>
      <c r="C1090" s="387" t="s">
        <v>3672</v>
      </c>
      <c r="D1090" s="387" t="s">
        <v>3679</v>
      </c>
      <c r="E1090" s="387" t="s">
        <v>3680</v>
      </c>
      <c r="F1090" s="390"/>
      <c r="G1090" s="390"/>
      <c r="H1090" s="390"/>
      <c r="I1090" s="390"/>
      <c r="J1090" s="390">
        <v>1</v>
      </c>
      <c r="K1090" s="390">
        <v>75</v>
      </c>
      <c r="L1090" s="390"/>
      <c r="M1090" s="390">
        <v>75</v>
      </c>
      <c r="N1090" s="390"/>
      <c r="O1090" s="390"/>
      <c r="P1090" s="403"/>
      <c r="Q1090" s="391"/>
    </row>
    <row r="1091" spans="1:17" ht="14.4" customHeight="1" x14ac:dyDescent="0.3">
      <c r="A1091" s="386" t="s">
        <v>4223</v>
      </c>
      <c r="B1091" s="387" t="s">
        <v>3808</v>
      </c>
      <c r="C1091" s="387" t="s">
        <v>3672</v>
      </c>
      <c r="D1091" s="387" t="s">
        <v>3896</v>
      </c>
      <c r="E1091" s="387" t="s">
        <v>3897</v>
      </c>
      <c r="F1091" s="390">
        <v>1</v>
      </c>
      <c r="G1091" s="390">
        <v>332</v>
      </c>
      <c r="H1091" s="390">
        <v>1</v>
      </c>
      <c r="I1091" s="390">
        <v>332</v>
      </c>
      <c r="J1091" s="390"/>
      <c r="K1091" s="390"/>
      <c r="L1091" s="390"/>
      <c r="M1091" s="390"/>
      <c r="N1091" s="390"/>
      <c r="O1091" s="390"/>
      <c r="P1091" s="403"/>
      <c r="Q1091" s="391"/>
    </row>
    <row r="1092" spans="1:17" ht="14.4" customHeight="1" x14ac:dyDescent="0.3">
      <c r="A1092" s="386" t="s">
        <v>4223</v>
      </c>
      <c r="B1092" s="387" t="s">
        <v>3808</v>
      </c>
      <c r="C1092" s="387" t="s">
        <v>3672</v>
      </c>
      <c r="D1092" s="387" t="s">
        <v>3900</v>
      </c>
      <c r="E1092" s="387" t="s">
        <v>3901</v>
      </c>
      <c r="F1092" s="390"/>
      <c r="G1092" s="390"/>
      <c r="H1092" s="390"/>
      <c r="I1092" s="390"/>
      <c r="J1092" s="390">
        <v>2</v>
      </c>
      <c r="K1092" s="390">
        <v>1208</v>
      </c>
      <c r="L1092" s="390"/>
      <c r="M1092" s="390">
        <v>604</v>
      </c>
      <c r="N1092" s="390">
        <v>1</v>
      </c>
      <c r="O1092" s="390">
        <v>606</v>
      </c>
      <c r="P1092" s="403"/>
      <c r="Q1092" s="391">
        <v>606</v>
      </c>
    </row>
    <row r="1093" spans="1:17" ht="14.4" customHeight="1" x14ac:dyDescent="0.3">
      <c r="A1093" s="386" t="s">
        <v>4223</v>
      </c>
      <c r="B1093" s="387" t="s">
        <v>3808</v>
      </c>
      <c r="C1093" s="387" t="s">
        <v>3672</v>
      </c>
      <c r="D1093" s="387" t="s">
        <v>3701</v>
      </c>
      <c r="E1093" s="387" t="s">
        <v>3702</v>
      </c>
      <c r="F1093" s="390">
        <v>1</v>
      </c>
      <c r="G1093" s="390">
        <v>323</v>
      </c>
      <c r="H1093" s="390">
        <v>1</v>
      </c>
      <c r="I1093" s="390">
        <v>323</v>
      </c>
      <c r="J1093" s="390">
        <v>3</v>
      </c>
      <c r="K1093" s="390">
        <v>972</v>
      </c>
      <c r="L1093" s="390">
        <v>3.0092879256965945</v>
      </c>
      <c r="M1093" s="390">
        <v>324</v>
      </c>
      <c r="N1093" s="390">
        <v>3</v>
      </c>
      <c r="O1093" s="390">
        <v>975</v>
      </c>
      <c r="P1093" s="403">
        <v>3.0185758513931891</v>
      </c>
      <c r="Q1093" s="391">
        <v>325</v>
      </c>
    </row>
    <row r="1094" spans="1:17" ht="14.4" customHeight="1" x14ac:dyDescent="0.3">
      <c r="A1094" s="386" t="s">
        <v>4223</v>
      </c>
      <c r="B1094" s="387" t="s">
        <v>3808</v>
      </c>
      <c r="C1094" s="387" t="s">
        <v>3672</v>
      </c>
      <c r="D1094" s="387" t="s">
        <v>3906</v>
      </c>
      <c r="E1094" s="387" t="s">
        <v>3907</v>
      </c>
      <c r="F1094" s="390">
        <v>11</v>
      </c>
      <c r="G1094" s="390">
        <v>2728</v>
      </c>
      <c r="H1094" s="390">
        <v>1</v>
      </c>
      <c r="I1094" s="390">
        <v>248</v>
      </c>
      <c r="J1094" s="390">
        <v>12</v>
      </c>
      <c r="K1094" s="390">
        <v>2988</v>
      </c>
      <c r="L1094" s="390">
        <v>1.095307917888563</v>
      </c>
      <c r="M1094" s="390">
        <v>249</v>
      </c>
      <c r="N1094" s="390">
        <v>11</v>
      </c>
      <c r="O1094" s="390">
        <v>2552</v>
      </c>
      <c r="P1094" s="403">
        <v>0.93548387096774188</v>
      </c>
      <c r="Q1094" s="391">
        <v>232</v>
      </c>
    </row>
    <row r="1095" spans="1:17" ht="14.4" customHeight="1" x14ac:dyDescent="0.3">
      <c r="A1095" s="386" t="s">
        <v>4223</v>
      </c>
      <c r="B1095" s="387" t="s">
        <v>3808</v>
      </c>
      <c r="C1095" s="387" t="s">
        <v>3672</v>
      </c>
      <c r="D1095" s="387" t="s">
        <v>3918</v>
      </c>
      <c r="E1095" s="387" t="s">
        <v>3919</v>
      </c>
      <c r="F1095" s="390"/>
      <c r="G1095" s="390"/>
      <c r="H1095" s="390"/>
      <c r="I1095" s="390"/>
      <c r="J1095" s="390">
        <v>7</v>
      </c>
      <c r="K1095" s="390">
        <v>567</v>
      </c>
      <c r="L1095" s="390"/>
      <c r="M1095" s="390">
        <v>81</v>
      </c>
      <c r="N1095" s="390">
        <v>12</v>
      </c>
      <c r="O1095" s="390">
        <v>984</v>
      </c>
      <c r="P1095" s="403"/>
      <c r="Q1095" s="391">
        <v>82</v>
      </c>
    </row>
    <row r="1096" spans="1:17" ht="14.4" customHeight="1" x14ac:dyDescent="0.3">
      <c r="A1096" s="386" t="s">
        <v>4223</v>
      </c>
      <c r="B1096" s="387" t="s">
        <v>3808</v>
      </c>
      <c r="C1096" s="387" t="s">
        <v>3672</v>
      </c>
      <c r="D1096" s="387" t="s">
        <v>3926</v>
      </c>
      <c r="E1096" s="387" t="s">
        <v>3927</v>
      </c>
      <c r="F1096" s="390"/>
      <c r="G1096" s="390"/>
      <c r="H1096" s="390"/>
      <c r="I1096" s="390"/>
      <c r="J1096" s="390">
        <v>7</v>
      </c>
      <c r="K1096" s="390">
        <v>4732</v>
      </c>
      <c r="L1096" s="390"/>
      <c r="M1096" s="390">
        <v>676</v>
      </c>
      <c r="N1096" s="390">
        <v>12</v>
      </c>
      <c r="O1096" s="390">
        <v>8124</v>
      </c>
      <c r="P1096" s="403"/>
      <c r="Q1096" s="391">
        <v>677</v>
      </c>
    </row>
    <row r="1097" spans="1:17" ht="14.4" customHeight="1" x14ac:dyDescent="0.3">
      <c r="A1097" s="386" t="s">
        <v>4223</v>
      </c>
      <c r="B1097" s="387" t="s">
        <v>3808</v>
      </c>
      <c r="C1097" s="387" t="s">
        <v>3672</v>
      </c>
      <c r="D1097" s="387" t="s">
        <v>3928</v>
      </c>
      <c r="E1097" s="387" t="s">
        <v>3901</v>
      </c>
      <c r="F1097" s="390"/>
      <c r="G1097" s="390"/>
      <c r="H1097" s="390"/>
      <c r="I1097" s="390"/>
      <c r="J1097" s="390">
        <v>2</v>
      </c>
      <c r="K1097" s="390">
        <v>1036</v>
      </c>
      <c r="L1097" s="390"/>
      <c r="M1097" s="390">
        <v>518</v>
      </c>
      <c r="N1097" s="390"/>
      <c r="O1097" s="390"/>
      <c r="P1097" s="403"/>
      <c r="Q1097" s="391"/>
    </row>
    <row r="1098" spans="1:17" ht="14.4" customHeight="1" x14ac:dyDescent="0.3">
      <c r="A1098" s="386" t="s">
        <v>4223</v>
      </c>
      <c r="B1098" s="387" t="s">
        <v>3808</v>
      </c>
      <c r="C1098" s="387" t="s">
        <v>3672</v>
      </c>
      <c r="D1098" s="387" t="s">
        <v>3929</v>
      </c>
      <c r="E1098" s="387" t="s">
        <v>3930</v>
      </c>
      <c r="F1098" s="390">
        <v>22</v>
      </c>
      <c r="G1098" s="390">
        <v>2420</v>
      </c>
      <c r="H1098" s="390">
        <v>1</v>
      </c>
      <c r="I1098" s="390">
        <v>110</v>
      </c>
      <c r="J1098" s="390">
        <v>42</v>
      </c>
      <c r="K1098" s="390">
        <v>4662</v>
      </c>
      <c r="L1098" s="390">
        <v>1.9264462809917355</v>
      </c>
      <c r="M1098" s="390">
        <v>111</v>
      </c>
      <c r="N1098" s="390">
        <v>34</v>
      </c>
      <c r="O1098" s="390">
        <v>3808</v>
      </c>
      <c r="P1098" s="403">
        <v>1.5735537190082645</v>
      </c>
      <c r="Q1098" s="391">
        <v>112</v>
      </c>
    </row>
    <row r="1099" spans="1:17" ht="14.4" customHeight="1" x14ac:dyDescent="0.3">
      <c r="A1099" s="386" t="s">
        <v>4223</v>
      </c>
      <c r="B1099" s="387" t="s">
        <v>3808</v>
      </c>
      <c r="C1099" s="387" t="s">
        <v>3672</v>
      </c>
      <c r="D1099" s="387" t="s">
        <v>4178</v>
      </c>
      <c r="E1099" s="387" t="s">
        <v>4179</v>
      </c>
      <c r="F1099" s="390"/>
      <c r="G1099" s="390"/>
      <c r="H1099" s="390"/>
      <c r="I1099" s="390"/>
      <c r="J1099" s="390">
        <v>1</v>
      </c>
      <c r="K1099" s="390">
        <v>1364</v>
      </c>
      <c r="L1099" s="390"/>
      <c r="M1099" s="390">
        <v>1364</v>
      </c>
      <c r="N1099" s="390"/>
      <c r="O1099" s="390"/>
      <c r="P1099" s="403"/>
      <c r="Q1099" s="391"/>
    </row>
    <row r="1100" spans="1:17" ht="14.4" customHeight="1" x14ac:dyDescent="0.3">
      <c r="A1100" s="386" t="s">
        <v>4223</v>
      </c>
      <c r="B1100" s="387" t="s">
        <v>3808</v>
      </c>
      <c r="C1100" s="387" t="s">
        <v>3672</v>
      </c>
      <c r="D1100" s="387" t="s">
        <v>3933</v>
      </c>
      <c r="E1100" s="387" t="s">
        <v>3934</v>
      </c>
      <c r="F1100" s="390"/>
      <c r="G1100" s="390"/>
      <c r="H1100" s="390"/>
      <c r="I1100" s="390"/>
      <c r="J1100" s="390">
        <v>1</v>
      </c>
      <c r="K1100" s="390">
        <v>0</v>
      </c>
      <c r="L1100" s="390"/>
      <c r="M1100" s="390">
        <v>0</v>
      </c>
      <c r="N1100" s="390"/>
      <c r="O1100" s="390"/>
      <c r="P1100" s="403"/>
      <c r="Q1100" s="391"/>
    </row>
    <row r="1101" spans="1:17" ht="14.4" customHeight="1" x14ac:dyDescent="0.3">
      <c r="A1101" s="386" t="s">
        <v>4223</v>
      </c>
      <c r="B1101" s="387" t="s">
        <v>3808</v>
      </c>
      <c r="C1101" s="387" t="s">
        <v>3672</v>
      </c>
      <c r="D1101" s="387" t="s">
        <v>3969</v>
      </c>
      <c r="E1101" s="387" t="s">
        <v>3970</v>
      </c>
      <c r="F1101" s="390">
        <v>10</v>
      </c>
      <c r="G1101" s="390">
        <v>1870</v>
      </c>
      <c r="H1101" s="390">
        <v>1</v>
      </c>
      <c r="I1101" s="390">
        <v>187</v>
      </c>
      <c r="J1101" s="390">
        <v>7</v>
      </c>
      <c r="K1101" s="390">
        <v>1351</v>
      </c>
      <c r="L1101" s="390">
        <v>0.7224598930481283</v>
      </c>
      <c r="M1101" s="390">
        <v>193</v>
      </c>
      <c r="N1101" s="390">
        <v>15</v>
      </c>
      <c r="O1101" s="390">
        <v>2910</v>
      </c>
      <c r="P1101" s="403">
        <v>1.5561497326203209</v>
      </c>
      <c r="Q1101" s="391">
        <v>194</v>
      </c>
    </row>
    <row r="1102" spans="1:17" ht="14.4" customHeight="1" x14ac:dyDescent="0.3">
      <c r="A1102" s="386" t="s">
        <v>4223</v>
      </c>
      <c r="B1102" s="387" t="s">
        <v>3981</v>
      </c>
      <c r="C1102" s="387" t="s">
        <v>3672</v>
      </c>
      <c r="D1102" s="387" t="s">
        <v>3778</v>
      </c>
      <c r="E1102" s="387" t="s">
        <v>3779</v>
      </c>
      <c r="F1102" s="390"/>
      <c r="G1102" s="390"/>
      <c r="H1102" s="390"/>
      <c r="I1102" s="390"/>
      <c r="J1102" s="390"/>
      <c r="K1102" s="390"/>
      <c r="L1102" s="390"/>
      <c r="M1102" s="390"/>
      <c r="N1102" s="390">
        <v>1</v>
      </c>
      <c r="O1102" s="390">
        <v>0</v>
      </c>
      <c r="P1102" s="403"/>
      <c r="Q1102" s="391">
        <v>0</v>
      </c>
    </row>
    <row r="1103" spans="1:17" ht="14.4" customHeight="1" x14ac:dyDescent="0.3">
      <c r="A1103" s="386" t="s">
        <v>4223</v>
      </c>
      <c r="B1103" s="387" t="s">
        <v>3981</v>
      </c>
      <c r="C1103" s="387" t="s">
        <v>3672</v>
      </c>
      <c r="D1103" s="387" t="s">
        <v>3906</v>
      </c>
      <c r="E1103" s="387" t="s">
        <v>3907</v>
      </c>
      <c r="F1103" s="390"/>
      <c r="G1103" s="390"/>
      <c r="H1103" s="390"/>
      <c r="I1103" s="390"/>
      <c r="J1103" s="390">
        <v>1</v>
      </c>
      <c r="K1103" s="390">
        <v>249</v>
      </c>
      <c r="L1103" s="390"/>
      <c r="M1103" s="390">
        <v>249</v>
      </c>
      <c r="N1103" s="390"/>
      <c r="O1103" s="390"/>
      <c r="P1103" s="403"/>
      <c r="Q1103" s="391"/>
    </row>
    <row r="1104" spans="1:17" ht="14.4" customHeight="1" x14ac:dyDescent="0.3">
      <c r="A1104" s="386" t="s">
        <v>4223</v>
      </c>
      <c r="B1104" s="387" t="s">
        <v>3981</v>
      </c>
      <c r="C1104" s="387" t="s">
        <v>3672</v>
      </c>
      <c r="D1104" s="387" t="s">
        <v>3933</v>
      </c>
      <c r="E1104" s="387" t="s">
        <v>3934</v>
      </c>
      <c r="F1104" s="390">
        <v>1</v>
      </c>
      <c r="G1104" s="390">
        <v>0</v>
      </c>
      <c r="H1104" s="390"/>
      <c r="I1104" s="390">
        <v>0</v>
      </c>
      <c r="J1104" s="390">
        <v>3</v>
      </c>
      <c r="K1104" s="390">
        <v>0</v>
      </c>
      <c r="L1104" s="390"/>
      <c r="M1104" s="390">
        <v>0</v>
      </c>
      <c r="N1104" s="390">
        <v>3</v>
      </c>
      <c r="O1104" s="390">
        <v>0</v>
      </c>
      <c r="P1104" s="403"/>
      <c r="Q1104" s="391">
        <v>0</v>
      </c>
    </row>
    <row r="1105" spans="1:17" ht="14.4" customHeight="1" x14ac:dyDescent="0.3">
      <c r="A1105" s="386" t="s">
        <v>4223</v>
      </c>
      <c r="B1105" s="387" t="s">
        <v>3981</v>
      </c>
      <c r="C1105" s="387" t="s">
        <v>3672</v>
      </c>
      <c r="D1105" s="387" t="s">
        <v>4066</v>
      </c>
      <c r="E1105" s="387" t="s">
        <v>4067</v>
      </c>
      <c r="F1105" s="390">
        <v>1</v>
      </c>
      <c r="G1105" s="390">
        <v>173</v>
      </c>
      <c r="H1105" s="390">
        <v>1</v>
      </c>
      <c r="I1105" s="390">
        <v>173</v>
      </c>
      <c r="J1105" s="390"/>
      <c r="K1105" s="390"/>
      <c r="L1105" s="390"/>
      <c r="M1105" s="390"/>
      <c r="N1105" s="390"/>
      <c r="O1105" s="390"/>
      <c r="P1105" s="403"/>
      <c r="Q1105" s="391"/>
    </row>
    <row r="1106" spans="1:17" ht="14.4" customHeight="1" x14ac:dyDescent="0.3">
      <c r="A1106" s="386" t="s">
        <v>4223</v>
      </c>
      <c r="B1106" s="387" t="s">
        <v>3981</v>
      </c>
      <c r="C1106" s="387" t="s">
        <v>3672</v>
      </c>
      <c r="D1106" s="387" t="s">
        <v>3959</v>
      </c>
      <c r="E1106" s="387" t="s">
        <v>3960</v>
      </c>
      <c r="F1106" s="390"/>
      <c r="G1106" s="390"/>
      <c r="H1106" s="390"/>
      <c r="I1106" s="390"/>
      <c r="J1106" s="390"/>
      <c r="K1106" s="390"/>
      <c r="L1106" s="390"/>
      <c r="M1106" s="390"/>
      <c r="N1106" s="390">
        <v>1</v>
      </c>
      <c r="O1106" s="390">
        <v>112</v>
      </c>
      <c r="P1106" s="403"/>
      <c r="Q1106" s="391">
        <v>112</v>
      </c>
    </row>
    <row r="1107" spans="1:17" ht="14.4" customHeight="1" x14ac:dyDescent="0.3">
      <c r="A1107" s="386" t="s">
        <v>4223</v>
      </c>
      <c r="B1107" s="387" t="s">
        <v>3981</v>
      </c>
      <c r="C1107" s="387" t="s">
        <v>3672</v>
      </c>
      <c r="D1107" s="387" t="s">
        <v>3806</v>
      </c>
      <c r="E1107" s="387" t="s">
        <v>3807</v>
      </c>
      <c r="F1107" s="390"/>
      <c r="G1107" s="390"/>
      <c r="H1107" s="390"/>
      <c r="I1107" s="390"/>
      <c r="J1107" s="390"/>
      <c r="K1107" s="390"/>
      <c r="L1107" s="390"/>
      <c r="M1107" s="390"/>
      <c r="N1107" s="390">
        <v>1</v>
      </c>
      <c r="O1107" s="390">
        <v>0</v>
      </c>
      <c r="P1107" s="403"/>
      <c r="Q1107" s="391">
        <v>0</v>
      </c>
    </row>
    <row r="1108" spans="1:17" ht="14.4" customHeight="1" x14ac:dyDescent="0.3">
      <c r="A1108" s="386" t="s">
        <v>4223</v>
      </c>
      <c r="B1108" s="387" t="s">
        <v>3981</v>
      </c>
      <c r="C1108" s="387" t="s">
        <v>3672</v>
      </c>
      <c r="D1108" s="387" t="s">
        <v>4097</v>
      </c>
      <c r="E1108" s="387" t="s">
        <v>4098</v>
      </c>
      <c r="F1108" s="390"/>
      <c r="G1108" s="390"/>
      <c r="H1108" s="390"/>
      <c r="I1108" s="390"/>
      <c r="J1108" s="390"/>
      <c r="K1108" s="390"/>
      <c r="L1108" s="390"/>
      <c r="M1108" s="390"/>
      <c r="N1108" s="390">
        <v>4</v>
      </c>
      <c r="O1108" s="390">
        <v>928</v>
      </c>
      <c r="P1108" s="403"/>
      <c r="Q1108" s="391">
        <v>232</v>
      </c>
    </row>
    <row r="1109" spans="1:17" ht="14.4" customHeight="1" x14ac:dyDescent="0.3">
      <c r="A1109" s="386" t="s">
        <v>4223</v>
      </c>
      <c r="B1109" s="387" t="s">
        <v>4101</v>
      </c>
      <c r="C1109" s="387" t="s">
        <v>3672</v>
      </c>
      <c r="D1109" s="387" t="s">
        <v>4132</v>
      </c>
      <c r="E1109" s="387" t="s">
        <v>4133</v>
      </c>
      <c r="F1109" s="390">
        <v>3</v>
      </c>
      <c r="G1109" s="390">
        <v>699</v>
      </c>
      <c r="H1109" s="390">
        <v>1</v>
      </c>
      <c r="I1109" s="390">
        <v>233</v>
      </c>
      <c r="J1109" s="390"/>
      <c r="K1109" s="390"/>
      <c r="L1109" s="390"/>
      <c r="M1109" s="390"/>
      <c r="N1109" s="390">
        <v>1</v>
      </c>
      <c r="O1109" s="390">
        <v>232</v>
      </c>
      <c r="P1109" s="403">
        <v>0.33190271816881262</v>
      </c>
      <c r="Q1109" s="391">
        <v>232</v>
      </c>
    </row>
    <row r="1110" spans="1:17" ht="14.4" customHeight="1" x14ac:dyDescent="0.3">
      <c r="A1110" s="386" t="s">
        <v>4224</v>
      </c>
      <c r="B1110" s="387" t="s">
        <v>3735</v>
      </c>
      <c r="C1110" s="387" t="s">
        <v>3672</v>
      </c>
      <c r="D1110" s="387" t="s">
        <v>3776</v>
      </c>
      <c r="E1110" s="387" t="s">
        <v>3777</v>
      </c>
      <c r="F1110" s="390">
        <v>25</v>
      </c>
      <c r="G1110" s="390">
        <v>10775</v>
      </c>
      <c r="H1110" s="390">
        <v>1</v>
      </c>
      <c r="I1110" s="390">
        <v>431</v>
      </c>
      <c r="J1110" s="390">
        <v>35</v>
      </c>
      <c r="K1110" s="390">
        <v>15155</v>
      </c>
      <c r="L1110" s="390">
        <v>1.4064965197215777</v>
      </c>
      <c r="M1110" s="390">
        <v>433</v>
      </c>
      <c r="N1110" s="390">
        <v>51</v>
      </c>
      <c r="O1110" s="390">
        <v>16677</v>
      </c>
      <c r="P1110" s="403">
        <v>1.5477494199535964</v>
      </c>
      <c r="Q1110" s="391">
        <v>327</v>
      </c>
    </row>
    <row r="1111" spans="1:17" ht="14.4" customHeight="1" x14ac:dyDescent="0.3">
      <c r="A1111" s="386" t="s">
        <v>4224</v>
      </c>
      <c r="B1111" s="387" t="s">
        <v>3735</v>
      </c>
      <c r="C1111" s="387" t="s">
        <v>3672</v>
      </c>
      <c r="D1111" s="387" t="s">
        <v>3675</v>
      </c>
      <c r="E1111" s="387" t="s">
        <v>3676</v>
      </c>
      <c r="F1111" s="390">
        <v>1</v>
      </c>
      <c r="G1111" s="390">
        <v>34</v>
      </c>
      <c r="H1111" s="390">
        <v>1</v>
      </c>
      <c r="I1111" s="390">
        <v>34</v>
      </c>
      <c r="J1111" s="390">
        <v>1</v>
      </c>
      <c r="K1111" s="390">
        <v>34</v>
      </c>
      <c r="L1111" s="390">
        <v>1</v>
      </c>
      <c r="M1111" s="390">
        <v>34</v>
      </c>
      <c r="N1111" s="390">
        <v>1</v>
      </c>
      <c r="O1111" s="390">
        <v>34</v>
      </c>
      <c r="P1111" s="403">
        <v>1</v>
      </c>
      <c r="Q1111" s="391">
        <v>34</v>
      </c>
    </row>
    <row r="1112" spans="1:17" ht="14.4" customHeight="1" x14ac:dyDescent="0.3">
      <c r="A1112" s="386" t="s">
        <v>4224</v>
      </c>
      <c r="B1112" s="387" t="s">
        <v>3790</v>
      </c>
      <c r="C1112" s="387" t="s">
        <v>3672</v>
      </c>
      <c r="D1112" s="387" t="s">
        <v>3804</v>
      </c>
      <c r="E1112" s="387" t="s">
        <v>3805</v>
      </c>
      <c r="F1112" s="390">
        <v>9</v>
      </c>
      <c r="G1112" s="390">
        <v>2925</v>
      </c>
      <c r="H1112" s="390">
        <v>1</v>
      </c>
      <c r="I1112" s="390">
        <v>325</v>
      </c>
      <c r="J1112" s="390">
        <v>6</v>
      </c>
      <c r="K1112" s="390">
        <v>1962</v>
      </c>
      <c r="L1112" s="390">
        <v>0.67076923076923078</v>
      </c>
      <c r="M1112" s="390">
        <v>327</v>
      </c>
      <c r="N1112" s="390">
        <v>13</v>
      </c>
      <c r="O1112" s="390">
        <v>4251</v>
      </c>
      <c r="P1112" s="403">
        <v>1.4533333333333334</v>
      </c>
      <c r="Q1112" s="391">
        <v>327</v>
      </c>
    </row>
    <row r="1113" spans="1:17" ht="14.4" customHeight="1" x14ac:dyDescent="0.3">
      <c r="A1113" s="386" t="s">
        <v>4224</v>
      </c>
      <c r="B1113" s="387" t="s">
        <v>3808</v>
      </c>
      <c r="C1113" s="387" t="s">
        <v>3546</v>
      </c>
      <c r="D1113" s="387" t="s">
        <v>3555</v>
      </c>
      <c r="E1113" s="387" t="s">
        <v>3556</v>
      </c>
      <c r="F1113" s="390">
        <v>0.2</v>
      </c>
      <c r="G1113" s="390">
        <v>16.96</v>
      </c>
      <c r="H1113" s="390">
        <v>1</v>
      </c>
      <c r="I1113" s="390">
        <v>84.8</v>
      </c>
      <c r="J1113" s="390"/>
      <c r="K1113" s="390"/>
      <c r="L1113" s="390"/>
      <c r="M1113" s="390"/>
      <c r="N1113" s="390"/>
      <c r="O1113" s="390"/>
      <c r="P1113" s="403"/>
      <c r="Q1113" s="391"/>
    </row>
    <row r="1114" spans="1:17" ht="14.4" customHeight="1" x14ac:dyDescent="0.3">
      <c r="A1114" s="386" t="s">
        <v>4224</v>
      </c>
      <c r="B1114" s="387" t="s">
        <v>3808</v>
      </c>
      <c r="C1114" s="387" t="s">
        <v>3546</v>
      </c>
      <c r="D1114" s="387" t="s">
        <v>3557</v>
      </c>
      <c r="E1114" s="387" t="s">
        <v>3558</v>
      </c>
      <c r="F1114" s="390">
        <v>0.1</v>
      </c>
      <c r="G1114" s="390">
        <v>13.02</v>
      </c>
      <c r="H1114" s="390">
        <v>1</v>
      </c>
      <c r="I1114" s="390">
        <v>130.19999999999999</v>
      </c>
      <c r="J1114" s="390"/>
      <c r="K1114" s="390"/>
      <c r="L1114" s="390"/>
      <c r="M1114" s="390"/>
      <c r="N1114" s="390"/>
      <c r="O1114" s="390"/>
      <c r="P1114" s="403"/>
      <c r="Q1114" s="391"/>
    </row>
    <row r="1115" spans="1:17" ht="14.4" customHeight="1" x14ac:dyDescent="0.3">
      <c r="A1115" s="386" t="s">
        <v>4224</v>
      </c>
      <c r="B1115" s="387" t="s">
        <v>3808</v>
      </c>
      <c r="C1115" s="387" t="s">
        <v>3546</v>
      </c>
      <c r="D1115" s="387" t="s">
        <v>3565</v>
      </c>
      <c r="E1115" s="387" t="s">
        <v>3566</v>
      </c>
      <c r="F1115" s="390">
        <v>0.2</v>
      </c>
      <c r="G1115" s="390">
        <v>12.37</v>
      </c>
      <c r="H1115" s="390">
        <v>1</v>
      </c>
      <c r="I1115" s="390">
        <v>61.849999999999994</v>
      </c>
      <c r="J1115" s="390"/>
      <c r="K1115" s="390"/>
      <c r="L1115" s="390"/>
      <c r="M1115" s="390"/>
      <c r="N1115" s="390"/>
      <c r="O1115" s="390"/>
      <c r="P1115" s="403"/>
      <c r="Q1115" s="391"/>
    </row>
    <row r="1116" spans="1:17" ht="14.4" customHeight="1" x14ac:dyDescent="0.3">
      <c r="A1116" s="386" t="s">
        <v>4224</v>
      </c>
      <c r="B1116" s="387" t="s">
        <v>3808</v>
      </c>
      <c r="C1116" s="387" t="s">
        <v>3546</v>
      </c>
      <c r="D1116" s="387" t="s">
        <v>3742</v>
      </c>
      <c r="E1116" s="387" t="s">
        <v>3743</v>
      </c>
      <c r="F1116" s="390">
        <v>0.2</v>
      </c>
      <c r="G1116" s="390">
        <v>214.88</v>
      </c>
      <c r="H1116" s="390">
        <v>1</v>
      </c>
      <c r="I1116" s="390">
        <v>1074.3999999999999</v>
      </c>
      <c r="J1116" s="390"/>
      <c r="K1116" s="390"/>
      <c r="L1116" s="390"/>
      <c r="M1116" s="390"/>
      <c r="N1116" s="390"/>
      <c r="O1116" s="390"/>
      <c r="P1116" s="403"/>
      <c r="Q1116" s="391"/>
    </row>
    <row r="1117" spans="1:17" ht="14.4" customHeight="1" x14ac:dyDescent="0.3">
      <c r="A1117" s="386" t="s">
        <v>4224</v>
      </c>
      <c r="B1117" s="387" t="s">
        <v>3808</v>
      </c>
      <c r="C1117" s="387" t="s">
        <v>3546</v>
      </c>
      <c r="D1117" s="387" t="s">
        <v>4187</v>
      </c>
      <c r="E1117" s="387" t="s">
        <v>4188</v>
      </c>
      <c r="F1117" s="390"/>
      <c r="G1117" s="390"/>
      <c r="H1117" s="390"/>
      <c r="I1117" s="390"/>
      <c r="J1117" s="390"/>
      <c r="K1117" s="390"/>
      <c r="L1117" s="390"/>
      <c r="M1117" s="390"/>
      <c r="N1117" s="390">
        <v>2</v>
      </c>
      <c r="O1117" s="390">
        <v>10429.64</v>
      </c>
      <c r="P1117" s="403"/>
      <c r="Q1117" s="391">
        <v>5214.82</v>
      </c>
    </row>
    <row r="1118" spans="1:17" ht="14.4" customHeight="1" x14ac:dyDescent="0.3">
      <c r="A1118" s="386" t="s">
        <v>4224</v>
      </c>
      <c r="B1118" s="387" t="s">
        <v>3808</v>
      </c>
      <c r="C1118" s="387" t="s">
        <v>3546</v>
      </c>
      <c r="D1118" s="387" t="s">
        <v>3577</v>
      </c>
      <c r="E1118" s="387" t="s">
        <v>3578</v>
      </c>
      <c r="F1118" s="390">
        <v>0.2</v>
      </c>
      <c r="G1118" s="390">
        <v>10.91</v>
      </c>
      <c r="H1118" s="390">
        <v>1</v>
      </c>
      <c r="I1118" s="390">
        <v>54.55</v>
      </c>
      <c r="J1118" s="390"/>
      <c r="K1118" s="390"/>
      <c r="L1118" s="390"/>
      <c r="M1118" s="390"/>
      <c r="N1118" s="390"/>
      <c r="O1118" s="390"/>
      <c r="P1118" s="403"/>
      <c r="Q1118" s="391"/>
    </row>
    <row r="1119" spans="1:17" ht="14.4" customHeight="1" x14ac:dyDescent="0.3">
      <c r="A1119" s="386" t="s">
        <v>4224</v>
      </c>
      <c r="B1119" s="387" t="s">
        <v>3808</v>
      </c>
      <c r="C1119" s="387" t="s">
        <v>3546</v>
      </c>
      <c r="D1119" s="387" t="s">
        <v>3587</v>
      </c>
      <c r="E1119" s="387" t="s">
        <v>3588</v>
      </c>
      <c r="F1119" s="390">
        <v>0.5</v>
      </c>
      <c r="G1119" s="390">
        <v>46.99</v>
      </c>
      <c r="H1119" s="390">
        <v>1</v>
      </c>
      <c r="I1119" s="390">
        <v>93.98</v>
      </c>
      <c r="J1119" s="390"/>
      <c r="K1119" s="390"/>
      <c r="L1119" s="390"/>
      <c r="M1119" s="390"/>
      <c r="N1119" s="390"/>
      <c r="O1119" s="390"/>
      <c r="P1119" s="403"/>
      <c r="Q1119" s="391"/>
    </row>
    <row r="1120" spans="1:17" ht="14.4" customHeight="1" x14ac:dyDescent="0.3">
      <c r="A1120" s="386" t="s">
        <v>4224</v>
      </c>
      <c r="B1120" s="387" t="s">
        <v>3808</v>
      </c>
      <c r="C1120" s="387" t="s">
        <v>3546</v>
      </c>
      <c r="D1120" s="387" t="s">
        <v>3622</v>
      </c>
      <c r="E1120" s="387" t="s">
        <v>3610</v>
      </c>
      <c r="F1120" s="390">
        <v>2</v>
      </c>
      <c r="G1120" s="390">
        <v>24.98</v>
      </c>
      <c r="H1120" s="390">
        <v>1</v>
      </c>
      <c r="I1120" s="390">
        <v>12.49</v>
      </c>
      <c r="J1120" s="390"/>
      <c r="K1120" s="390"/>
      <c r="L1120" s="390"/>
      <c r="M1120" s="390"/>
      <c r="N1120" s="390"/>
      <c r="O1120" s="390"/>
      <c r="P1120" s="403"/>
      <c r="Q1120" s="391"/>
    </row>
    <row r="1121" spans="1:17" ht="14.4" customHeight="1" x14ac:dyDescent="0.3">
      <c r="A1121" s="386" t="s">
        <v>4224</v>
      </c>
      <c r="B1121" s="387" t="s">
        <v>3808</v>
      </c>
      <c r="C1121" s="387" t="s">
        <v>3546</v>
      </c>
      <c r="D1121" s="387" t="s">
        <v>3668</v>
      </c>
      <c r="E1121" s="387" t="s">
        <v>3669</v>
      </c>
      <c r="F1121" s="390">
        <v>0.2</v>
      </c>
      <c r="G1121" s="390">
        <v>213.75</v>
      </c>
      <c r="H1121" s="390">
        <v>1</v>
      </c>
      <c r="I1121" s="390">
        <v>1068.75</v>
      </c>
      <c r="J1121" s="390">
        <v>0.2</v>
      </c>
      <c r="K1121" s="390">
        <v>150.06</v>
      </c>
      <c r="L1121" s="390">
        <v>0.70203508771929823</v>
      </c>
      <c r="M1121" s="390">
        <v>750.3</v>
      </c>
      <c r="N1121" s="390"/>
      <c r="O1121" s="390"/>
      <c r="P1121" s="403"/>
      <c r="Q1121" s="391"/>
    </row>
    <row r="1122" spans="1:17" ht="14.4" customHeight="1" x14ac:dyDescent="0.3">
      <c r="A1122" s="386" t="s">
        <v>4224</v>
      </c>
      <c r="B1122" s="387" t="s">
        <v>3808</v>
      </c>
      <c r="C1122" s="387" t="s">
        <v>3881</v>
      </c>
      <c r="D1122" s="387" t="s">
        <v>3882</v>
      </c>
      <c r="E1122" s="387" t="s">
        <v>3883</v>
      </c>
      <c r="F1122" s="390">
        <v>3</v>
      </c>
      <c r="G1122" s="390">
        <v>5346.4800000000005</v>
      </c>
      <c r="H1122" s="390">
        <v>1</v>
      </c>
      <c r="I1122" s="390">
        <v>1782.16</v>
      </c>
      <c r="J1122" s="390">
        <v>2</v>
      </c>
      <c r="K1122" s="390">
        <v>3611</v>
      </c>
      <c r="L1122" s="390">
        <v>0.6753976448055542</v>
      </c>
      <c r="M1122" s="390">
        <v>1805.5</v>
      </c>
      <c r="N1122" s="390">
        <v>1</v>
      </c>
      <c r="O1122" s="390">
        <v>1865.58</v>
      </c>
      <c r="P1122" s="403">
        <v>0.34893612245814065</v>
      </c>
      <c r="Q1122" s="391">
        <v>1865.58</v>
      </c>
    </row>
    <row r="1123" spans="1:17" ht="14.4" customHeight="1" x14ac:dyDescent="0.3">
      <c r="A1123" s="386" t="s">
        <v>4224</v>
      </c>
      <c r="B1123" s="387" t="s">
        <v>3808</v>
      </c>
      <c r="C1123" s="387" t="s">
        <v>3881</v>
      </c>
      <c r="D1123" s="387" t="s">
        <v>3886</v>
      </c>
      <c r="E1123" s="387" t="s">
        <v>3887</v>
      </c>
      <c r="F1123" s="390"/>
      <c r="G1123" s="390"/>
      <c r="H1123" s="390"/>
      <c r="I1123" s="390"/>
      <c r="J1123" s="390">
        <v>2</v>
      </c>
      <c r="K1123" s="390">
        <v>1777.82</v>
      </c>
      <c r="L1123" s="390"/>
      <c r="M1123" s="390">
        <v>888.91</v>
      </c>
      <c r="N1123" s="390">
        <v>1</v>
      </c>
      <c r="O1123" s="390">
        <v>925.57</v>
      </c>
      <c r="P1123" s="403"/>
      <c r="Q1123" s="391">
        <v>925.57</v>
      </c>
    </row>
    <row r="1124" spans="1:17" ht="14.4" customHeight="1" x14ac:dyDescent="0.3">
      <c r="A1124" s="386" t="s">
        <v>4224</v>
      </c>
      <c r="B1124" s="387" t="s">
        <v>3808</v>
      </c>
      <c r="C1124" s="387" t="s">
        <v>3672</v>
      </c>
      <c r="D1124" s="387" t="s">
        <v>3675</v>
      </c>
      <c r="E1124" s="387" t="s">
        <v>3676</v>
      </c>
      <c r="F1124" s="390">
        <v>5</v>
      </c>
      <c r="G1124" s="390">
        <v>170</v>
      </c>
      <c r="H1124" s="390">
        <v>1</v>
      </c>
      <c r="I1124" s="390">
        <v>34</v>
      </c>
      <c r="J1124" s="390">
        <v>13</v>
      </c>
      <c r="K1124" s="390">
        <v>442</v>
      </c>
      <c r="L1124" s="390">
        <v>2.6</v>
      </c>
      <c r="M1124" s="390">
        <v>34</v>
      </c>
      <c r="N1124" s="390">
        <v>19</v>
      </c>
      <c r="O1124" s="390">
        <v>646</v>
      </c>
      <c r="P1124" s="403">
        <v>3.8</v>
      </c>
      <c r="Q1124" s="391">
        <v>34</v>
      </c>
    </row>
    <row r="1125" spans="1:17" ht="14.4" customHeight="1" x14ac:dyDescent="0.3">
      <c r="A1125" s="386" t="s">
        <v>4224</v>
      </c>
      <c r="B1125" s="387" t="s">
        <v>3808</v>
      </c>
      <c r="C1125" s="387" t="s">
        <v>3672</v>
      </c>
      <c r="D1125" s="387" t="s">
        <v>3679</v>
      </c>
      <c r="E1125" s="387" t="s">
        <v>3680</v>
      </c>
      <c r="F1125" s="390">
        <v>2</v>
      </c>
      <c r="G1125" s="390">
        <v>150</v>
      </c>
      <c r="H1125" s="390">
        <v>1</v>
      </c>
      <c r="I1125" s="390">
        <v>75</v>
      </c>
      <c r="J1125" s="390">
        <v>1</v>
      </c>
      <c r="K1125" s="390">
        <v>75</v>
      </c>
      <c r="L1125" s="390">
        <v>0.5</v>
      </c>
      <c r="M1125" s="390">
        <v>75</v>
      </c>
      <c r="N1125" s="390">
        <v>6</v>
      </c>
      <c r="O1125" s="390">
        <v>486</v>
      </c>
      <c r="P1125" s="403">
        <v>3.24</v>
      </c>
      <c r="Q1125" s="391">
        <v>81</v>
      </c>
    </row>
    <row r="1126" spans="1:17" ht="14.4" customHeight="1" x14ac:dyDescent="0.3">
      <c r="A1126" s="386" t="s">
        <v>4224</v>
      </c>
      <c r="B1126" s="387" t="s">
        <v>3808</v>
      </c>
      <c r="C1126" s="387" t="s">
        <v>3672</v>
      </c>
      <c r="D1126" s="387" t="s">
        <v>3894</v>
      </c>
      <c r="E1126" s="387" t="s">
        <v>3895</v>
      </c>
      <c r="F1126" s="390">
        <v>5</v>
      </c>
      <c r="G1126" s="390">
        <v>915</v>
      </c>
      <c r="H1126" s="390">
        <v>1</v>
      </c>
      <c r="I1126" s="390">
        <v>183</v>
      </c>
      <c r="J1126" s="390">
        <v>11</v>
      </c>
      <c r="K1126" s="390">
        <v>2035</v>
      </c>
      <c r="L1126" s="390">
        <v>2.2240437158469946</v>
      </c>
      <c r="M1126" s="390">
        <v>185</v>
      </c>
      <c r="N1126" s="390">
        <v>11</v>
      </c>
      <c r="O1126" s="390">
        <v>2035</v>
      </c>
      <c r="P1126" s="403">
        <v>2.2240437158469946</v>
      </c>
      <c r="Q1126" s="391">
        <v>185</v>
      </c>
    </row>
    <row r="1127" spans="1:17" ht="14.4" customHeight="1" x14ac:dyDescent="0.3">
      <c r="A1127" s="386" t="s">
        <v>4224</v>
      </c>
      <c r="B1127" s="387" t="s">
        <v>3808</v>
      </c>
      <c r="C1127" s="387" t="s">
        <v>3672</v>
      </c>
      <c r="D1127" s="387" t="s">
        <v>3896</v>
      </c>
      <c r="E1127" s="387" t="s">
        <v>3897</v>
      </c>
      <c r="F1127" s="390">
        <v>1</v>
      </c>
      <c r="G1127" s="390">
        <v>332</v>
      </c>
      <c r="H1127" s="390">
        <v>1</v>
      </c>
      <c r="I1127" s="390">
        <v>332</v>
      </c>
      <c r="J1127" s="390">
        <v>2</v>
      </c>
      <c r="K1127" s="390">
        <v>666</v>
      </c>
      <c r="L1127" s="390">
        <v>2.0060240963855422</v>
      </c>
      <c r="M1127" s="390">
        <v>333</v>
      </c>
      <c r="N1127" s="390">
        <v>2</v>
      </c>
      <c r="O1127" s="390">
        <v>670</v>
      </c>
      <c r="P1127" s="403">
        <v>2.0180722891566263</v>
      </c>
      <c r="Q1127" s="391">
        <v>335</v>
      </c>
    </row>
    <row r="1128" spans="1:17" ht="14.4" customHeight="1" x14ac:dyDescent="0.3">
      <c r="A1128" s="386" t="s">
        <v>4224</v>
      </c>
      <c r="B1128" s="387" t="s">
        <v>3808</v>
      </c>
      <c r="C1128" s="387" t="s">
        <v>3672</v>
      </c>
      <c r="D1128" s="387" t="s">
        <v>3780</v>
      </c>
      <c r="E1128" s="387" t="s">
        <v>3781</v>
      </c>
      <c r="F1128" s="390">
        <v>1</v>
      </c>
      <c r="G1128" s="390">
        <v>850</v>
      </c>
      <c r="H1128" s="390">
        <v>1</v>
      </c>
      <c r="I1128" s="390">
        <v>850</v>
      </c>
      <c r="J1128" s="390">
        <v>4</v>
      </c>
      <c r="K1128" s="390">
        <v>3408</v>
      </c>
      <c r="L1128" s="390">
        <v>4.0094117647058827</v>
      </c>
      <c r="M1128" s="390">
        <v>852</v>
      </c>
      <c r="N1128" s="390">
        <v>4</v>
      </c>
      <c r="O1128" s="390">
        <v>2812</v>
      </c>
      <c r="P1128" s="403">
        <v>3.3082352941176469</v>
      </c>
      <c r="Q1128" s="391">
        <v>703</v>
      </c>
    </row>
    <row r="1129" spans="1:17" ht="14.4" customHeight="1" x14ac:dyDescent="0.3">
      <c r="A1129" s="386" t="s">
        <v>4224</v>
      </c>
      <c r="B1129" s="387" t="s">
        <v>3808</v>
      </c>
      <c r="C1129" s="387" t="s">
        <v>3672</v>
      </c>
      <c r="D1129" s="387" t="s">
        <v>3900</v>
      </c>
      <c r="E1129" s="387" t="s">
        <v>3901</v>
      </c>
      <c r="F1129" s="390">
        <v>2</v>
      </c>
      <c r="G1129" s="390">
        <v>1206</v>
      </c>
      <c r="H1129" s="390">
        <v>1</v>
      </c>
      <c r="I1129" s="390">
        <v>603</v>
      </c>
      <c r="J1129" s="390">
        <v>2</v>
      </c>
      <c r="K1129" s="390">
        <v>1208</v>
      </c>
      <c r="L1129" s="390">
        <v>1.0016583747927033</v>
      </c>
      <c r="M1129" s="390">
        <v>604</v>
      </c>
      <c r="N1129" s="390"/>
      <c r="O1129" s="390"/>
      <c r="P1129" s="403"/>
      <c r="Q1129" s="391"/>
    </row>
    <row r="1130" spans="1:17" ht="14.4" customHeight="1" x14ac:dyDescent="0.3">
      <c r="A1130" s="386" t="s">
        <v>4224</v>
      </c>
      <c r="B1130" s="387" t="s">
        <v>3808</v>
      </c>
      <c r="C1130" s="387" t="s">
        <v>3672</v>
      </c>
      <c r="D1130" s="387" t="s">
        <v>3699</v>
      </c>
      <c r="E1130" s="387" t="s">
        <v>3700</v>
      </c>
      <c r="F1130" s="390">
        <v>3</v>
      </c>
      <c r="G1130" s="390">
        <v>174</v>
      </c>
      <c r="H1130" s="390">
        <v>1</v>
      </c>
      <c r="I1130" s="390">
        <v>58</v>
      </c>
      <c r="J1130" s="390">
        <v>7</v>
      </c>
      <c r="K1130" s="390">
        <v>406</v>
      </c>
      <c r="L1130" s="390">
        <v>2.3333333333333335</v>
      </c>
      <c r="M1130" s="390">
        <v>58</v>
      </c>
      <c r="N1130" s="390">
        <v>6</v>
      </c>
      <c r="O1130" s="390">
        <v>336</v>
      </c>
      <c r="P1130" s="403">
        <v>1.9310344827586208</v>
      </c>
      <c r="Q1130" s="391">
        <v>56</v>
      </c>
    </row>
    <row r="1131" spans="1:17" ht="14.4" customHeight="1" x14ac:dyDescent="0.3">
      <c r="A1131" s="386" t="s">
        <v>4224</v>
      </c>
      <c r="B1131" s="387" t="s">
        <v>3808</v>
      </c>
      <c r="C1131" s="387" t="s">
        <v>3672</v>
      </c>
      <c r="D1131" s="387" t="s">
        <v>3701</v>
      </c>
      <c r="E1131" s="387" t="s">
        <v>3702</v>
      </c>
      <c r="F1131" s="390">
        <v>7</v>
      </c>
      <c r="G1131" s="390">
        <v>2261</v>
      </c>
      <c r="H1131" s="390">
        <v>1</v>
      </c>
      <c r="I1131" s="390">
        <v>323</v>
      </c>
      <c r="J1131" s="390">
        <v>15</v>
      </c>
      <c r="K1131" s="390">
        <v>4860</v>
      </c>
      <c r="L1131" s="390">
        <v>2.1494913754975675</v>
      </c>
      <c r="M1131" s="390">
        <v>324</v>
      </c>
      <c r="N1131" s="390">
        <v>14</v>
      </c>
      <c r="O1131" s="390">
        <v>4550</v>
      </c>
      <c r="P1131" s="403">
        <v>2.0123839009287927</v>
      </c>
      <c r="Q1131" s="391">
        <v>325</v>
      </c>
    </row>
    <row r="1132" spans="1:17" ht="14.4" customHeight="1" x14ac:dyDescent="0.3">
      <c r="A1132" s="386" t="s">
        <v>4224</v>
      </c>
      <c r="B1132" s="387" t="s">
        <v>3808</v>
      </c>
      <c r="C1132" s="387" t="s">
        <v>3672</v>
      </c>
      <c r="D1132" s="387" t="s">
        <v>3902</v>
      </c>
      <c r="E1132" s="387" t="s">
        <v>3903</v>
      </c>
      <c r="F1132" s="390"/>
      <c r="G1132" s="390"/>
      <c r="H1132" s="390"/>
      <c r="I1132" s="390"/>
      <c r="J1132" s="390"/>
      <c r="K1132" s="390"/>
      <c r="L1132" s="390"/>
      <c r="M1132" s="390"/>
      <c r="N1132" s="390">
        <v>1</v>
      </c>
      <c r="O1132" s="390">
        <v>91</v>
      </c>
      <c r="P1132" s="403"/>
      <c r="Q1132" s="391">
        <v>91</v>
      </c>
    </row>
    <row r="1133" spans="1:17" ht="14.4" customHeight="1" x14ac:dyDescent="0.3">
      <c r="A1133" s="386" t="s">
        <v>4224</v>
      </c>
      <c r="B1133" s="387" t="s">
        <v>3808</v>
      </c>
      <c r="C1133" s="387" t="s">
        <v>3672</v>
      </c>
      <c r="D1133" s="387" t="s">
        <v>3904</v>
      </c>
      <c r="E1133" s="387" t="s">
        <v>3905</v>
      </c>
      <c r="F1133" s="390"/>
      <c r="G1133" s="390"/>
      <c r="H1133" s="390"/>
      <c r="I1133" s="390"/>
      <c r="J1133" s="390">
        <v>1</v>
      </c>
      <c r="K1133" s="390">
        <v>125</v>
      </c>
      <c r="L1133" s="390"/>
      <c r="M1133" s="390">
        <v>125</v>
      </c>
      <c r="N1133" s="390"/>
      <c r="O1133" s="390"/>
      <c r="P1133" s="403"/>
      <c r="Q1133" s="391"/>
    </row>
    <row r="1134" spans="1:17" ht="14.4" customHeight="1" x14ac:dyDescent="0.3">
      <c r="A1134" s="386" t="s">
        <v>4224</v>
      </c>
      <c r="B1134" s="387" t="s">
        <v>3808</v>
      </c>
      <c r="C1134" s="387" t="s">
        <v>3672</v>
      </c>
      <c r="D1134" s="387" t="s">
        <v>3906</v>
      </c>
      <c r="E1134" s="387" t="s">
        <v>3907</v>
      </c>
      <c r="F1134" s="390">
        <v>29</v>
      </c>
      <c r="G1134" s="390">
        <v>7192</v>
      </c>
      <c r="H1134" s="390">
        <v>1</v>
      </c>
      <c r="I1134" s="390">
        <v>248</v>
      </c>
      <c r="J1134" s="390">
        <v>48</v>
      </c>
      <c r="K1134" s="390">
        <v>11952</v>
      </c>
      <c r="L1134" s="390">
        <v>1.6618464961067854</v>
      </c>
      <c r="M1134" s="390">
        <v>249</v>
      </c>
      <c r="N1134" s="390">
        <v>58</v>
      </c>
      <c r="O1134" s="390">
        <v>13456</v>
      </c>
      <c r="P1134" s="403">
        <v>1.8709677419354838</v>
      </c>
      <c r="Q1134" s="391">
        <v>232</v>
      </c>
    </row>
    <row r="1135" spans="1:17" ht="14.4" customHeight="1" x14ac:dyDescent="0.3">
      <c r="A1135" s="386" t="s">
        <v>4224</v>
      </c>
      <c r="B1135" s="387" t="s">
        <v>3808</v>
      </c>
      <c r="C1135" s="387" t="s">
        <v>3672</v>
      </c>
      <c r="D1135" s="387" t="s">
        <v>3910</v>
      </c>
      <c r="E1135" s="387" t="s">
        <v>3911</v>
      </c>
      <c r="F1135" s="390">
        <v>5</v>
      </c>
      <c r="G1135" s="390">
        <v>855</v>
      </c>
      <c r="H1135" s="390">
        <v>1</v>
      </c>
      <c r="I1135" s="390">
        <v>171</v>
      </c>
      <c r="J1135" s="390">
        <v>5</v>
      </c>
      <c r="K1135" s="390">
        <v>860</v>
      </c>
      <c r="L1135" s="390">
        <v>1.0058479532163742</v>
      </c>
      <c r="M1135" s="390">
        <v>172</v>
      </c>
      <c r="N1135" s="390">
        <v>6</v>
      </c>
      <c r="O1135" s="390">
        <v>1032</v>
      </c>
      <c r="P1135" s="403">
        <v>1.2070175438596491</v>
      </c>
      <c r="Q1135" s="391">
        <v>172</v>
      </c>
    </row>
    <row r="1136" spans="1:17" ht="14.4" customHeight="1" x14ac:dyDescent="0.3">
      <c r="A1136" s="386" t="s">
        <v>4224</v>
      </c>
      <c r="B1136" s="387" t="s">
        <v>3808</v>
      </c>
      <c r="C1136" s="387" t="s">
        <v>3672</v>
      </c>
      <c r="D1136" s="387" t="s">
        <v>3918</v>
      </c>
      <c r="E1136" s="387" t="s">
        <v>3919</v>
      </c>
      <c r="F1136" s="390">
        <v>26</v>
      </c>
      <c r="G1136" s="390">
        <v>2080</v>
      </c>
      <c r="H1136" s="390">
        <v>1</v>
      </c>
      <c r="I1136" s="390">
        <v>80</v>
      </c>
      <c r="J1136" s="390">
        <v>86</v>
      </c>
      <c r="K1136" s="390">
        <v>6966</v>
      </c>
      <c r="L1136" s="390">
        <v>3.3490384615384614</v>
      </c>
      <c r="M1136" s="390">
        <v>81</v>
      </c>
      <c r="N1136" s="390">
        <v>119</v>
      </c>
      <c r="O1136" s="390">
        <v>9758</v>
      </c>
      <c r="P1136" s="403">
        <v>4.6913461538461538</v>
      </c>
      <c r="Q1136" s="391">
        <v>82</v>
      </c>
    </row>
    <row r="1137" spans="1:17" ht="14.4" customHeight="1" x14ac:dyDescent="0.3">
      <c r="A1137" s="386" t="s">
        <v>4224</v>
      </c>
      <c r="B1137" s="387" t="s">
        <v>3808</v>
      </c>
      <c r="C1137" s="387" t="s">
        <v>3672</v>
      </c>
      <c r="D1137" s="387" t="s">
        <v>3926</v>
      </c>
      <c r="E1137" s="387" t="s">
        <v>3927</v>
      </c>
      <c r="F1137" s="390">
        <v>26</v>
      </c>
      <c r="G1137" s="390">
        <v>17550</v>
      </c>
      <c r="H1137" s="390">
        <v>1</v>
      </c>
      <c r="I1137" s="390">
        <v>675</v>
      </c>
      <c r="J1137" s="390">
        <v>82</v>
      </c>
      <c r="K1137" s="390">
        <v>55432</v>
      </c>
      <c r="L1137" s="390">
        <v>3.1585185185185187</v>
      </c>
      <c r="M1137" s="390">
        <v>676</v>
      </c>
      <c r="N1137" s="390">
        <v>119</v>
      </c>
      <c r="O1137" s="390">
        <v>80563</v>
      </c>
      <c r="P1137" s="403">
        <v>4.5904843304843306</v>
      </c>
      <c r="Q1137" s="391">
        <v>677</v>
      </c>
    </row>
    <row r="1138" spans="1:17" ht="14.4" customHeight="1" x14ac:dyDescent="0.3">
      <c r="A1138" s="386" t="s">
        <v>4224</v>
      </c>
      <c r="B1138" s="387" t="s">
        <v>3808</v>
      </c>
      <c r="C1138" s="387" t="s">
        <v>3672</v>
      </c>
      <c r="D1138" s="387" t="s">
        <v>3928</v>
      </c>
      <c r="E1138" s="387" t="s">
        <v>3901</v>
      </c>
      <c r="F1138" s="390"/>
      <c r="G1138" s="390"/>
      <c r="H1138" s="390"/>
      <c r="I1138" s="390"/>
      <c r="J1138" s="390">
        <v>1</v>
      </c>
      <c r="K1138" s="390">
        <v>518</v>
      </c>
      <c r="L1138" s="390"/>
      <c r="M1138" s="390">
        <v>518</v>
      </c>
      <c r="N1138" s="390"/>
      <c r="O1138" s="390"/>
      <c r="P1138" s="403"/>
      <c r="Q1138" s="391"/>
    </row>
    <row r="1139" spans="1:17" ht="14.4" customHeight="1" x14ac:dyDescent="0.3">
      <c r="A1139" s="386" t="s">
        <v>4224</v>
      </c>
      <c r="B1139" s="387" t="s">
        <v>3808</v>
      </c>
      <c r="C1139" s="387" t="s">
        <v>3672</v>
      </c>
      <c r="D1139" s="387" t="s">
        <v>3929</v>
      </c>
      <c r="E1139" s="387" t="s">
        <v>3930</v>
      </c>
      <c r="F1139" s="390">
        <v>108</v>
      </c>
      <c r="G1139" s="390">
        <v>11880</v>
      </c>
      <c r="H1139" s="390">
        <v>1</v>
      </c>
      <c r="I1139" s="390">
        <v>110</v>
      </c>
      <c r="J1139" s="390">
        <v>235</v>
      </c>
      <c r="K1139" s="390">
        <v>26085</v>
      </c>
      <c r="L1139" s="390">
        <v>2.1957070707070705</v>
      </c>
      <c r="M1139" s="390">
        <v>111</v>
      </c>
      <c r="N1139" s="390">
        <v>364</v>
      </c>
      <c r="O1139" s="390">
        <v>40768</v>
      </c>
      <c r="P1139" s="403">
        <v>3.4316498316498318</v>
      </c>
      <c r="Q1139" s="391">
        <v>112</v>
      </c>
    </row>
    <row r="1140" spans="1:17" ht="14.4" customHeight="1" x14ac:dyDescent="0.3">
      <c r="A1140" s="386" t="s">
        <v>4224</v>
      </c>
      <c r="B1140" s="387" t="s">
        <v>3808</v>
      </c>
      <c r="C1140" s="387" t="s">
        <v>3672</v>
      </c>
      <c r="D1140" s="387" t="s">
        <v>4178</v>
      </c>
      <c r="E1140" s="387" t="s">
        <v>4179</v>
      </c>
      <c r="F1140" s="390">
        <v>1</v>
      </c>
      <c r="G1140" s="390">
        <v>1363</v>
      </c>
      <c r="H1140" s="390">
        <v>1</v>
      </c>
      <c r="I1140" s="390">
        <v>1363</v>
      </c>
      <c r="J1140" s="390"/>
      <c r="K1140" s="390"/>
      <c r="L1140" s="390"/>
      <c r="M1140" s="390"/>
      <c r="N1140" s="390">
        <v>1</v>
      </c>
      <c r="O1140" s="390">
        <v>1366</v>
      </c>
      <c r="P1140" s="403">
        <v>1.0022010271460016</v>
      </c>
      <c r="Q1140" s="391">
        <v>1366</v>
      </c>
    </row>
    <row r="1141" spans="1:17" ht="14.4" customHeight="1" x14ac:dyDescent="0.3">
      <c r="A1141" s="386" t="s">
        <v>4224</v>
      </c>
      <c r="B1141" s="387" t="s">
        <v>3808</v>
      </c>
      <c r="C1141" s="387" t="s">
        <v>3672</v>
      </c>
      <c r="D1141" s="387" t="s">
        <v>4124</v>
      </c>
      <c r="E1141" s="387" t="s">
        <v>4125</v>
      </c>
      <c r="F1141" s="390">
        <v>2</v>
      </c>
      <c r="G1141" s="390">
        <v>600</v>
      </c>
      <c r="H1141" s="390">
        <v>1</v>
      </c>
      <c r="I1141" s="390">
        <v>300</v>
      </c>
      <c r="J1141" s="390"/>
      <c r="K1141" s="390"/>
      <c r="L1141" s="390"/>
      <c r="M1141" s="390"/>
      <c r="N1141" s="390"/>
      <c r="O1141" s="390"/>
      <c r="P1141" s="403"/>
      <c r="Q1141" s="391"/>
    </row>
    <row r="1142" spans="1:17" ht="14.4" customHeight="1" x14ac:dyDescent="0.3">
      <c r="A1142" s="386" t="s">
        <v>4224</v>
      </c>
      <c r="B1142" s="387" t="s">
        <v>3808</v>
      </c>
      <c r="C1142" s="387" t="s">
        <v>3672</v>
      </c>
      <c r="D1142" s="387" t="s">
        <v>3933</v>
      </c>
      <c r="E1142" s="387" t="s">
        <v>3934</v>
      </c>
      <c r="F1142" s="390">
        <v>4</v>
      </c>
      <c r="G1142" s="390">
        <v>0</v>
      </c>
      <c r="H1142" s="390"/>
      <c r="I1142" s="390">
        <v>0</v>
      </c>
      <c r="J1142" s="390">
        <v>9</v>
      </c>
      <c r="K1142" s="390">
        <v>0</v>
      </c>
      <c r="L1142" s="390"/>
      <c r="M1142" s="390">
        <v>0</v>
      </c>
      <c r="N1142" s="390">
        <v>2</v>
      </c>
      <c r="O1142" s="390">
        <v>0</v>
      </c>
      <c r="P1142" s="403"/>
      <c r="Q1142" s="391">
        <v>0</v>
      </c>
    </row>
    <row r="1143" spans="1:17" ht="14.4" customHeight="1" x14ac:dyDescent="0.3">
      <c r="A1143" s="386" t="s">
        <v>4224</v>
      </c>
      <c r="B1143" s="387" t="s">
        <v>3808</v>
      </c>
      <c r="C1143" s="387" t="s">
        <v>3672</v>
      </c>
      <c r="D1143" s="387" t="s">
        <v>4042</v>
      </c>
      <c r="E1143" s="387" t="s">
        <v>4043</v>
      </c>
      <c r="F1143" s="390"/>
      <c r="G1143" s="390"/>
      <c r="H1143" s="390"/>
      <c r="I1143" s="390"/>
      <c r="J1143" s="390"/>
      <c r="K1143" s="390"/>
      <c r="L1143" s="390"/>
      <c r="M1143" s="390"/>
      <c r="N1143" s="390">
        <v>1</v>
      </c>
      <c r="O1143" s="390">
        <v>298</v>
      </c>
      <c r="P1143" s="403"/>
      <c r="Q1143" s="391">
        <v>298</v>
      </c>
    </row>
    <row r="1144" spans="1:17" ht="14.4" customHeight="1" x14ac:dyDescent="0.3">
      <c r="A1144" s="386" t="s">
        <v>4224</v>
      </c>
      <c r="B1144" s="387" t="s">
        <v>3808</v>
      </c>
      <c r="C1144" s="387" t="s">
        <v>3672</v>
      </c>
      <c r="D1144" s="387" t="s">
        <v>4175</v>
      </c>
      <c r="E1144" s="387" t="s">
        <v>4176</v>
      </c>
      <c r="F1144" s="390"/>
      <c r="G1144" s="390"/>
      <c r="H1144" s="390"/>
      <c r="I1144" s="390"/>
      <c r="J1144" s="390">
        <v>1</v>
      </c>
      <c r="K1144" s="390">
        <v>1093</v>
      </c>
      <c r="L1144" s="390"/>
      <c r="M1144" s="390">
        <v>1093</v>
      </c>
      <c r="N1144" s="390">
        <v>3</v>
      </c>
      <c r="O1144" s="390">
        <v>3402</v>
      </c>
      <c r="P1144" s="403"/>
      <c r="Q1144" s="391">
        <v>1134</v>
      </c>
    </row>
    <row r="1145" spans="1:17" ht="14.4" customHeight="1" x14ac:dyDescent="0.3">
      <c r="A1145" s="386" t="s">
        <v>4224</v>
      </c>
      <c r="B1145" s="387" t="s">
        <v>3808</v>
      </c>
      <c r="C1145" s="387" t="s">
        <v>3672</v>
      </c>
      <c r="D1145" s="387" t="s">
        <v>3945</v>
      </c>
      <c r="E1145" s="387" t="s">
        <v>3940</v>
      </c>
      <c r="F1145" s="390"/>
      <c r="G1145" s="390"/>
      <c r="H1145" s="390"/>
      <c r="I1145" s="390"/>
      <c r="J1145" s="390">
        <v>3</v>
      </c>
      <c r="K1145" s="390">
        <v>1995</v>
      </c>
      <c r="L1145" s="390"/>
      <c r="M1145" s="390">
        <v>665</v>
      </c>
      <c r="N1145" s="390">
        <v>6</v>
      </c>
      <c r="O1145" s="390">
        <v>4008</v>
      </c>
      <c r="P1145" s="403"/>
      <c r="Q1145" s="391">
        <v>668</v>
      </c>
    </row>
    <row r="1146" spans="1:17" ht="14.4" customHeight="1" x14ac:dyDescent="0.3">
      <c r="A1146" s="386" t="s">
        <v>4224</v>
      </c>
      <c r="B1146" s="387" t="s">
        <v>3808</v>
      </c>
      <c r="C1146" s="387" t="s">
        <v>3672</v>
      </c>
      <c r="D1146" s="387" t="s">
        <v>3949</v>
      </c>
      <c r="E1146" s="387" t="s">
        <v>3950</v>
      </c>
      <c r="F1146" s="390"/>
      <c r="G1146" s="390"/>
      <c r="H1146" s="390"/>
      <c r="I1146" s="390"/>
      <c r="J1146" s="390">
        <v>1</v>
      </c>
      <c r="K1146" s="390">
        <v>410</v>
      </c>
      <c r="L1146" s="390"/>
      <c r="M1146" s="390">
        <v>410</v>
      </c>
      <c r="N1146" s="390">
        <v>1</v>
      </c>
      <c r="O1146" s="390">
        <v>411</v>
      </c>
      <c r="P1146" s="403"/>
      <c r="Q1146" s="391">
        <v>411</v>
      </c>
    </row>
    <row r="1147" spans="1:17" ht="14.4" customHeight="1" x14ac:dyDescent="0.3">
      <c r="A1147" s="386" t="s">
        <v>4224</v>
      </c>
      <c r="B1147" s="387" t="s">
        <v>3808</v>
      </c>
      <c r="C1147" s="387" t="s">
        <v>3672</v>
      </c>
      <c r="D1147" s="387" t="s">
        <v>3969</v>
      </c>
      <c r="E1147" s="387" t="s">
        <v>3970</v>
      </c>
      <c r="F1147" s="390">
        <v>152</v>
      </c>
      <c r="G1147" s="390">
        <v>28424</v>
      </c>
      <c r="H1147" s="390">
        <v>1</v>
      </c>
      <c r="I1147" s="390">
        <v>187</v>
      </c>
      <c r="J1147" s="390">
        <v>209</v>
      </c>
      <c r="K1147" s="390">
        <v>40337</v>
      </c>
      <c r="L1147" s="390">
        <v>1.4191176470588236</v>
      </c>
      <c r="M1147" s="390">
        <v>193</v>
      </c>
      <c r="N1147" s="390">
        <v>224</v>
      </c>
      <c r="O1147" s="390">
        <v>43456</v>
      </c>
      <c r="P1147" s="403">
        <v>1.52884886011821</v>
      </c>
      <c r="Q1147" s="391">
        <v>194</v>
      </c>
    </row>
    <row r="1148" spans="1:17" ht="14.4" customHeight="1" x14ac:dyDescent="0.3">
      <c r="A1148" s="386" t="s">
        <v>4224</v>
      </c>
      <c r="B1148" s="387" t="s">
        <v>3981</v>
      </c>
      <c r="C1148" s="387" t="s">
        <v>3672</v>
      </c>
      <c r="D1148" s="387" t="s">
        <v>3675</v>
      </c>
      <c r="E1148" s="387" t="s">
        <v>3676</v>
      </c>
      <c r="F1148" s="390">
        <v>1</v>
      </c>
      <c r="G1148" s="390">
        <v>34</v>
      </c>
      <c r="H1148" s="390">
        <v>1</v>
      </c>
      <c r="I1148" s="390">
        <v>34</v>
      </c>
      <c r="J1148" s="390">
        <v>1</v>
      </c>
      <c r="K1148" s="390">
        <v>34</v>
      </c>
      <c r="L1148" s="390">
        <v>1</v>
      </c>
      <c r="M1148" s="390">
        <v>34</v>
      </c>
      <c r="N1148" s="390">
        <v>1</v>
      </c>
      <c r="O1148" s="390">
        <v>34</v>
      </c>
      <c r="P1148" s="403">
        <v>1</v>
      </c>
      <c r="Q1148" s="391">
        <v>34</v>
      </c>
    </row>
    <row r="1149" spans="1:17" ht="14.4" customHeight="1" x14ac:dyDescent="0.3">
      <c r="A1149" s="386" t="s">
        <v>4224</v>
      </c>
      <c r="B1149" s="387" t="s">
        <v>3981</v>
      </c>
      <c r="C1149" s="387" t="s">
        <v>3672</v>
      </c>
      <c r="D1149" s="387" t="s">
        <v>3679</v>
      </c>
      <c r="E1149" s="387" t="s">
        <v>3680</v>
      </c>
      <c r="F1149" s="390"/>
      <c r="G1149" s="390"/>
      <c r="H1149" s="390"/>
      <c r="I1149" s="390"/>
      <c r="J1149" s="390">
        <v>1</v>
      </c>
      <c r="K1149" s="390">
        <v>75</v>
      </c>
      <c r="L1149" s="390"/>
      <c r="M1149" s="390">
        <v>75</v>
      </c>
      <c r="N1149" s="390"/>
      <c r="O1149" s="390"/>
      <c r="P1149" s="403"/>
      <c r="Q1149" s="391"/>
    </row>
    <row r="1150" spans="1:17" ht="14.4" customHeight="1" x14ac:dyDescent="0.3">
      <c r="A1150" s="386" t="s">
        <v>4224</v>
      </c>
      <c r="B1150" s="387" t="s">
        <v>3981</v>
      </c>
      <c r="C1150" s="387" t="s">
        <v>3672</v>
      </c>
      <c r="D1150" s="387" t="s">
        <v>3904</v>
      </c>
      <c r="E1150" s="387" t="s">
        <v>3905</v>
      </c>
      <c r="F1150" s="390">
        <v>1</v>
      </c>
      <c r="G1150" s="390">
        <v>124</v>
      </c>
      <c r="H1150" s="390">
        <v>1</v>
      </c>
      <c r="I1150" s="390">
        <v>124</v>
      </c>
      <c r="J1150" s="390"/>
      <c r="K1150" s="390"/>
      <c r="L1150" s="390"/>
      <c r="M1150" s="390"/>
      <c r="N1150" s="390"/>
      <c r="O1150" s="390"/>
      <c r="P1150" s="403"/>
      <c r="Q1150" s="391"/>
    </row>
    <row r="1151" spans="1:17" ht="14.4" customHeight="1" x14ac:dyDescent="0.3">
      <c r="A1151" s="386" t="s">
        <v>4224</v>
      </c>
      <c r="B1151" s="387" t="s">
        <v>3981</v>
      </c>
      <c r="C1151" s="387" t="s">
        <v>3672</v>
      </c>
      <c r="D1151" s="387" t="s">
        <v>3906</v>
      </c>
      <c r="E1151" s="387" t="s">
        <v>3907</v>
      </c>
      <c r="F1151" s="390">
        <v>6</v>
      </c>
      <c r="G1151" s="390">
        <v>1488</v>
      </c>
      <c r="H1151" s="390">
        <v>1</v>
      </c>
      <c r="I1151" s="390">
        <v>248</v>
      </c>
      <c r="J1151" s="390">
        <v>4</v>
      </c>
      <c r="K1151" s="390">
        <v>996</v>
      </c>
      <c r="L1151" s="390">
        <v>0.66935483870967738</v>
      </c>
      <c r="M1151" s="390">
        <v>249</v>
      </c>
      <c r="N1151" s="390">
        <v>2</v>
      </c>
      <c r="O1151" s="390">
        <v>464</v>
      </c>
      <c r="P1151" s="403">
        <v>0.31182795698924731</v>
      </c>
      <c r="Q1151" s="391">
        <v>232</v>
      </c>
    </row>
    <row r="1152" spans="1:17" ht="14.4" customHeight="1" x14ac:dyDescent="0.3">
      <c r="A1152" s="386" t="s">
        <v>4224</v>
      </c>
      <c r="B1152" s="387" t="s">
        <v>3981</v>
      </c>
      <c r="C1152" s="387" t="s">
        <v>3672</v>
      </c>
      <c r="D1152" s="387" t="s">
        <v>3933</v>
      </c>
      <c r="E1152" s="387" t="s">
        <v>3934</v>
      </c>
      <c r="F1152" s="390">
        <v>7</v>
      </c>
      <c r="G1152" s="390">
        <v>0</v>
      </c>
      <c r="H1152" s="390"/>
      <c r="I1152" s="390">
        <v>0</v>
      </c>
      <c r="J1152" s="390">
        <v>21</v>
      </c>
      <c r="K1152" s="390">
        <v>0</v>
      </c>
      <c r="L1152" s="390"/>
      <c r="M1152" s="390">
        <v>0</v>
      </c>
      <c r="N1152" s="390">
        <v>34</v>
      </c>
      <c r="O1152" s="390">
        <v>0</v>
      </c>
      <c r="P1152" s="403"/>
      <c r="Q1152" s="391">
        <v>0</v>
      </c>
    </row>
    <row r="1153" spans="1:17" ht="14.4" customHeight="1" x14ac:dyDescent="0.3">
      <c r="A1153" s="386" t="s">
        <v>4224</v>
      </c>
      <c r="B1153" s="387" t="s">
        <v>3981</v>
      </c>
      <c r="C1153" s="387" t="s">
        <v>3672</v>
      </c>
      <c r="D1153" s="387" t="s">
        <v>3935</v>
      </c>
      <c r="E1153" s="387" t="s">
        <v>3936</v>
      </c>
      <c r="F1153" s="390">
        <v>1</v>
      </c>
      <c r="G1153" s="390">
        <v>306</v>
      </c>
      <c r="H1153" s="390">
        <v>1</v>
      </c>
      <c r="I1153" s="390">
        <v>306</v>
      </c>
      <c r="J1153" s="390"/>
      <c r="K1153" s="390"/>
      <c r="L1153" s="390"/>
      <c r="M1153" s="390"/>
      <c r="N1153" s="390"/>
      <c r="O1153" s="390"/>
      <c r="P1153" s="403"/>
      <c r="Q1153" s="391"/>
    </row>
    <row r="1154" spans="1:17" ht="14.4" customHeight="1" x14ac:dyDescent="0.3">
      <c r="A1154" s="386" t="s">
        <v>4224</v>
      </c>
      <c r="B1154" s="387" t="s">
        <v>3981</v>
      </c>
      <c r="C1154" s="387" t="s">
        <v>3672</v>
      </c>
      <c r="D1154" s="387" t="s">
        <v>3939</v>
      </c>
      <c r="E1154" s="387" t="s">
        <v>3940</v>
      </c>
      <c r="F1154" s="390"/>
      <c r="G1154" s="390"/>
      <c r="H1154" s="390"/>
      <c r="I1154" s="390"/>
      <c r="J1154" s="390">
        <v>1</v>
      </c>
      <c r="K1154" s="390">
        <v>525</v>
      </c>
      <c r="L1154" s="390"/>
      <c r="M1154" s="390">
        <v>525</v>
      </c>
      <c r="N1154" s="390"/>
      <c r="O1154" s="390"/>
      <c r="P1154" s="403"/>
      <c r="Q1154" s="391"/>
    </row>
    <row r="1155" spans="1:17" ht="14.4" customHeight="1" x14ac:dyDescent="0.3">
      <c r="A1155" s="386" t="s">
        <v>4224</v>
      </c>
      <c r="B1155" s="387" t="s">
        <v>3981</v>
      </c>
      <c r="C1155" s="387" t="s">
        <v>3672</v>
      </c>
      <c r="D1155" s="387" t="s">
        <v>4066</v>
      </c>
      <c r="E1155" s="387" t="s">
        <v>4067</v>
      </c>
      <c r="F1155" s="390">
        <v>1</v>
      </c>
      <c r="G1155" s="390">
        <v>173</v>
      </c>
      <c r="H1155" s="390">
        <v>1</v>
      </c>
      <c r="I1155" s="390">
        <v>173</v>
      </c>
      <c r="J1155" s="390">
        <v>1</v>
      </c>
      <c r="K1155" s="390">
        <v>174</v>
      </c>
      <c r="L1155" s="390">
        <v>1.0057803468208093</v>
      </c>
      <c r="M1155" s="390">
        <v>174</v>
      </c>
      <c r="N1155" s="390"/>
      <c r="O1155" s="390"/>
      <c r="P1155" s="403"/>
      <c r="Q1155" s="391"/>
    </row>
    <row r="1156" spans="1:17" ht="14.4" customHeight="1" x14ac:dyDescent="0.3">
      <c r="A1156" s="386" t="s">
        <v>4224</v>
      </c>
      <c r="B1156" s="387" t="s">
        <v>3981</v>
      </c>
      <c r="C1156" s="387" t="s">
        <v>3672</v>
      </c>
      <c r="D1156" s="387" t="s">
        <v>4097</v>
      </c>
      <c r="E1156" s="387" t="s">
        <v>4098</v>
      </c>
      <c r="F1156" s="390"/>
      <c r="G1156" s="390"/>
      <c r="H1156" s="390"/>
      <c r="I1156" s="390"/>
      <c r="J1156" s="390"/>
      <c r="K1156" s="390"/>
      <c r="L1156" s="390"/>
      <c r="M1156" s="390"/>
      <c r="N1156" s="390">
        <v>10</v>
      </c>
      <c r="O1156" s="390">
        <v>2320</v>
      </c>
      <c r="P1156" s="403"/>
      <c r="Q1156" s="391">
        <v>232</v>
      </c>
    </row>
    <row r="1157" spans="1:17" ht="14.4" customHeight="1" x14ac:dyDescent="0.3">
      <c r="A1157" s="386" t="s">
        <v>4224</v>
      </c>
      <c r="B1157" s="387" t="s">
        <v>3981</v>
      </c>
      <c r="C1157" s="387" t="s">
        <v>3672</v>
      </c>
      <c r="D1157" s="387" t="s">
        <v>4099</v>
      </c>
      <c r="E1157" s="387" t="s">
        <v>4100</v>
      </c>
      <c r="F1157" s="390"/>
      <c r="G1157" s="390"/>
      <c r="H1157" s="390"/>
      <c r="I1157" s="390"/>
      <c r="J1157" s="390"/>
      <c r="K1157" s="390"/>
      <c r="L1157" s="390"/>
      <c r="M1157" s="390"/>
      <c r="N1157" s="390">
        <v>2</v>
      </c>
      <c r="O1157" s="390">
        <v>232</v>
      </c>
      <c r="P1157" s="403"/>
      <c r="Q1157" s="391">
        <v>116</v>
      </c>
    </row>
    <row r="1158" spans="1:17" ht="14.4" customHeight="1" x14ac:dyDescent="0.3">
      <c r="A1158" s="386" t="s">
        <v>4224</v>
      </c>
      <c r="B1158" s="387" t="s">
        <v>4101</v>
      </c>
      <c r="C1158" s="387" t="s">
        <v>3672</v>
      </c>
      <c r="D1158" s="387" t="s">
        <v>3715</v>
      </c>
      <c r="E1158" s="387" t="s">
        <v>3716</v>
      </c>
      <c r="F1158" s="390"/>
      <c r="G1158" s="390"/>
      <c r="H1158" s="390"/>
      <c r="I1158" s="390"/>
      <c r="J1158" s="390"/>
      <c r="K1158" s="390"/>
      <c r="L1158" s="390"/>
      <c r="M1158" s="390"/>
      <c r="N1158" s="390">
        <v>1</v>
      </c>
      <c r="O1158" s="390">
        <v>756</v>
      </c>
      <c r="P1158" s="403"/>
      <c r="Q1158" s="391">
        <v>756</v>
      </c>
    </row>
    <row r="1159" spans="1:17" ht="14.4" customHeight="1" x14ac:dyDescent="0.3">
      <c r="A1159" s="386" t="s">
        <v>4224</v>
      </c>
      <c r="B1159" s="387" t="s">
        <v>4101</v>
      </c>
      <c r="C1159" s="387" t="s">
        <v>3672</v>
      </c>
      <c r="D1159" s="387" t="s">
        <v>4132</v>
      </c>
      <c r="E1159" s="387" t="s">
        <v>4133</v>
      </c>
      <c r="F1159" s="390">
        <v>4</v>
      </c>
      <c r="G1159" s="390">
        <v>932</v>
      </c>
      <c r="H1159" s="390">
        <v>1</v>
      </c>
      <c r="I1159" s="390">
        <v>233</v>
      </c>
      <c r="J1159" s="390">
        <v>8</v>
      </c>
      <c r="K1159" s="390">
        <v>1872</v>
      </c>
      <c r="L1159" s="390">
        <v>2.0085836909871246</v>
      </c>
      <c r="M1159" s="390">
        <v>234</v>
      </c>
      <c r="N1159" s="390">
        <v>10</v>
      </c>
      <c r="O1159" s="390">
        <v>2320</v>
      </c>
      <c r="P1159" s="403">
        <v>2.4892703862660945</v>
      </c>
      <c r="Q1159" s="391">
        <v>232</v>
      </c>
    </row>
    <row r="1160" spans="1:17" ht="14.4" customHeight="1" x14ac:dyDescent="0.3">
      <c r="A1160" s="386" t="s">
        <v>457</v>
      </c>
      <c r="B1160" s="387" t="s">
        <v>3735</v>
      </c>
      <c r="C1160" s="387" t="s">
        <v>3546</v>
      </c>
      <c r="D1160" s="387" t="s">
        <v>3623</v>
      </c>
      <c r="E1160" s="387" t="s">
        <v>3610</v>
      </c>
      <c r="F1160" s="390"/>
      <c r="G1160" s="390"/>
      <c r="H1160" s="390"/>
      <c r="I1160" s="390"/>
      <c r="J1160" s="390">
        <v>-1</v>
      </c>
      <c r="K1160" s="390">
        <v>-18.739999999999998</v>
      </c>
      <c r="L1160" s="390"/>
      <c r="M1160" s="390">
        <v>18.739999999999998</v>
      </c>
      <c r="N1160" s="390"/>
      <c r="O1160" s="390"/>
      <c r="P1160" s="403"/>
      <c r="Q1160" s="391"/>
    </row>
    <row r="1161" spans="1:17" ht="14.4" customHeight="1" x14ac:dyDescent="0.3">
      <c r="A1161" s="386" t="s">
        <v>457</v>
      </c>
      <c r="B1161" s="387" t="s">
        <v>3808</v>
      </c>
      <c r="C1161" s="387" t="s">
        <v>3546</v>
      </c>
      <c r="D1161" s="387" t="s">
        <v>3866</v>
      </c>
      <c r="E1161" s="387" t="s">
        <v>3867</v>
      </c>
      <c r="F1161" s="390"/>
      <c r="G1161" s="390"/>
      <c r="H1161" s="390"/>
      <c r="I1161" s="390"/>
      <c r="J1161" s="390">
        <v>-1</v>
      </c>
      <c r="K1161" s="390">
        <v>0</v>
      </c>
      <c r="L1161" s="390"/>
      <c r="M1161" s="390">
        <v>0</v>
      </c>
      <c r="N1161" s="390"/>
      <c r="O1161" s="390"/>
      <c r="P1161" s="403"/>
      <c r="Q1161" s="391"/>
    </row>
    <row r="1162" spans="1:17" ht="14.4" customHeight="1" x14ac:dyDescent="0.3">
      <c r="A1162" s="386" t="s">
        <v>457</v>
      </c>
      <c r="B1162" s="387" t="s">
        <v>3981</v>
      </c>
      <c r="C1162" s="387" t="s">
        <v>3888</v>
      </c>
      <c r="D1162" s="387" t="s">
        <v>3889</v>
      </c>
      <c r="E1162" s="387" t="s">
        <v>3890</v>
      </c>
      <c r="F1162" s="390"/>
      <c r="G1162" s="390"/>
      <c r="H1162" s="390"/>
      <c r="I1162" s="390"/>
      <c r="J1162" s="390">
        <v>-2</v>
      </c>
      <c r="K1162" s="390">
        <v>-294</v>
      </c>
      <c r="L1162" s="390"/>
      <c r="M1162" s="390">
        <v>147</v>
      </c>
      <c r="N1162" s="390"/>
      <c r="O1162" s="390"/>
      <c r="P1162" s="403"/>
      <c r="Q1162" s="391"/>
    </row>
    <row r="1163" spans="1:17" ht="14.4" customHeight="1" thickBot="1" x14ac:dyDescent="0.35">
      <c r="A1163" s="392" t="s">
        <v>457</v>
      </c>
      <c r="B1163" s="393" t="s">
        <v>3981</v>
      </c>
      <c r="C1163" s="393" t="s">
        <v>3888</v>
      </c>
      <c r="D1163" s="393" t="s">
        <v>4012</v>
      </c>
      <c r="E1163" s="393" t="s">
        <v>4013</v>
      </c>
      <c r="F1163" s="396"/>
      <c r="G1163" s="396"/>
      <c r="H1163" s="396"/>
      <c r="I1163" s="396"/>
      <c r="J1163" s="396">
        <v>-1</v>
      </c>
      <c r="K1163" s="396">
        <v>-149</v>
      </c>
      <c r="L1163" s="396"/>
      <c r="M1163" s="396">
        <v>149</v>
      </c>
      <c r="N1163" s="396"/>
      <c r="O1163" s="396"/>
      <c r="P1163" s="404"/>
      <c r="Q1163" s="39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2014-01-27T13:28:37Z</dcterms:modified>
</cp:coreProperties>
</file>