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sobní náklady" sheetId="431" r:id="rId1"/>
    <sheet name="ON Data" sheetId="432" state="hidden" r:id="rId2"/>
  </sheets>
  <definedNames>
    <definedName name="doměsíce">#REF!</definedName>
    <definedName name="Obdobi" localSheetId="1">'ON Data'!$B$3:$B$16</definedName>
    <definedName name="Obdobi" localSheetId="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J16" i="431"/>
  <c r="K9" i="431"/>
  <c r="K17" i="431"/>
  <c r="L10" i="431"/>
  <c r="L14" i="431"/>
  <c r="M11" i="431"/>
  <c r="M19" i="431"/>
  <c r="N16" i="431"/>
  <c r="O13" i="431"/>
  <c r="P10" i="431"/>
  <c r="P18" i="431"/>
  <c r="Q11" i="431"/>
  <c r="Q19" i="431"/>
  <c r="F18" i="431"/>
  <c r="G15" i="431"/>
  <c r="H16" i="431"/>
  <c r="I13" i="431"/>
  <c r="J14" i="431"/>
  <c r="K15" i="431"/>
  <c r="L16" i="431"/>
  <c r="M17" i="431"/>
  <c r="N18" i="431"/>
  <c r="O19" i="431"/>
  <c r="Q9" i="431"/>
  <c r="C10" i="431"/>
  <c r="C14" i="431"/>
  <c r="C18" i="431"/>
  <c r="D11" i="431"/>
  <c r="D15" i="431"/>
  <c r="D19" i="431"/>
  <c r="E12" i="431"/>
  <c r="E16" i="431"/>
  <c r="F9" i="431"/>
  <c r="F13" i="431"/>
  <c r="F17" i="431"/>
  <c r="G10" i="431"/>
  <c r="G14" i="431"/>
  <c r="G18" i="431"/>
  <c r="H11" i="431"/>
  <c r="H15" i="431"/>
  <c r="H19" i="431"/>
  <c r="I12" i="431"/>
  <c r="I16" i="431"/>
  <c r="J9" i="431"/>
  <c r="J13" i="431"/>
  <c r="J17" i="431"/>
  <c r="K10" i="431"/>
  <c r="K14" i="431"/>
  <c r="K18" i="431"/>
  <c r="L11" i="431"/>
  <c r="L15" i="431"/>
  <c r="L19" i="431"/>
  <c r="M12" i="431"/>
  <c r="M16" i="431"/>
  <c r="N9" i="431"/>
  <c r="N13" i="431"/>
  <c r="N17" i="431"/>
  <c r="O10" i="431"/>
  <c r="O14" i="431"/>
  <c r="O18" i="431"/>
  <c r="P11" i="431"/>
  <c r="P15" i="431"/>
  <c r="P19" i="431"/>
  <c r="Q12" i="431"/>
  <c r="Q16" i="431"/>
  <c r="C11" i="431"/>
  <c r="C15" i="431"/>
  <c r="C19" i="431"/>
  <c r="D12" i="431"/>
  <c r="D16" i="431"/>
  <c r="E9" i="431"/>
  <c r="E13" i="431"/>
  <c r="E17" i="431"/>
  <c r="F14" i="431"/>
  <c r="G11" i="431"/>
  <c r="G19" i="431"/>
  <c r="I9" i="431"/>
  <c r="J10" i="431"/>
  <c r="K11" i="431"/>
  <c r="L12" i="431"/>
  <c r="M13" i="431"/>
  <c r="N14" i="431"/>
  <c r="O15" i="431"/>
  <c r="P16" i="431"/>
  <c r="Q17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K13" i="431"/>
  <c r="L18" i="431"/>
  <c r="M15" i="431"/>
  <c r="N12" i="431"/>
  <c r="O9" i="431"/>
  <c r="O17" i="431"/>
  <c r="P14" i="431"/>
  <c r="Q15" i="431"/>
  <c r="F10" i="431"/>
  <c r="H12" i="431"/>
  <c r="I17" i="431"/>
  <c r="J18" i="431"/>
  <c r="K19" i="431"/>
  <c r="M9" i="431"/>
  <c r="N10" i="431"/>
  <c r="O11" i="431"/>
  <c r="P12" i="431"/>
  <c r="Q13" i="431"/>
  <c r="O8" i="431"/>
  <c r="J8" i="431"/>
  <c r="G8" i="431"/>
  <c r="P8" i="431"/>
  <c r="D8" i="431"/>
  <c r="I8" i="431"/>
  <c r="E8" i="431"/>
  <c r="H8" i="431"/>
  <c r="K8" i="431"/>
  <c r="F8" i="431"/>
  <c r="M8" i="431"/>
  <c r="L8" i="431"/>
  <c r="N8" i="431"/>
  <c r="Q8" i="431"/>
  <c r="C8" i="431"/>
  <c r="R13" i="431" l="1"/>
  <c r="S13" i="431"/>
  <c r="R15" i="431"/>
  <c r="S15" i="431"/>
  <c r="S18" i="431"/>
  <c r="R18" i="431"/>
  <c r="S14" i="431"/>
  <c r="R14" i="431"/>
  <c r="R10" i="431"/>
  <c r="S10" i="431"/>
  <c r="S17" i="431"/>
  <c r="R17" i="431"/>
  <c r="S16" i="431"/>
  <c r="R16" i="431"/>
  <c r="S12" i="431"/>
  <c r="R12" i="431"/>
  <c r="S9" i="431"/>
  <c r="R9" i="431"/>
  <c r="S19" i="431"/>
  <c r="R19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<sst xmlns="http://schemas.openxmlformats.org/spreadsheetml/2006/main" count="145" uniqueCount="90">
  <si>
    <t>Celkem</t>
  </si>
  <si>
    <t>Rozdíl</t>
  </si>
  <si>
    <t>Plnění</t>
  </si>
  <si>
    <t>Osobní náklady zdravotnického pracoviště</t>
  </si>
  <si>
    <t>Plán</t>
  </si>
  <si>
    <t>* Legenda: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</si>
  <si>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</si>
  <si>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</si>
  <si>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</si>
  <si>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</si>
  <si>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</si>
  <si>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</si>
  <si>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</si>
  <si>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</si>
  <si>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</si>
  <si>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</si>
  <si>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</si>
  <si>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</si>
  <si>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</si>
  <si>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</si>
  <si>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</si>
  <si>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</si>
  <si>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</si>
  <si>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</si>
  <si>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</si>
  <si>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</si>
  <si>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</si>
  <si>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</si>
  <si>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</si>
  <si>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</si>
  <si>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</si>
  <si>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</si>
  <si>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</si>
  <si>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</si>
  <si>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</si>
  <si>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</si>
  <si>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</si>
  <si>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</si>
  <si>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</si>
  <si>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</si>
  <si>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</si>
  <si>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</si>
  <si>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</si>
  <si>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</si>
  <si>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</si>
  <si>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</si>
  <si>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</si>
  <si>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</si>
  <si>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</si>
  <si>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</si>
  <si>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</si>
  <si>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</si>
  <si>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</si>
  <si>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</si>
  <si>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</si>
  <si>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</si>
  <si>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</si>
  <si>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</si>
  <si>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</si>
  <si>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</si>
  <si>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</si>
  <si>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</si>
  <si>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</si>
  <si>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</si>
  <si>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</si>
  <si>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anesteziologie, resuscitace a intenzivní medicíny</t>
    </r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</si>
  <si>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</si>
  <si>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</si>
  <si>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</si>
  <si>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</si>
  <si>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</si>
  <si>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</si>
  <si>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</si>
  <si>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</si>
  <si>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</si>
  <si>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</si>
  <si>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</si>
  <si>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</si>
  <si>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</si>
  <si>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</si>
  <si>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</si>
  <si>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</si>
  <si>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</si>
  <si>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</si>
  <si>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</si>
  <si>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</si>
  <si>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</si>
  <si>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zdravotničtí záchranáři</t>
  </si>
  <si>
    <t>sanitáři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</si>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</sst>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Kč&quot;* #,##0.00_);_(&quot;Kč&quot;* \(#,##0.00\);_(&quot;Kč&quot;* &quot;-&quot;??_);_(@_)"/>
    <numFmt numFmtId="166" formatCode="#,##0.0"/>
    <numFmt numFmtId="168" formatCode="0.0"/>
    <numFmt numFmtId="173" formatCode="#,##0;\-#,##0;"/>
    <numFmt numFmtId="174" formatCode="General;\-General;"/>
    <numFmt numFmtId="175" formatCode="#,##0%;\-#,##0%;"/>
    <numFmt numFmtId="176" formatCode="#,##0.0;\-#,##0.0;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Tahoma"/>
      <family val="2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93">
    <xf numFmtId="0" fontId="0" fillId="0" borderId="0"/>
    <xf numFmtId="0" fontId="21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0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6" fillId="0" borderId="0"/>
    <xf numFmtId="0" fontId="7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8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6" fillId="0" borderId="0"/>
    <xf numFmtId="0" fontId="18" fillId="0" borderId="0"/>
    <xf numFmtId="0" fontId="19" fillId="0" borderId="0"/>
    <xf numFmtId="0" fontId="22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0" borderId="0"/>
  </cellStyleXfs>
  <cellXfs count="97">
    <xf numFmtId="0" fontId="0" fillId="0" borderId="0" xfId="0"/>
    <xf numFmtId="0" fontId="27" fillId="0" borderId="0" xfId="0" applyFont="1" applyFill="1"/>
    <xf numFmtId="0" fontId="28" fillId="0" borderId="0" xfId="0" applyFont="1" applyFill="1"/>
    <xf numFmtId="3" fontId="0" fillId="0" borderId="0" xfId="0" applyNumberFormat="1"/>
    <xf numFmtId="0" fontId="31" fillId="0" borderId="0" xfId="1" applyFont="1" applyFill="1"/>
    <xf numFmtId="3" fontId="29" fillId="0" borderId="0" xfId="26" applyNumberFormat="1" applyFont="1" applyFill="1" applyBorder="1" applyAlignment="1"/>
    <xf numFmtId="0" fontId="34" fillId="0" borderId="0" xfId="0" applyFont="1" applyAlignment="1">
      <alignment vertical="center"/>
    </xf>
    <xf numFmtId="0" fontId="35" fillId="0" borderId="0" xfId="0" applyFont="1"/>
    <xf numFmtId="9" fontId="0" fillId="0" borderId="0" xfId="0" applyNumberFormat="1"/>
    <xf numFmtId="168" fontId="0" fillId="0" borderId="0" xfId="0" applyNumberFormat="1"/>
    <xf numFmtId="0" fontId="28" fillId="0" borderId="0" xfId="0" applyFont="1" applyFill="1" applyAlignment="1">
      <alignment horizontal="left" indent="2"/>
    </xf>
    <xf numFmtId="176" fontId="24" fillId="0" borderId="4" xfId="0" applyNumberFormat="1" applyFont="1" applyBorder="1" applyAlignment="1">
      <alignment vertical="center"/>
    </xf>
    <xf numFmtId="173" fontId="24" fillId="0" borderId="7" xfId="0" applyNumberFormat="1" applyFont="1" applyBorder="1" applyAlignment="1">
      <alignment vertical="center"/>
    </xf>
    <xf numFmtId="173" fontId="23" fillId="0" borderId="5" xfId="0" applyNumberFormat="1" applyFont="1" applyBorder="1" applyAlignment="1">
      <alignment vertical="center"/>
    </xf>
    <xf numFmtId="173" fontId="23" fillId="0" borderId="0" xfId="0" applyNumberFormat="1" applyFont="1" applyBorder="1" applyAlignment="1">
      <alignment vertical="center"/>
    </xf>
    <xf numFmtId="173" fontId="23" fillId="0" borderId="4" xfId="0" applyNumberFormat="1" applyFont="1" applyBorder="1" applyAlignment="1">
      <alignment vertical="center"/>
    </xf>
    <xf numFmtId="174" fontId="23" fillId="0" borderId="0" xfId="0" applyNumberFormat="1" applyFont="1" applyBorder="1" applyAlignment="1">
      <alignment vertical="center"/>
    </xf>
    <xf numFmtId="0" fontId="32" fillId="0" borderId="5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173" fontId="23" fillId="0" borderId="0" xfId="0" applyNumberFormat="1" applyFont="1" applyBorder="1" applyAlignment="1">
      <alignment horizontal="right" vertical="center"/>
    </xf>
    <xf numFmtId="175" fontId="23" fillId="0" borderId="0" xfId="0" applyNumberFormat="1" applyFont="1" applyBorder="1" applyAlignment="1">
      <alignment horizontal="right" vertical="center"/>
    </xf>
    <xf numFmtId="3" fontId="24" fillId="0" borderId="9" xfId="0" applyNumberFormat="1" applyFont="1" applyBorder="1" applyAlignment="1">
      <alignment horizontal="right" vertical="center"/>
    </xf>
    <xf numFmtId="9" fontId="24" fillId="0" borderId="31" xfId="0" applyNumberFormat="1" applyFont="1" applyBorder="1" applyAlignment="1">
      <alignment horizontal="right" vertical="center"/>
    </xf>
    <xf numFmtId="173" fontId="24" fillId="0" borderId="31" xfId="0" applyNumberFormat="1" applyFont="1" applyBorder="1" applyAlignment="1">
      <alignment horizontal="right" vertical="center"/>
    </xf>
    <xf numFmtId="173" fontId="24" fillId="0" borderId="10" xfId="0" applyNumberFormat="1" applyFont="1" applyBorder="1" applyAlignment="1">
      <alignment horizontal="right" vertical="center"/>
    </xf>
    <xf numFmtId="173" fontId="24" fillId="0" borderId="12" xfId="0" applyNumberFormat="1" applyFont="1" applyBorder="1" applyAlignment="1">
      <alignment vertical="center"/>
    </xf>
    <xf numFmtId="173" fontId="24" fillId="0" borderId="32" xfId="0" applyNumberFormat="1" applyFont="1" applyBorder="1" applyAlignment="1">
      <alignment vertical="center"/>
    </xf>
    <xf numFmtId="173" fontId="24" fillId="0" borderId="31" xfId="0" applyNumberFormat="1" applyFont="1" applyBorder="1" applyAlignment="1">
      <alignment vertical="center"/>
    </xf>
    <xf numFmtId="173" fontId="24" fillId="0" borderId="10" xfId="0" applyNumberFormat="1" applyFont="1" applyBorder="1" applyAlignment="1">
      <alignment vertical="center"/>
    </xf>
    <xf numFmtId="173" fontId="24" fillId="0" borderId="33" xfId="0" applyNumberFormat="1" applyFont="1" applyBorder="1" applyAlignment="1">
      <alignment vertical="center"/>
    </xf>
    <xf numFmtId="174" fontId="24" fillId="0" borderId="34" xfId="0" applyNumberFormat="1" applyFont="1" applyBorder="1" applyAlignment="1">
      <alignment vertical="center"/>
    </xf>
    <xf numFmtId="174" fontId="24" fillId="0" borderId="31" xfId="0" applyNumberFormat="1" applyFont="1" applyBorder="1" applyAlignment="1">
      <alignment vertical="center"/>
    </xf>
    <xf numFmtId="174" fontId="24" fillId="0" borderId="10" xfId="0" applyNumberFormat="1" applyFont="1" applyBorder="1" applyAlignment="1">
      <alignment vertical="center"/>
    </xf>
    <xf numFmtId="168" fontId="24" fillId="0" borderId="27" xfId="0" applyNumberFormat="1" applyFont="1" applyBorder="1" applyAlignment="1">
      <alignment vertical="center"/>
    </xf>
    <xf numFmtId="0" fontId="23" fillId="0" borderId="32" xfId="0" applyFont="1" applyBorder="1" applyAlignment="1">
      <alignment horizontal="center" vertical="center"/>
    </xf>
    <xf numFmtId="166" fontId="24" fillId="2" borderId="10" xfId="0" applyNumberFormat="1" applyFont="1" applyFill="1" applyBorder="1" applyAlignment="1">
      <alignment horizontal="center" vertical="center"/>
    </xf>
    <xf numFmtId="173" fontId="24" fillId="0" borderId="18" xfId="0" applyNumberFormat="1" applyFont="1" applyBorder="1" applyAlignment="1">
      <alignment horizontal="right" vertical="center"/>
    </xf>
    <xf numFmtId="175" fontId="24" fillId="0" borderId="17" xfId="0" applyNumberFormat="1" applyFont="1" applyBorder="1" applyAlignment="1">
      <alignment horizontal="right" vertical="center"/>
    </xf>
    <xf numFmtId="173" fontId="24" fillId="0" borderId="17" xfId="0" applyNumberFormat="1" applyFont="1" applyBorder="1" applyAlignment="1">
      <alignment horizontal="right" vertical="center"/>
    </xf>
    <xf numFmtId="173" fontId="24" fillId="0" borderId="18" xfId="0" applyNumberFormat="1" applyFont="1" applyBorder="1" applyAlignment="1">
      <alignment vertical="center"/>
    </xf>
    <xf numFmtId="173" fontId="24" fillId="0" borderId="17" xfId="0" applyNumberFormat="1" applyFont="1" applyBorder="1" applyAlignment="1">
      <alignment vertical="center"/>
    </xf>
    <xf numFmtId="173" fontId="24" fillId="0" borderId="16" xfId="0" applyNumberFormat="1" applyFont="1" applyBorder="1" applyAlignment="1">
      <alignment vertical="center"/>
    </xf>
    <xf numFmtId="176" fontId="24" fillId="0" borderId="1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32" fillId="6" borderId="21" xfId="0" quotePrefix="1" applyFont="1" applyFill="1" applyBorder="1" applyAlignment="1">
      <alignment horizontal="center" vertical="center" wrapText="1"/>
    </xf>
    <xf numFmtId="0" fontId="25" fillId="6" borderId="21" xfId="0" quotePrefix="1" applyFont="1" applyFill="1" applyBorder="1" applyAlignment="1">
      <alignment horizontal="center" vertical="center" wrapText="1"/>
    </xf>
    <xf numFmtId="0" fontId="25" fillId="6" borderId="20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4" borderId="40" xfId="0" applyNumberFormat="1" applyFont="1" applyFill="1" applyBorder="1"/>
    <xf numFmtId="3" fontId="0" fillId="4" borderId="11" xfId="0" applyNumberFormat="1" applyFont="1" applyFill="1" applyBorder="1"/>
    <xf numFmtId="0" fontId="0" fillId="0" borderId="41" xfId="0" applyNumberFormat="1" applyFont="1" applyBorder="1"/>
    <xf numFmtId="3" fontId="0" fillId="0" borderId="42" xfId="0" applyNumberFormat="1" applyFont="1" applyBorder="1"/>
    <xf numFmtId="0" fontId="0" fillId="4" borderId="41" xfId="0" applyNumberFormat="1" applyFont="1" applyFill="1" applyBorder="1"/>
    <xf numFmtId="3" fontId="0" fillId="4" borderId="42" xfId="0" applyNumberFormat="1" applyFont="1" applyFill="1" applyBorder="1"/>
    <xf numFmtId="0" fontId="30" fillId="5" borderId="41" xfId="0" applyNumberFormat="1" applyFont="1" applyFill="1" applyBorder="1"/>
    <xf numFmtId="3" fontId="30" fillId="5" borderId="42" xfId="0" applyNumberFormat="1" applyFont="1" applyFill="1" applyBorder="1"/>
    <xf numFmtId="0" fontId="0" fillId="0" borderId="2" xfId="0" applyBorder="1" applyAlignment="1"/>
    <xf numFmtId="0" fontId="2" fillId="0" borderId="2" xfId="26" applyFont="1" applyFill="1" applyBorder="1" applyAlignment="1"/>
    <xf numFmtId="3" fontId="32" fillId="3" borderId="23" xfId="0" applyNumberFormat="1" applyFont="1" applyFill="1" applyBorder="1" applyAlignment="1">
      <alignment horizontal="center" vertical="center"/>
    </xf>
    <xf numFmtId="3" fontId="32" fillId="3" borderId="29" xfId="0" applyNumberFormat="1" applyFont="1" applyFill="1" applyBorder="1" applyAlignment="1">
      <alignment horizontal="center" vertical="center"/>
    </xf>
    <xf numFmtId="9" fontId="32" fillId="3" borderId="23" xfId="0" applyNumberFormat="1" applyFont="1" applyFill="1" applyBorder="1" applyAlignment="1">
      <alignment horizontal="center" vertical="center"/>
    </xf>
    <xf numFmtId="9" fontId="32" fillId="3" borderId="29" xfId="0" applyNumberFormat="1" applyFont="1" applyFill="1" applyBorder="1" applyAlignment="1">
      <alignment horizontal="center" vertical="center"/>
    </xf>
    <xf numFmtId="3" fontId="32" fillId="3" borderId="24" xfId="0" applyNumberFormat="1" applyFont="1" applyFill="1" applyBorder="1" applyAlignment="1">
      <alignment horizontal="center" vertical="center" wrapText="1"/>
    </xf>
    <xf numFmtId="3" fontId="32" fillId="3" borderId="30" xfId="0" applyNumberFormat="1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32" fillId="6" borderId="39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0" fontId="32" fillId="6" borderId="22" xfId="0" applyFont="1" applyFill="1" applyBorder="1" applyAlignment="1">
      <alignment horizontal="center"/>
    </xf>
    <xf numFmtId="0" fontId="32" fillId="2" borderId="24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24" fillId="3" borderId="27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/>
    </xf>
    <xf numFmtId="0" fontId="36" fillId="2" borderId="26" xfId="0" applyFont="1" applyFill="1" applyBorder="1" applyAlignment="1">
      <alignment horizontal="center"/>
    </xf>
    <xf numFmtId="0" fontId="36" fillId="2" borderId="19" xfId="0" applyFont="1" applyFill="1" applyBorder="1" applyAlignment="1">
      <alignment horizontal="center"/>
    </xf>
    <xf numFmtId="0" fontId="36" fillId="3" borderId="6" xfId="0" applyFont="1" applyFill="1" applyBorder="1" applyAlignment="1">
      <alignment horizontal="center"/>
    </xf>
    <xf numFmtId="0" fontId="36" fillId="3" borderId="14" xfId="0" applyFont="1" applyFill="1" applyBorder="1" applyAlignment="1">
      <alignment horizontal="center"/>
    </xf>
    <xf numFmtId="0" fontId="36" fillId="3" borderId="15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36" fillId="2" borderId="14" xfId="0" applyFont="1" applyFill="1" applyBorder="1" applyAlignment="1">
      <alignment horizontal="center"/>
    </xf>
    <xf numFmtId="0" fontId="36" fillId="2" borderId="15" xfId="0" applyFont="1" applyFill="1" applyBorder="1" applyAlignment="1">
      <alignment horizontal="center"/>
    </xf>
    <xf numFmtId="166" fontId="24" fillId="2" borderId="16" xfId="0" applyNumberFormat="1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2" fillId="3" borderId="23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168" fontId="32" fillId="2" borderId="28" xfId="0" applyNumberFormat="1" applyFont="1" applyFill="1" applyBorder="1" applyAlignment="1">
      <alignment horizontal="center" vertical="center" wrapText="1"/>
    </xf>
    <xf numFmtId="168" fontId="32" fillId="2" borderId="36" xfId="0" applyNumberFormat="1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</cellXfs>
  <cellStyles count="93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2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Procenta 10" xfId="78"/>
    <cellStyle name="Procenta 11" xfId="79"/>
    <cellStyle name="Procenta 2" xfId="80"/>
    <cellStyle name="Procenta 2 2" xfId="81"/>
    <cellStyle name="Procenta 2 2 2" xfId="82"/>
    <cellStyle name="Procenta 2 3" xfId="83"/>
    <cellStyle name="Procenta 3" xfId="84"/>
    <cellStyle name="Procenta 3 2" xfId="85"/>
    <cellStyle name="Procenta 4" xfId="86"/>
    <cellStyle name="Procenta 5" xfId="87"/>
    <cellStyle name="Procenta 6" xfId="88"/>
    <cellStyle name="Procenta 7" xfId="89"/>
    <cellStyle name="Procenta 8" xfId="90"/>
    <cellStyle name="Procenta 9" xfId="91"/>
  </cellStyles>
  <dxfs count="3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  <tableStyleElement type="firstRowStripe" dxfId="33"/>
      <tableStyleElement type="firstColumnStripe" dxfId="32"/>
    </tableStyle>
    <tableStyle name="TableStyleMedium2 2" pivot="0" count="7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19" totalsRowShown="0" headerRowDxfId="24" tableBorderDxfId="23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22"/>
    <tableColumn id="2" name="popis" dataDxfId="21"/>
    <tableColumn id="3" name="01 uv_sk" dataDxfId="2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">
      <calculatedColumnFormula>IF(Tabulka[[#This Row],[15_vzpl]]=0,"",Tabulka[[#This Row],[14_vzsk]]/Tabulka[[#This Row],[15_vzpl]])</calculatedColumnFormula>
    </tableColumn>
    <tableColumn id="20" name="17_vzroz" dataDxfId="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59" totalsRowShown="0">
  <autoFilter ref="C3:S15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tabSelected="1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9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" customWidth="1"/>
    <col min="18" max="18" width="7.33203125" style="8" customWidth="1"/>
    <col min="19" max="19" width="8" style="3" customWidth="1"/>
    <col min="21" max="21" width="11.21875" bestFit="1" customWidth="1"/>
  </cols>
  <sheetData>
    <row r="1" spans="1:19" ht="18.600000000000001" thickBot="1" x14ac:dyDescent="0.4">
      <c r="A1" s="58" t="s">
        <v>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5" thickBot="1" x14ac:dyDescent="0.35">
      <c r="A2" s="4" t="s">
        <v>65</v>
      </c>
      <c r="B2" s="5"/>
    </row>
    <row r="3" spans="1:19" x14ac:dyDescent="0.3">
      <c r="A3" s="72" t="s">
        <v>29</v>
      </c>
      <c r="B3" s="73"/>
      <c r="C3" s="74" t="s">
        <v>20</v>
      </c>
      <c r="D3" s="75"/>
      <c r="E3" s="75"/>
      <c r="F3" s="76"/>
      <c r="G3" s="77" t="s">
        <v>21</v>
      </c>
      <c r="H3" s="78"/>
      <c r="I3" s="78"/>
      <c r="J3" s="79"/>
      <c r="K3" s="80" t="s">
        <v>28</v>
      </c>
      <c r="L3" s="81"/>
      <c r="M3" s="81"/>
      <c r="N3" s="81"/>
      <c r="O3" s="82"/>
      <c r="P3" s="78" t="s">
        <v>62</v>
      </c>
      <c r="Q3" s="78"/>
      <c r="R3" s="78"/>
      <c r="S3" s="79"/>
    </row>
    <row r="4" spans="1:19" ht="15" thickBot="1" x14ac:dyDescent="0.35">
      <c r="A4" s="91">
        <v>2018</v>
      </c>
      <c r="B4" s="92"/>
      <c r="C4" s="93" t="s">
        <v>61</v>
      </c>
      <c r="D4" s="95" t="s">
        <v>4</v>
      </c>
      <c r="E4" s="95" t="s">
        <v>2</v>
      </c>
      <c r="F4" s="70" t="s">
        <v>1</v>
      </c>
      <c r="G4" s="85" t="s">
        <v>22</v>
      </c>
      <c r="H4" s="87" t="s">
        <v>26</v>
      </c>
      <c r="I4" s="87" t="s">
        <v>60</v>
      </c>
      <c r="J4" s="89" t="s">
        <v>23</v>
      </c>
      <c r="K4" s="67" t="s">
        <v>59</v>
      </c>
      <c r="L4" s="68"/>
      <c r="M4" s="68"/>
      <c r="N4" s="69"/>
      <c r="O4" s="70" t="s">
        <v>58</v>
      </c>
      <c r="P4" s="59" t="s">
        <v>57</v>
      </c>
      <c r="Q4" s="59" t="s">
        <v>31</v>
      </c>
      <c r="R4" s="61" t="s">
        <v>2</v>
      </c>
      <c r="S4" s="63" t="s">
        <v>30</v>
      </c>
    </row>
    <row r="5" spans="1:19" s="43" customFormat="1" ht="19.2" customHeight="1" x14ac:dyDescent="0.3">
      <c r="A5" s="65" t="s">
        <v>56</v>
      </c>
      <c r="B5" s="66"/>
      <c r="C5" s="94"/>
      <c r="D5" s="96"/>
      <c r="E5" s="96"/>
      <c r="F5" s="71"/>
      <c r="G5" s="86"/>
      <c r="H5" s="88"/>
      <c r="I5" s="88"/>
      <c r="J5" s="90"/>
      <c r="K5" s="46" t="s">
        <v>24</v>
      </c>
      <c r="L5" s="45" t="s">
        <v>25</v>
      </c>
      <c r="M5" s="45" t="s">
        <v>55</v>
      </c>
      <c r="N5" s="44" t="s">
        <v>0</v>
      </c>
      <c r="O5" s="71"/>
      <c r="P5" s="60"/>
      <c r="Q5" s="60"/>
      <c r="R5" s="62"/>
      <c r="S5" s="64"/>
    </row>
    <row r="6" spans="1:19" ht="15" thickBot="1" x14ac:dyDescent="0.35">
      <c r="A6" s="83" t="s">
        <v>19</v>
      </c>
      <c r="B6" s="84"/>
      <c r="C6" s="42">
        <f ca="1">SUM(Tabulka[01 uv_sk])/2</f>
        <v>168.16249999999999</v>
      </c>
      <c r="D6" s="40"/>
      <c r="E6" s="40"/>
      <c r="F6" s="39"/>
      <c r="G6" s="41">
        <f ca="1">SUM(Tabulka[05 h_vram])/2</f>
        <v>286933.13</v>
      </c>
      <c r="H6" s="40">
        <f ca="1">SUM(Tabulka[06 h_naduv])/2</f>
        <v>24647.73</v>
      </c>
      <c r="I6" s="40">
        <f ca="1">SUM(Tabulka[07 h_nadzk])/2</f>
        <v>5717.7800000000007</v>
      </c>
      <c r="J6" s="39">
        <f ca="1">SUM(Tabulka[08 h_oon])/2</f>
        <v>1436.5</v>
      </c>
      <c r="K6" s="41">
        <f ca="1">SUM(Tabulka[09 m_kl])/2</f>
        <v>0</v>
      </c>
      <c r="L6" s="40">
        <f ca="1">SUM(Tabulka[10 m_gr])/2</f>
        <v>0</v>
      </c>
      <c r="M6" s="40">
        <f ca="1">SUM(Tabulka[11 m_jo])/2</f>
        <v>5110062</v>
      </c>
      <c r="N6" s="40">
        <f ca="1">SUM(Tabulka[12 m_oc])/2</f>
        <v>5110062</v>
      </c>
      <c r="O6" s="39">
        <f ca="1">SUM(Tabulka[13 m_sk])/2</f>
        <v>115050385</v>
      </c>
      <c r="P6" s="38">
        <f ca="1">SUM(Tabulka[14_vzsk])/2</f>
        <v>307242</v>
      </c>
      <c r="Q6" s="38">
        <f ca="1">SUM(Tabulka[15_vzpl])/2</f>
        <v>342103.48213780625</v>
      </c>
      <c r="R6" s="37">
        <f ca="1">IF(Q6=0,0,P6/Q6)</f>
        <v>0.89809667554402928</v>
      </c>
      <c r="S6" s="36">
        <f ca="1">Q6-P6</f>
        <v>34861.482137806248</v>
      </c>
    </row>
    <row r="7" spans="1:19" hidden="1" x14ac:dyDescent="0.3">
      <c r="A7" s="35" t="s">
        <v>54</v>
      </c>
      <c r="B7" s="34" t="s">
        <v>53</v>
      </c>
      <c r="C7" s="33" t="s">
        <v>52</v>
      </c>
      <c r="D7" s="32" t="s">
        <v>51</v>
      </c>
      <c r="E7" s="31" t="s">
        <v>50</v>
      </c>
      <c r="F7" s="30" t="s">
        <v>49</v>
      </c>
      <c r="G7" s="29" t="s">
        <v>48</v>
      </c>
      <c r="H7" s="27" t="s">
        <v>47</v>
      </c>
      <c r="I7" s="27" t="s">
        <v>46</v>
      </c>
      <c r="J7" s="26" t="s">
        <v>45</v>
      </c>
      <c r="K7" s="28" t="s">
        <v>44</v>
      </c>
      <c r="L7" s="27" t="s">
        <v>43</v>
      </c>
      <c r="M7" s="27" t="s">
        <v>42</v>
      </c>
      <c r="N7" s="26" t="s">
        <v>41</v>
      </c>
      <c r="O7" s="25" t="s">
        <v>40</v>
      </c>
      <c r="P7" s="24" t="s">
        <v>39</v>
      </c>
      <c r="Q7" s="23" t="s">
        <v>38</v>
      </c>
      <c r="R7" s="22" t="s">
        <v>37</v>
      </c>
      <c r="S7" s="21" t="s">
        <v>36</v>
      </c>
    </row>
    <row r="8" spans="1:19" x14ac:dyDescent="0.3">
      <c r="A8" s="18" t="s">
        <v>35</v>
      </c>
      <c r="B8" s="17"/>
      <c r="C8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54.416666666666679</v>
      </c>
      <c r="D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99593.2</v>
      </c>
      <c r="H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16096.9</v>
      </c>
      <c r="I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1399.2</v>
      </c>
      <c r="J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1195</v>
      </c>
      <c r="K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2230974</v>
      </c>
      <c r="N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2230974</v>
      </c>
      <c r="O8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58431028</v>
      </c>
      <c r="P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141120</v>
      </c>
      <c r="Q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162103.48213780625</v>
      </c>
      <c r="R8" s="20">
        <f ca="1">IF(Tabulka[[#This Row],[15_vzpl]]=0,"",Tabulka[[#This Row],[14_vzsk]]/Tabulka[[#This Row],[15_vzpl]])</f>
        <v>0.87055501916998967</v>
      </c>
      <c r="S8" s="19">
        <f ca="1">IF(Tabulka[[#This Row],[15_vzpl]]-Tabulka[[#This Row],[14_vzsk]]=0,"",Tabulka[[#This Row],[15_vzpl]]-Tabulka[[#This Row],[14_vzsk]])</f>
        <v>20983.482137806248</v>
      </c>
    </row>
    <row r="9" spans="1:19" x14ac:dyDescent="0.3">
      <c r="A9" s="18">
        <v>99</v>
      </c>
      <c r="B9" s="17" t="s">
        <v>81</v>
      </c>
      <c r="C9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6.3666666666666671</v>
      </c>
      <c r="D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11984</v>
      </c>
      <c r="H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1329.5</v>
      </c>
      <c r="I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2.5</v>
      </c>
      <c r="J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99228</v>
      </c>
      <c r="N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99228</v>
      </c>
      <c r="O9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3486595</v>
      </c>
      <c r="P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141120</v>
      </c>
      <c r="Q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162103.48213780625</v>
      </c>
      <c r="R9" s="20">
        <f ca="1">IF(Tabulka[[#This Row],[15_vzpl]]=0,"",Tabulka[[#This Row],[14_vzsk]]/Tabulka[[#This Row],[15_vzpl]])</f>
        <v>0.87055501916998967</v>
      </c>
      <c r="S9" s="19">
        <f ca="1">IF(Tabulka[[#This Row],[15_vzpl]]-Tabulka[[#This Row],[14_vzsk]]=0,"",Tabulka[[#This Row],[15_vzpl]]-Tabulka[[#This Row],[14_vzsk]])</f>
        <v>20983.482137806248</v>
      </c>
    </row>
    <row r="10" spans="1:19" x14ac:dyDescent="0.3">
      <c r="A10" s="18">
        <v>100</v>
      </c>
      <c r="B10" s="17" t="s">
        <v>82</v>
      </c>
      <c r="C10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5.0833333333333348</v>
      </c>
      <c r="D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8748</v>
      </c>
      <c r="H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1668.5</v>
      </c>
      <c r="I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26.5</v>
      </c>
      <c r="J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158152</v>
      </c>
      <c r="N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158152</v>
      </c>
      <c r="O10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3233424</v>
      </c>
      <c r="P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0" t="str">
        <f ca="1">IF(Tabulka[[#This Row],[15_vzpl]]=0,"",Tabulka[[#This Row],[14_vzsk]]/Tabulka[[#This Row],[15_vzpl]])</f>
        <v/>
      </c>
      <c r="S10" s="19" t="str">
        <f ca="1">IF(Tabulka[[#This Row],[15_vzpl]]-Tabulka[[#This Row],[14_vzsk]]=0,"",Tabulka[[#This Row],[15_vzpl]]-Tabulka[[#This Row],[14_vzsk]])</f>
        <v/>
      </c>
    </row>
    <row r="11" spans="1:19" x14ac:dyDescent="0.3">
      <c r="A11" s="18">
        <v>101</v>
      </c>
      <c r="B11" s="17" t="s">
        <v>83</v>
      </c>
      <c r="C11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42.966666666666661</v>
      </c>
      <c r="D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78861.2</v>
      </c>
      <c r="H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13098.9</v>
      </c>
      <c r="I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1370.2</v>
      </c>
      <c r="J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1195</v>
      </c>
      <c r="K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1973594</v>
      </c>
      <c r="N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1973594</v>
      </c>
      <c r="O11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51711009</v>
      </c>
      <c r="P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0" t="str">
        <f ca="1">IF(Tabulka[[#This Row],[15_vzpl]]=0,"",Tabulka[[#This Row],[14_vzsk]]/Tabulka[[#This Row],[15_vzpl]])</f>
        <v/>
      </c>
      <c r="S11" s="19" t="str">
        <f ca="1">IF(Tabulka[[#This Row],[15_vzpl]]-Tabulka[[#This Row],[14_vzsk]]=0,"",Tabulka[[#This Row],[15_vzpl]]-Tabulka[[#This Row],[14_vzsk]])</f>
        <v/>
      </c>
    </row>
    <row r="12" spans="1:19" x14ac:dyDescent="0.3">
      <c r="A12" s="18" t="s">
        <v>66</v>
      </c>
      <c r="B12" s="17"/>
      <c r="C12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111.74583333333332</v>
      </c>
      <c r="D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183739.93</v>
      </c>
      <c r="H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8525.83</v>
      </c>
      <c r="I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4318.58</v>
      </c>
      <c r="J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241.5</v>
      </c>
      <c r="K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2832141</v>
      </c>
      <c r="N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2832141</v>
      </c>
      <c r="O12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55922056</v>
      </c>
      <c r="P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166122</v>
      </c>
      <c r="Q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180000</v>
      </c>
      <c r="R12" s="20">
        <f ca="1">IF(Tabulka[[#This Row],[15_vzpl]]=0,"",Tabulka[[#This Row],[14_vzsk]]/Tabulka[[#This Row],[15_vzpl]])</f>
        <v>0.92290000000000005</v>
      </c>
      <c r="S12" s="19">
        <f ca="1">IF(Tabulka[[#This Row],[15_vzpl]]-Tabulka[[#This Row],[14_vzsk]]=0,"",Tabulka[[#This Row],[15_vzpl]]-Tabulka[[#This Row],[14_vzsk]])</f>
        <v>13878</v>
      </c>
    </row>
    <row r="13" spans="1:19" x14ac:dyDescent="0.3">
      <c r="A13" s="18">
        <v>303</v>
      </c>
      <c r="B13" s="17" t="s">
        <v>84</v>
      </c>
      <c r="C13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24.966666666666669</v>
      </c>
      <c r="D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40069.200000000004</v>
      </c>
      <c r="H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1986.75</v>
      </c>
      <c r="I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803.8</v>
      </c>
      <c r="J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393629</v>
      </c>
      <c r="N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393629</v>
      </c>
      <c r="O13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10276466</v>
      </c>
      <c r="P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166122</v>
      </c>
      <c r="Q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180000</v>
      </c>
      <c r="R13" s="20">
        <f ca="1">IF(Tabulka[[#This Row],[15_vzpl]]=0,"",Tabulka[[#This Row],[14_vzsk]]/Tabulka[[#This Row],[15_vzpl]])</f>
        <v>0.92290000000000005</v>
      </c>
      <c r="S13" s="19">
        <f ca="1">IF(Tabulka[[#This Row],[15_vzpl]]-Tabulka[[#This Row],[14_vzsk]]=0,"",Tabulka[[#This Row],[15_vzpl]]-Tabulka[[#This Row],[14_vzsk]])</f>
        <v>13878</v>
      </c>
    </row>
    <row r="14" spans="1:19" x14ac:dyDescent="0.3">
      <c r="A14" s="18">
        <v>304</v>
      </c>
      <c r="B14" s="17" t="s">
        <v>85</v>
      </c>
      <c r="C14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55.662500000000001</v>
      </c>
      <c r="D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92500.5</v>
      </c>
      <c r="H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4191.88</v>
      </c>
      <c r="I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2461.17</v>
      </c>
      <c r="J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1547710</v>
      </c>
      <c r="N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1547710</v>
      </c>
      <c r="O14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30884094</v>
      </c>
      <c r="P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0" t="str">
        <f ca="1">IF(Tabulka[[#This Row],[15_vzpl]]=0,"",Tabulka[[#This Row],[14_vzsk]]/Tabulka[[#This Row],[15_vzpl]])</f>
        <v/>
      </c>
      <c r="S14" s="19" t="str">
        <f ca="1">IF(Tabulka[[#This Row],[15_vzpl]]-Tabulka[[#This Row],[14_vzsk]]=0,"",Tabulka[[#This Row],[15_vzpl]]-Tabulka[[#This Row],[14_vzsk]])</f>
        <v/>
      </c>
    </row>
    <row r="15" spans="1:19" x14ac:dyDescent="0.3">
      <c r="A15" s="18">
        <v>305</v>
      </c>
      <c r="B15" s="17" t="s">
        <v>86</v>
      </c>
      <c r="C15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18.7</v>
      </c>
      <c r="D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31063.48</v>
      </c>
      <c r="H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1156.2</v>
      </c>
      <c r="I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1053.6100000000001</v>
      </c>
      <c r="J1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689364</v>
      </c>
      <c r="N1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689364</v>
      </c>
      <c r="O15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10583456</v>
      </c>
      <c r="P1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0" t="str">
        <f ca="1">IF(Tabulka[[#This Row],[15_vzpl]]=0,"",Tabulka[[#This Row],[14_vzsk]]/Tabulka[[#This Row],[15_vzpl]])</f>
        <v/>
      </c>
      <c r="S15" s="19" t="str">
        <f ca="1">IF(Tabulka[[#This Row],[15_vzpl]]-Tabulka[[#This Row],[14_vzsk]]=0,"",Tabulka[[#This Row],[15_vzpl]]-Tabulka[[#This Row],[14_vzsk]])</f>
        <v/>
      </c>
    </row>
    <row r="16" spans="1:19" x14ac:dyDescent="0.3">
      <c r="A16" s="18">
        <v>418</v>
      </c>
      <c r="B16" s="17" t="s">
        <v>87</v>
      </c>
      <c r="C16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1513.5</v>
      </c>
      <c r="H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</v>
      </c>
      <c r="I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19286</v>
      </c>
      <c r="N16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19286</v>
      </c>
      <c r="O16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420590</v>
      </c>
      <c r="P16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0" t="str">
        <f ca="1">IF(Tabulka[[#This Row],[15_vzpl]]=0,"",Tabulka[[#This Row],[14_vzsk]]/Tabulka[[#This Row],[15_vzpl]])</f>
        <v/>
      </c>
      <c r="S16" s="19" t="str">
        <f ca="1">IF(Tabulka[[#This Row],[15_vzpl]]-Tabulka[[#This Row],[14_vzsk]]=0,"",Tabulka[[#This Row],[15_vzpl]]-Tabulka[[#This Row],[14_vzsk]])</f>
        <v/>
      </c>
    </row>
    <row r="17" spans="1:19" x14ac:dyDescent="0.3">
      <c r="A17" s="18">
        <v>642</v>
      </c>
      <c r="B17" s="17" t="s">
        <v>88</v>
      </c>
      <c r="C17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11.416666666666666</v>
      </c>
      <c r="D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18593.25</v>
      </c>
      <c r="H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1094</v>
      </c>
      <c r="I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241.5</v>
      </c>
      <c r="K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182152</v>
      </c>
      <c r="N17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182152</v>
      </c>
      <c r="O17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3757450</v>
      </c>
      <c r="P17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0" t="str">
        <f ca="1">IF(Tabulka[[#This Row],[15_vzpl]]=0,"",Tabulka[[#This Row],[14_vzsk]]/Tabulka[[#This Row],[15_vzpl]])</f>
        <v/>
      </c>
      <c r="S17" s="19" t="str">
        <f ca="1">IF(Tabulka[[#This Row],[15_vzpl]]-Tabulka[[#This Row],[14_vzsk]]=0,"",Tabulka[[#This Row],[15_vzpl]]-Tabulka[[#This Row],[14_vzsk]])</f>
        <v/>
      </c>
    </row>
    <row r="18" spans="1:19" x14ac:dyDescent="0.3">
      <c r="A18" s="18" t="s">
        <v>67</v>
      </c>
      <c r="B18" s="17"/>
      <c r="C18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3600</v>
      </c>
      <c r="H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</v>
      </c>
      <c r="I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46947</v>
      </c>
      <c r="N1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46947</v>
      </c>
      <c r="O18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697301</v>
      </c>
      <c r="P1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0" t="str">
        <f ca="1">IF(Tabulka[[#This Row],[15_vzpl]]=0,"",Tabulka[[#This Row],[14_vzsk]]/Tabulka[[#This Row],[15_vzpl]])</f>
        <v/>
      </c>
      <c r="S18" s="19" t="str">
        <f ca="1">IF(Tabulka[[#This Row],[15_vzpl]]-Tabulka[[#This Row],[14_vzsk]]=0,"",Tabulka[[#This Row],[15_vzpl]]-Tabulka[[#This Row],[14_vzsk]])</f>
        <v/>
      </c>
    </row>
    <row r="19" spans="1:19" x14ac:dyDescent="0.3">
      <c r="A19" s="18">
        <v>30</v>
      </c>
      <c r="B19" s="17" t="s">
        <v>89</v>
      </c>
      <c r="C19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3600</v>
      </c>
      <c r="H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</v>
      </c>
      <c r="I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46947</v>
      </c>
      <c r="N1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46947</v>
      </c>
      <c r="O19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697301</v>
      </c>
      <c r="P1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0" t="str">
        <f ca="1">IF(Tabulka[[#This Row],[15_vzpl]]=0,"",Tabulka[[#This Row],[14_vzsk]]/Tabulka[[#This Row],[15_vzpl]])</f>
        <v/>
      </c>
      <c r="S19" s="19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64</v>
      </c>
    </row>
    <row r="21" spans="1:19" x14ac:dyDescent="0.3">
      <c r="A21" s="1" t="s">
        <v>5</v>
      </c>
    </row>
    <row r="22" spans="1:19" x14ac:dyDescent="0.3">
      <c r="A22" s="2" t="s">
        <v>34</v>
      </c>
    </row>
    <row r="23" spans="1:19" x14ac:dyDescent="0.3">
      <c r="A23" s="10" t="s">
        <v>33</v>
      </c>
    </row>
    <row r="24" spans="1:19" x14ac:dyDescent="0.3">
      <c r="A24" s="6" t="s">
        <v>27</v>
      </c>
    </row>
    <row r="25" spans="1:19" x14ac:dyDescent="0.3">
      <c r="A25" s="7" t="s">
        <v>32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3" priority="3" operator="lessThan">
      <formula>0</formula>
    </cfRule>
  </conditionalFormatting>
  <conditionalFormatting sqref="R6:R19">
    <cfRule type="cellIs" dxfId="2" priority="4" operator="greaterThan">
      <formula>1</formula>
    </cfRule>
  </conditionalFormatting>
  <conditionalFormatting sqref="A8:S19">
    <cfRule type="expression" dxfId="1" priority="2">
      <formula>$B8=""</formula>
    </cfRule>
  </conditionalFormatting>
  <conditionalFormatting sqref="P8:S19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5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80</v>
      </c>
    </row>
    <row r="2" spans="1:19" x14ac:dyDescent="0.3">
      <c r="A2" s="4" t="s">
        <v>65</v>
      </c>
    </row>
    <row r="3" spans="1:19" x14ac:dyDescent="0.3">
      <c r="A3" s="56" t="s">
        <v>6</v>
      </c>
      <c r="B3" s="55">
        <v>2018</v>
      </c>
      <c r="C3" t="s">
        <v>63</v>
      </c>
      <c r="D3" t="s">
        <v>54</v>
      </c>
      <c r="E3" t="s">
        <v>52</v>
      </c>
      <c r="F3" t="s">
        <v>51</v>
      </c>
      <c r="G3" t="s">
        <v>50</v>
      </c>
      <c r="H3" t="s">
        <v>49</v>
      </c>
      <c r="I3" t="s">
        <v>48</v>
      </c>
      <c r="J3" t="s">
        <v>47</v>
      </c>
      <c r="K3" t="s">
        <v>46</v>
      </c>
      <c r="L3" t="s">
        <v>45</v>
      </c>
      <c r="M3" t="s">
        <v>44</v>
      </c>
      <c r="N3" t="s">
        <v>43</v>
      </c>
      <c r="O3" t="s">
        <v>42</v>
      </c>
      <c r="P3" t="s">
        <v>41</v>
      </c>
      <c r="Q3" t="s">
        <v>40</v>
      </c>
      <c r="R3" t="s">
        <v>39</v>
      </c>
      <c r="S3" t="s">
        <v>38</v>
      </c>
    </row>
    <row r="4" spans="1:19" x14ac:dyDescent="0.3">
      <c r="A4" s="54" t="s">
        <v>7</v>
      </c>
      <c r="B4" s="53">
        <v>1</v>
      </c>
      <c r="C4" s="48">
        <v>1</v>
      </c>
      <c r="D4" s="48" t="s">
        <v>35</v>
      </c>
      <c r="E4" s="47">
        <v>55.75</v>
      </c>
      <c r="F4" s="47"/>
      <c r="G4" s="47"/>
      <c r="H4" s="47"/>
      <c r="I4" s="47">
        <v>9441.2000000000007</v>
      </c>
      <c r="J4" s="47">
        <v>1231.5</v>
      </c>
      <c r="K4" s="47">
        <v>23.2</v>
      </c>
      <c r="L4" s="47">
        <v>150.5</v>
      </c>
      <c r="M4" s="47"/>
      <c r="N4" s="47"/>
      <c r="O4" s="47"/>
      <c r="P4" s="47"/>
      <c r="Q4" s="47">
        <v>4569227</v>
      </c>
      <c r="R4" s="47"/>
      <c r="S4" s="47">
        <v>13508.623511483855</v>
      </c>
    </row>
    <row r="5" spans="1:19" x14ac:dyDescent="0.3">
      <c r="A5" s="52" t="s">
        <v>8</v>
      </c>
      <c r="B5" s="51">
        <v>2</v>
      </c>
      <c r="C5">
        <v>1</v>
      </c>
      <c r="D5">
        <v>99</v>
      </c>
      <c r="E5">
        <v>7.4</v>
      </c>
      <c r="I5">
        <v>1296</v>
      </c>
      <c r="J5">
        <v>110</v>
      </c>
      <c r="Q5">
        <v>313251</v>
      </c>
      <c r="S5">
        <v>13508.623511483855</v>
      </c>
    </row>
    <row r="6" spans="1:19" x14ac:dyDescent="0.3">
      <c r="A6" s="54" t="s">
        <v>9</v>
      </c>
      <c r="B6" s="53">
        <v>3</v>
      </c>
      <c r="C6">
        <v>1</v>
      </c>
      <c r="D6">
        <v>100</v>
      </c>
      <c r="E6">
        <v>5</v>
      </c>
      <c r="I6">
        <v>744</v>
      </c>
      <c r="J6">
        <v>115.5</v>
      </c>
      <c r="Q6">
        <v>224155</v>
      </c>
    </row>
    <row r="7" spans="1:19" x14ac:dyDescent="0.3">
      <c r="A7" s="52" t="s">
        <v>10</v>
      </c>
      <c r="B7" s="51">
        <v>4</v>
      </c>
      <c r="C7">
        <v>1</v>
      </c>
      <c r="D7">
        <v>101</v>
      </c>
      <c r="E7">
        <v>43.35</v>
      </c>
      <c r="I7">
        <v>7401.2</v>
      </c>
      <c r="J7">
        <v>1006</v>
      </c>
      <c r="K7">
        <v>23.2</v>
      </c>
      <c r="L7">
        <v>150.5</v>
      </c>
      <c r="Q7">
        <v>4031821</v>
      </c>
    </row>
    <row r="8" spans="1:19" x14ac:dyDescent="0.3">
      <c r="A8" s="54" t="s">
        <v>11</v>
      </c>
      <c r="B8" s="53">
        <v>5</v>
      </c>
      <c r="C8">
        <v>1</v>
      </c>
      <c r="D8" t="s">
        <v>66</v>
      </c>
      <c r="E8">
        <v>109.85</v>
      </c>
      <c r="I8">
        <v>17347.599999999999</v>
      </c>
      <c r="J8">
        <v>97</v>
      </c>
      <c r="K8">
        <v>72.63</v>
      </c>
      <c r="O8">
        <v>6750</v>
      </c>
      <c r="P8">
        <v>6750</v>
      </c>
      <c r="Q8">
        <v>4244537</v>
      </c>
      <c r="R8">
        <v>3816</v>
      </c>
      <c r="S8">
        <v>15000</v>
      </c>
    </row>
    <row r="9" spans="1:19" x14ac:dyDescent="0.3">
      <c r="A9" s="52" t="s">
        <v>12</v>
      </c>
      <c r="B9" s="51">
        <v>6</v>
      </c>
      <c r="C9">
        <v>1</v>
      </c>
      <c r="D9">
        <v>303</v>
      </c>
      <c r="E9">
        <v>23.95</v>
      </c>
      <c r="I9">
        <v>3572.2</v>
      </c>
      <c r="J9">
        <v>18.5</v>
      </c>
      <c r="K9">
        <v>19.5</v>
      </c>
      <c r="O9">
        <v>1500</v>
      </c>
      <c r="P9">
        <v>1500</v>
      </c>
      <c r="Q9">
        <v>770209</v>
      </c>
      <c r="R9">
        <v>3816</v>
      </c>
      <c r="S9">
        <v>15000</v>
      </c>
    </row>
    <row r="10" spans="1:19" x14ac:dyDescent="0.3">
      <c r="A10" s="54" t="s">
        <v>13</v>
      </c>
      <c r="B10" s="53">
        <v>7</v>
      </c>
      <c r="C10">
        <v>1</v>
      </c>
      <c r="D10">
        <v>304</v>
      </c>
      <c r="E10">
        <v>55.4</v>
      </c>
      <c r="I10">
        <v>8825.4</v>
      </c>
      <c r="J10">
        <v>49</v>
      </c>
      <c r="K10">
        <v>35.5</v>
      </c>
      <c r="O10">
        <v>2250</v>
      </c>
      <c r="P10">
        <v>2250</v>
      </c>
      <c r="Q10">
        <v>2371544</v>
      </c>
    </row>
    <row r="11" spans="1:19" x14ac:dyDescent="0.3">
      <c r="A11" s="52" t="s">
        <v>14</v>
      </c>
      <c r="B11" s="51">
        <v>8</v>
      </c>
      <c r="C11">
        <v>1</v>
      </c>
      <c r="D11">
        <v>305</v>
      </c>
      <c r="E11">
        <v>18.5</v>
      </c>
      <c r="I11">
        <v>3181</v>
      </c>
      <c r="J11">
        <v>15</v>
      </c>
      <c r="K11">
        <v>17.63</v>
      </c>
      <c r="O11">
        <v>3000</v>
      </c>
      <c r="P11">
        <v>3000</v>
      </c>
      <c r="Q11">
        <v>801587</v>
      </c>
    </row>
    <row r="12" spans="1:19" x14ac:dyDescent="0.3">
      <c r="A12" s="54" t="s">
        <v>15</v>
      </c>
      <c r="B12" s="53">
        <v>9</v>
      </c>
      <c r="C12">
        <v>1</v>
      </c>
      <c r="D12">
        <v>418</v>
      </c>
      <c r="E12">
        <v>1</v>
      </c>
      <c r="I12">
        <v>156</v>
      </c>
      <c r="Q12">
        <v>29944</v>
      </c>
    </row>
    <row r="13" spans="1:19" x14ac:dyDescent="0.3">
      <c r="A13" s="52" t="s">
        <v>16</v>
      </c>
      <c r="B13" s="51">
        <v>10</v>
      </c>
      <c r="C13">
        <v>1</v>
      </c>
      <c r="D13">
        <v>642</v>
      </c>
      <c r="E13">
        <v>11</v>
      </c>
      <c r="I13">
        <v>1613</v>
      </c>
      <c r="J13">
        <v>14.5</v>
      </c>
      <c r="Q13">
        <v>271253</v>
      </c>
    </row>
    <row r="14" spans="1:19" x14ac:dyDescent="0.3">
      <c r="A14" s="54" t="s">
        <v>17</v>
      </c>
      <c r="B14" s="53">
        <v>11</v>
      </c>
      <c r="C14">
        <v>1</v>
      </c>
      <c r="D14" t="s">
        <v>67</v>
      </c>
      <c r="E14">
        <v>2</v>
      </c>
      <c r="I14">
        <v>344</v>
      </c>
      <c r="Q14">
        <v>55853</v>
      </c>
    </row>
    <row r="15" spans="1:19" x14ac:dyDescent="0.3">
      <c r="A15" s="52" t="s">
        <v>18</v>
      </c>
      <c r="B15" s="51">
        <v>12</v>
      </c>
      <c r="C15">
        <v>1</v>
      </c>
      <c r="D15">
        <v>30</v>
      </c>
      <c r="E15">
        <v>2</v>
      </c>
      <c r="I15">
        <v>344</v>
      </c>
      <c r="Q15">
        <v>55853</v>
      </c>
    </row>
    <row r="16" spans="1:19" x14ac:dyDescent="0.3">
      <c r="A16" s="50" t="s">
        <v>6</v>
      </c>
      <c r="B16" s="49">
        <v>2018</v>
      </c>
      <c r="C16" t="s">
        <v>68</v>
      </c>
      <c r="E16">
        <v>167.6</v>
      </c>
      <c r="I16">
        <v>27132.800000000003</v>
      </c>
      <c r="J16">
        <v>1328.5</v>
      </c>
      <c r="K16">
        <v>95.83</v>
      </c>
      <c r="L16">
        <v>150.5</v>
      </c>
      <c r="O16">
        <v>6750</v>
      </c>
      <c r="P16">
        <v>6750</v>
      </c>
      <c r="Q16">
        <v>8869617</v>
      </c>
      <c r="R16">
        <v>3816</v>
      </c>
      <c r="S16">
        <v>28508.623511483856</v>
      </c>
    </row>
    <row r="17" spans="3:19" x14ac:dyDescent="0.3">
      <c r="C17">
        <v>2</v>
      </c>
      <c r="D17" t="s">
        <v>35</v>
      </c>
      <c r="E17">
        <v>55.75</v>
      </c>
      <c r="I17">
        <v>7880</v>
      </c>
      <c r="J17">
        <v>1391.5</v>
      </c>
      <c r="K17">
        <v>96.5</v>
      </c>
      <c r="L17">
        <v>135</v>
      </c>
      <c r="O17">
        <v>14626</v>
      </c>
      <c r="P17">
        <v>14626</v>
      </c>
      <c r="Q17">
        <v>4577536</v>
      </c>
      <c r="R17">
        <v>220</v>
      </c>
      <c r="S17">
        <v>13508.623511483855</v>
      </c>
    </row>
    <row r="18" spans="3:19" x14ac:dyDescent="0.3">
      <c r="C18">
        <v>2</v>
      </c>
      <c r="D18">
        <v>99</v>
      </c>
      <c r="E18">
        <v>7.4</v>
      </c>
      <c r="I18">
        <v>1184</v>
      </c>
      <c r="J18">
        <v>106</v>
      </c>
      <c r="K18">
        <v>0.5</v>
      </c>
      <c r="O18">
        <v>1876</v>
      </c>
      <c r="P18">
        <v>1876</v>
      </c>
      <c r="Q18">
        <v>312785</v>
      </c>
      <c r="R18">
        <v>220</v>
      </c>
      <c r="S18">
        <v>13508.623511483855</v>
      </c>
    </row>
    <row r="19" spans="3:19" x14ac:dyDescent="0.3">
      <c r="C19">
        <v>2</v>
      </c>
      <c r="D19">
        <v>100</v>
      </c>
      <c r="E19">
        <v>5</v>
      </c>
      <c r="I19">
        <v>536</v>
      </c>
      <c r="J19">
        <v>145</v>
      </c>
      <c r="O19">
        <v>3750</v>
      </c>
      <c r="P19">
        <v>3750</v>
      </c>
      <c r="Q19">
        <v>205136</v>
      </c>
    </row>
    <row r="20" spans="3:19" x14ac:dyDescent="0.3">
      <c r="C20">
        <v>2</v>
      </c>
      <c r="D20">
        <v>101</v>
      </c>
      <c r="E20">
        <v>43.35</v>
      </c>
      <c r="I20">
        <v>6160</v>
      </c>
      <c r="J20">
        <v>1140.5</v>
      </c>
      <c r="K20">
        <v>96</v>
      </c>
      <c r="L20">
        <v>135</v>
      </c>
      <c r="O20">
        <v>9000</v>
      </c>
      <c r="P20">
        <v>9000</v>
      </c>
      <c r="Q20">
        <v>4059615</v>
      </c>
    </row>
    <row r="21" spans="3:19" x14ac:dyDescent="0.3">
      <c r="C21">
        <v>2</v>
      </c>
      <c r="D21" t="s">
        <v>66</v>
      </c>
      <c r="E21">
        <v>108.6</v>
      </c>
      <c r="I21">
        <v>14593.5</v>
      </c>
      <c r="J21">
        <v>679</v>
      </c>
      <c r="K21">
        <v>251.43</v>
      </c>
      <c r="O21">
        <v>30136</v>
      </c>
      <c r="P21">
        <v>30136</v>
      </c>
      <c r="Q21">
        <v>4248119</v>
      </c>
      <c r="R21">
        <v>2300</v>
      </c>
      <c r="S21">
        <v>15000</v>
      </c>
    </row>
    <row r="22" spans="3:19" x14ac:dyDescent="0.3">
      <c r="C22">
        <v>2</v>
      </c>
      <c r="D22">
        <v>303</v>
      </c>
      <c r="E22">
        <v>22.95</v>
      </c>
      <c r="I22">
        <v>3084.5</v>
      </c>
      <c r="J22">
        <v>180</v>
      </c>
      <c r="K22">
        <v>36.299999999999997</v>
      </c>
      <c r="O22">
        <v>3000</v>
      </c>
      <c r="P22">
        <v>3000</v>
      </c>
      <c r="Q22">
        <v>748596</v>
      </c>
      <c r="R22">
        <v>2300</v>
      </c>
      <c r="S22">
        <v>15000</v>
      </c>
    </row>
    <row r="23" spans="3:19" x14ac:dyDescent="0.3">
      <c r="C23">
        <v>2</v>
      </c>
      <c r="D23">
        <v>304</v>
      </c>
      <c r="E23">
        <v>55.4</v>
      </c>
      <c r="I23">
        <v>7569</v>
      </c>
      <c r="J23">
        <v>291</v>
      </c>
      <c r="K23">
        <v>156</v>
      </c>
      <c r="O23">
        <v>12186</v>
      </c>
      <c r="P23">
        <v>12186</v>
      </c>
      <c r="Q23">
        <v>2375506</v>
      </c>
    </row>
    <row r="24" spans="3:19" x14ac:dyDescent="0.3">
      <c r="C24">
        <v>2</v>
      </c>
      <c r="D24">
        <v>305</v>
      </c>
      <c r="E24">
        <v>18.25</v>
      </c>
      <c r="I24">
        <v>2470</v>
      </c>
      <c r="J24">
        <v>68.5</v>
      </c>
      <c r="K24">
        <v>59.13</v>
      </c>
      <c r="O24">
        <v>11950</v>
      </c>
      <c r="P24">
        <v>11950</v>
      </c>
      <c r="Q24">
        <v>820465</v>
      </c>
    </row>
    <row r="25" spans="3:19" x14ac:dyDescent="0.3">
      <c r="C25">
        <v>2</v>
      </c>
      <c r="D25">
        <v>418</v>
      </c>
      <c r="E25">
        <v>1</v>
      </c>
      <c r="I25">
        <v>144</v>
      </c>
      <c r="Q25">
        <v>32066</v>
      </c>
    </row>
    <row r="26" spans="3:19" x14ac:dyDescent="0.3">
      <c r="C26">
        <v>2</v>
      </c>
      <c r="D26">
        <v>642</v>
      </c>
      <c r="E26">
        <v>11</v>
      </c>
      <c r="I26">
        <v>1326</v>
      </c>
      <c r="J26">
        <v>139.5</v>
      </c>
      <c r="O26">
        <v>3000</v>
      </c>
      <c r="P26">
        <v>3000</v>
      </c>
      <c r="Q26">
        <v>271486</v>
      </c>
    </row>
    <row r="27" spans="3:19" x14ac:dyDescent="0.3">
      <c r="C27">
        <v>2</v>
      </c>
      <c r="D27" t="s">
        <v>67</v>
      </c>
      <c r="E27">
        <v>2</v>
      </c>
      <c r="I27">
        <v>304</v>
      </c>
      <c r="Q27">
        <v>55392</v>
      </c>
    </row>
    <row r="28" spans="3:19" x14ac:dyDescent="0.3">
      <c r="C28">
        <v>2</v>
      </c>
      <c r="D28">
        <v>30</v>
      </c>
      <c r="E28">
        <v>2</v>
      </c>
      <c r="I28">
        <v>304</v>
      </c>
      <c r="Q28">
        <v>55392</v>
      </c>
    </row>
    <row r="29" spans="3:19" x14ac:dyDescent="0.3">
      <c r="C29" t="s">
        <v>69</v>
      </c>
      <c r="E29">
        <v>166.35</v>
      </c>
      <c r="I29">
        <v>22777.5</v>
      </c>
      <c r="J29">
        <v>2070.5</v>
      </c>
      <c r="K29">
        <v>347.93</v>
      </c>
      <c r="L29">
        <v>135</v>
      </c>
      <c r="O29">
        <v>44762</v>
      </c>
      <c r="P29">
        <v>44762</v>
      </c>
      <c r="Q29">
        <v>8881047</v>
      </c>
      <c r="R29">
        <v>2520</v>
      </c>
      <c r="S29">
        <v>28508.623511483856</v>
      </c>
    </row>
    <row r="30" spans="3:19" x14ac:dyDescent="0.3">
      <c r="C30">
        <v>3</v>
      </c>
      <c r="D30" t="s">
        <v>35</v>
      </c>
      <c r="E30">
        <v>54.550000000000004</v>
      </c>
      <c r="I30">
        <v>8384</v>
      </c>
      <c r="J30">
        <v>1443.5</v>
      </c>
      <c r="K30">
        <v>110.8</v>
      </c>
      <c r="L30">
        <v>128</v>
      </c>
      <c r="O30">
        <v>27750</v>
      </c>
      <c r="P30">
        <v>27750</v>
      </c>
      <c r="Q30">
        <v>4648681</v>
      </c>
      <c r="R30">
        <v>5600</v>
      </c>
      <c r="S30">
        <v>13508.623511483855</v>
      </c>
    </row>
    <row r="31" spans="3:19" x14ac:dyDescent="0.3">
      <c r="C31">
        <v>3</v>
      </c>
      <c r="D31">
        <v>99</v>
      </c>
      <c r="E31">
        <v>6.4</v>
      </c>
      <c r="I31">
        <v>1056</v>
      </c>
      <c r="J31">
        <v>88</v>
      </c>
      <c r="K31">
        <v>0.5</v>
      </c>
      <c r="Q31">
        <v>270811</v>
      </c>
      <c r="R31">
        <v>5600</v>
      </c>
      <c r="S31">
        <v>13508.623511483855</v>
      </c>
    </row>
    <row r="32" spans="3:19" x14ac:dyDescent="0.3">
      <c r="C32">
        <v>3</v>
      </c>
      <c r="D32">
        <v>100</v>
      </c>
      <c r="E32">
        <v>5.2</v>
      </c>
      <c r="I32">
        <v>888</v>
      </c>
      <c r="J32">
        <v>197.5</v>
      </c>
      <c r="O32">
        <v>6500</v>
      </c>
      <c r="P32">
        <v>6500</v>
      </c>
      <c r="Q32">
        <v>299106</v>
      </c>
    </row>
    <row r="33" spans="3:19" x14ac:dyDescent="0.3">
      <c r="C33">
        <v>3</v>
      </c>
      <c r="D33">
        <v>101</v>
      </c>
      <c r="E33">
        <v>42.95</v>
      </c>
      <c r="I33">
        <v>6440</v>
      </c>
      <c r="J33">
        <v>1158</v>
      </c>
      <c r="K33">
        <v>110.3</v>
      </c>
      <c r="L33">
        <v>128</v>
      </c>
      <c r="O33">
        <v>21250</v>
      </c>
      <c r="P33">
        <v>21250</v>
      </c>
      <c r="Q33">
        <v>4078764</v>
      </c>
    </row>
    <row r="34" spans="3:19" x14ac:dyDescent="0.3">
      <c r="C34">
        <v>3</v>
      </c>
      <c r="D34" t="s">
        <v>66</v>
      </c>
      <c r="E34">
        <v>109.6</v>
      </c>
      <c r="I34">
        <v>15265</v>
      </c>
      <c r="J34">
        <v>822.23</v>
      </c>
      <c r="K34">
        <v>372.13</v>
      </c>
      <c r="O34">
        <v>55042</v>
      </c>
      <c r="P34">
        <v>55042</v>
      </c>
      <c r="Q34">
        <v>4389244</v>
      </c>
      <c r="R34">
        <v>18154</v>
      </c>
      <c r="S34">
        <v>15000</v>
      </c>
    </row>
    <row r="35" spans="3:19" x14ac:dyDescent="0.3">
      <c r="C35">
        <v>3</v>
      </c>
      <c r="D35">
        <v>303</v>
      </c>
      <c r="E35">
        <v>23.95</v>
      </c>
      <c r="I35">
        <v>3125.5</v>
      </c>
      <c r="J35">
        <v>257.5</v>
      </c>
      <c r="K35">
        <v>74.25</v>
      </c>
      <c r="O35">
        <v>3042</v>
      </c>
      <c r="P35">
        <v>3042</v>
      </c>
      <c r="Q35">
        <v>799951</v>
      </c>
      <c r="R35">
        <v>18154</v>
      </c>
      <c r="S35">
        <v>15000</v>
      </c>
    </row>
    <row r="36" spans="3:19" x14ac:dyDescent="0.3">
      <c r="C36">
        <v>3</v>
      </c>
      <c r="D36">
        <v>304</v>
      </c>
      <c r="E36">
        <v>55.4</v>
      </c>
      <c r="I36">
        <v>7863</v>
      </c>
      <c r="J36">
        <v>402.23</v>
      </c>
      <c r="K36">
        <v>235.75</v>
      </c>
      <c r="O36">
        <v>29550</v>
      </c>
      <c r="P36">
        <v>29550</v>
      </c>
      <c r="Q36">
        <v>2460862</v>
      </c>
    </row>
    <row r="37" spans="3:19" x14ac:dyDescent="0.3">
      <c r="C37">
        <v>3</v>
      </c>
      <c r="D37">
        <v>305</v>
      </c>
      <c r="E37">
        <v>18.25</v>
      </c>
      <c r="I37">
        <v>2558</v>
      </c>
      <c r="J37">
        <v>87.5</v>
      </c>
      <c r="K37">
        <v>62.13</v>
      </c>
      <c r="O37">
        <v>21200</v>
      </c>
      <c r="P37">
        <v>21200</v>
      </c>
      <c r="Q37">
        <v>830074</v>
      </c>
    </row>
    <row r="38" spans="3:19" x14ac:dyDescent="0.3">
      <c r="C38">
        <v>3</v>
      </c>
      <c r="D38">
        <v>418</v>
      </c>
      <c r="E38">
        <v>1</v>
      </c>
      <c r="I38">
        <v>108</v>
      </c>
      <c r="Q38">
        <v>23471</v>
      </c>
    </row>
    <row r="39" spans="3:19" x14ac:dyDescent="0.3">
      <c r="C39">
        <v>3</v>
      </c>
      <c r="D39">
        <v>642</v>
      </c>
      <c r="E39">
        <v>11</v>
      </c>
      <c r="I39">
        <v>1610.5</v>
      </c>
      <c r="J39">
        <v>75</v>
      </c>
      <c r="O39">
        <v>1250</v>
      </c>
      <c r="P39">
        <v>1250</v>
      </c>
      <c r="Q39">
        <v>274886</v>
      </c>
    </row>
    <row r="40" spans="3:19" x14ac:dyDescent="0.3">
      <c r="C40">
        <v>3</v>
      </c>
      <c r="D40" t="s">
        <v>67</v>
      </c>
      <c r="E40">
        <v>2</v>
      </c>
      <c r="I40">
        <v>264</v>
      </c>
      <c r="O40">
        <v>5628</v>
      </c>
      <c r="P40">
        <v>5628</v>
      </c>
      <c r="Q40">
        <v>50527</v>
      </c>
    </row>
    <row r="41" spans="3:19" x14ac:dyDescent="0.3">
      <c r="C41">
        <v>3</v>
      </c>
      <c r="D41">
        <v>30</v>
      </c>
      <c r="E41">
        <v>2</v>
      </c>
      <c r="I41">
        <v>264</v>
      </c>
      <c r="O41">
        <v>5628</v>
      </c>
      <c r="P41">
        <v>5628</v>
      </c>
      <c r="Q41">
        <v>50527</v>
      </c>
    </row>
    <row r="42" spans="3:19" x14ac:dyDescent="0.3">
      <c r="C42" t="s">
        <v>70</v>
      </c>
      <c r="E42">
        <v>166.15</v>
      </c>
      <c r="I42">
        <v>23913</v>
      </c>
      <c r="J42">
        <v>2265.73</v>
      </c>
      <c r="K42">
        <v>482.93</v>
      </c>
      <c r="L42">
        <v>128</v>
      </c>
      <c r="O42">
        <v>88420</v>
      </c>
      <c r="P42">
        <v>88420</v>
      </c>
      <c r="Q42">
        <v>9088452</v>
      </c>
      <c r="R42">
        <v>23754</v>
      </c>
      <c r="S42">
        <v>28508.623511483856</v>
      </c>
    </row>
    <row r="43" spans="3:19" x14ac:dyDescent="0.3">
      <c r="C43">
        <v>4</v>
      </c>
      <c r="D43" t="s">
        <v>35</v>
      </c>
      <c r="E43">
        <v>54.550000000000004</v>
      </c>
      <c r="I43">
        <v>8788</v>
      </c>
      <c r="J43">
        <v>1290</v>
      </c>
      <c r="K43">
        <v>107.5</v>
      </c>
      <c r="L43">
        <v>139</v>
      </c>
      <c r="Q43">
        <v>4686316</v>
      </c>
      <c r="R43">
        <v>11410</v>
      </c>
      <c r="S43">
        <v>13508.623511483855</v>
      </c>
    </row>
    <row r="44" spans="3:19" x14ac:dyDescent="0.3">
      <c r="C44">
        <v>4</v>
      </c>
      <c r="D44">
        <v>99</v>
      </c>
      <c r="E44">
        <v>6.4</v>
      </c>
      <c r="I44">
        <v>972</v>
      </c>
      <c r="J44">
        <v>79</v>
      </c>
      <c r="K44">
        <v>0.5</v>
      </c>
      <c r="Q44">
        <v>265029</v>
      </c>
      <c r="R44">
        <v>11410</v>
      </c>
      <c r="S44">
        <v>13508.623511483855</v>
      </c>
    </row>
    <row r="45" spans="3:19" x14ac:dyDescent="0.3">
      <c r="C45">
        <v>4</v>
      </c>
      <c r="D45">
        <v>100</v>
      </c>
      <c r="E45">
        <v>5.2</v>
      </c>
      <c r="I45">
        <v>816</v>
      </c>
      <c r="J45">
        <v>144.5</v>
      </c>
      <c r="K45">
        <v>8</v>
      </c>
      <c r="Q45">
        <v>284712</v>
      </c>
    </row>
    <row r="46" spans="3:19" x14ac:dyDescent="0.3">
      <c r="C46">
        <v>4</v>
      </c>
      <c r="D46">
        <v>101</v>
      </c>
      <c r="E46">
        <v>42.95</v>
      </c>
      <c r="I46">
        <v>7000</v>
      </c>
      <c r="J46">
        <v>1066.5</v>
      </c>
      <c r="K46">
        <v>99</v>
      </c>
      <c r="L46">
        <v>139</v>
      </c>
      <c r="Q46">
        <v>4136575</v>
      </c>
    </row>
    <row r="47" spans="3:19" x14ac:dyDescent="0.3">
      <c r="C47">
        <v>4</v>
      </c>
      <c r="D47" t="s">
        <v>66</v>
      </c>
      <c r="E47">
        <v>111.6</v>
      </c>
      <c r="I47">
        <v>14530</v>
      </c>
      <c r="J47">
        <v>907.5</v>
      </c>
      <c r="K47">
        <v>448.39</v>
      </c>
      <c r="O47">
        <v>44858</v>
      </c>
      <c r="P47">
        <v>44858</v>
      </c>
      <c r="Q47">
        <v>4489305</v>
      </c>
      <c r="R47">
        <v>8277</v>
      </c>
      <c r="S47">
        <v>15000</v>
      </c>
    </row>
    <row r="48" spans="3:19" x14ac:dyDescent="0.3">
      <c r="C48">
        <v>4</v>
      </c>
      <c r="D48">
        <v>303</v>
      </c>
      <c r="E48">
        <v>25.95</v>
      </c>
      <c r="I48">
        <v>3158.5</v>
      </c>
      <c r="J48">
        <v>116.5</v>
      </c>
      <c r="K48">
        <v>85</v>
      </c>
      <c r="O48">
        <v>4500</v>
      </c>
      <c r="P48">
        <v>4500</v>
      </c>
      <c r="Q48">
        <v>816830</v>
      </c>
      <c r="R48">
        <v>8277</v>
      </c>
      <c r="S48">
        <v>15000</v>
      </c>
    </row>
    <row r="49" spans="3:19" x14ac:dyDescent="0.3">
      <c r="C49">
        <v>4</v>
      </c>
      <c r="D49">
        <v>304</v>
      </c>
      <c r="E49">
        <v>55.4</v>
      </c>
      <c r="I49">
        <v>7435</v>
      </c>
      <c r="J49">
        <v>480</v>
      </c>
      <c r="K49">
        <v>254.63</v>
      </c>
      <c r="O49">
        <v>18608</v>
      </c>
      <c r="P49">
        <v>18608</v>
      </c>
      <c r="Q49">
        <v>2502457</v>
      </c>
    </row>
    <row r="50" spans="3:19" x14ac:dyDescent="0.3">
      <c r="C50">
        <v>4</v>
      </c>
      <c r="D50">
        <v>305</v>
      </c>
      <c r="E50">
        <v>18.25</v>
      </c>
      <c r="I50">
        <v>2522</v>
      </c>
      <c r="J50">
        <v>97</v>
      </c>
      <c r="K50">
        <v>108.76</v>
      </c>
      <c r="O50">
        <v>21750</v>
      </c>
      <c r="P50">
        <v>21750</v>
      </c>
      <c r="Q50">
        <v>843164</v>
      </c>
    </row>
    <row r="51" spans="3:19" x14ac:dyDescent="0.3">
      <c r="C51">
        <v>4</v>
      </c>
      <c r="D51">
        <v>418</v>
      </c>
      <c r="E51">
        <v>1</v>
      </c>
      <c r="I51">
        <v>84</v>
      </c>
      <c r="J51">
        <v>5</v>
      </c>
      <c r="Q51">
        <v>20340</v>
      </c>
    </row>
    <row r="52" spans="3:19" x14ac:dyDescent="0.3">
      <c r="C52">
        <v>4</v>
      </c>
      <c r="D52">
        <v>642</v>
      </c>
      <c r="E52">
        <v>11</v>
      </c>
      <c r="I52">
        <v>1330.5</v>
      </c>
      <c r="J52">
        <v>209</v>
      </c>
      <c r="Q52">
        <v>306514</v>
      </c>
    </row>
    <row r="53" spans="3:19" x14ac:dyDescent="0.3">
      <c r="C53">
        <v>4</v>
      </c>
      <c r="D53" t="s">
        <v>67</v>
      </c>
      <c r="E53">
        <v>2</v>
      </c>
      <c r="I53">
        <v>312</v>
      </c>
      <c r="Q53">
        <v>53656</v>
      </c>
    </row>
    <row r="54" spans="3:19" x14ac:dyDescent="0.3">
      <c r="C54">
        <v>4</v>
      </c>
      <c r="D54">
        <v>30</v>
      </c>
      <c r="E54">
        <v>2</v>
      </c>
      <c r="I54">
        <v>312</v>
      </c>
      <c r="Q54">
        <v>53656</v>
      </c>
    </row>
    <row r="55" spans="3:19" x14ac:dyDescent="0.3">
      <c r="C55" t="s">
        <v>71</v>
      </c>
      <c r="E55">
        <v>168.15</v>
      </c>
      <c r="I55">
        <v>23630</v>
      </c>
      <c r="J55">
        <v>2197.5</v>
      </c>
      <c r="K55">
        <v>555.89</v>
      </c>
      <c r="L55">
        <v>139</v>
      </c>
      <c r="O55">
        <v>44858</v>
      </c>
      <c r="P55">
        <v>44858</v>
      </c>
      <c r="Q55">
        <v>9229277</v>
      </c>
      <c r="R55">
        <v>19687</v>
      </c>
      <c r="S55">
        <v>28508.623511483856</v>
      </c>
    </row>
    <row r="56" spans="3:19" x14ac:dyDescent="0.3">
      <c r="C56">
        <v>5</v>
      </c>
      <c r="D56" t="s">
        <v>35</v>
      </c>
      <c r="E56">
        <v>54.550000000000004</v>
      </c>
      <c r="I56">
        <v>9132</v>
      </c>
      <c r="J56">
        <v>1457.5</v>
      </c>
      <c r="K56">
        <v>109</v>
      </c>
      <c r="L56">
        <v>127</v>
      </c>
      <c r="O56">
        <v>750</v>
      </c>
      <c r="P56">
        <v>750</v>
      </c>
      <c r="Q56">
        <v>4834346</v>
      </c>
      <c r="R56">
        <v>5500</v>
      </c>
      <c r="S56">
        <v>13508.623511483855</v>
      </c>
    </row>
    <row r="57" spans="3:19" x14ac:dyDescent="0.3">
      <c r="C57">
        <v>5</v>
      </c>
      <c r="D57">
        <v>99</v>
      </c>
      <c r="E57">
        <v>6.4</v>
      </c>
      <c r="I57">
        <v>1056</v>
      </c>
      <c r="J57">
        <v>66.5</v>
      </c>
      <c r="K57">
        <v>1</v>
      </c>
      <c r="Q57">
        <v>261646</v>
      </c>
      <c r="R57">
        <v>5500</v>
      </c>
      <c r="S57">
        <v>13508.623511483855</v>
      </c>
    </row>
    <row r="58" spans="3:19" x14ac:dyDescent="0.3">
      <c r="C58">
        <v>5</v>
      </c>
      <c r="D58">
        <v>100</v>
      </c>
      <c r="E58">
        <v>6.2</v>
      </c>
      <c r="I58">
        <v>848</v>
      </c>
      <c r="J58">
        <v>159</v>
      </c>
      <c r="O58">
        <v>750</v>
      </c>
      <c r="P58">
        <v>750</v>
      </c>
      <c r="Q58">
        <v>296304</v>
      </c>
    </row>
    <row r="59" spans="3:19" x14ac:dyDescent="0.3">
      <c r="C59">
        <v>5</v>
      </c>
      <c r="D59">
        <v>101</v>
      </c>
      <c r="E59">
        <v>41.95</v>
      </c>
      <c r="I59">
        <v>7228</v>
      </c>
      <c r="J59">
        <v>1232</v>
      </c>
      <c r="K59">
        <v>108</v>
      </c>
      <c r="L59">
        <v>127</v>
      </c>
      <c r="Q59">
        <v>4276396</v>
      </c>
    </row>
    <row r="60" spans="3:19" x14ac:dyDescent="0.3">
      <c r="C60">
        <v>5</v>
      </c>
      <c r="D60" t="s">
        <v>66</v>
      </c>
      <c r="E60">
        <v>109.6</v>
      </c>
      <c r="I60">
        <v>16209</v>
      </c>
      <c r="J60">
        <v>426.5</v>
      </c>
      <c r="K60">
        <v>119.75999999999999</v>
      </c>
      <c r="O60">
        <v>74834</v>
      </c>
      <c r="P60">
        <v>74834</v>
      </c>
      <c r="Q60">
        <v>4350378</v>
      </c>
      <c r="R60">
        <v>600</v>
      </c>
      <c r="S60">
        <v>15000</v>
      </c>
    </row>
    <row r="61" spans="3:19" x14ac:dyDescent="0.3">
      <c r="C61">
        <v>5</v>
      </c>
      <c r="D61">
        <v>303</v>
      </c>
      <c r="E61">
        <v>22.95</v>
      </c>
      <c r="I61">
        <v>3226.5</v>
      </c>
      <c r="J61">
        <v>59</v>
      </c>
      <c r="K61">
        <v>15</v>
      </c>
      <c r="O61">
        <v>11000</v>
      </c>
      <c r="P61">
        <v>11000</v>
      </c>
      <c r="Q61">
        <v>770572</v>
      </c>
      <c r="R61">
        <v>600</v>
      </c>
      <c r="S61">
        <v>15000</v>
      </c>
    </row>
    <row r="62" spans="3:19" x14ac:dyDescent="0.3">
      <c r="C62">
        <v>5</v>
      </c>
      <c r="D62">
        <v>304</v>
      </c>
      <c r="E62">
        <v>56.4</v>
      </c>
      <c r="I62">
        <v>8457.75</v>
      </c>
      <c r="J62">
        <v>208</v>
      </c>
      <c r="K62">
        <v>66.63</v>
      </c>
      <c r="O62">
        <v>33608</v>
      </c>
      <c r="P62">
        <v>33608</v>
      </c>
      <c r="Q62">
        <v>2435298</v>
      </c>
    </row>
    <row r="63" spans="3:19" x14ac:dyDescent="0.3">
      <c r="C63">
        <v>5</v>
      </c>
      <c r="D63">
        <v>305</v>
      </c>
      <c r="E63">
        <v>18.25</v>
      </c>
      <c r="I63">
        <v>2747.75</v>
      </c>
      <c r="J63">
        <v>76</v>
      </c>
      <c r="K63">
        <v>38.130000000000003</v>
      </c>
      <c r="O63">
        <v>20642</v>
      </c>
      <c r="P63">
        <v>20642</v>
      </c>
      <c r="Q63">
        <v>822293</v>
      </c>
    </row>
    <row r="64" spans="3:19" x14ac:dyDescent="0.3">
      <c r="C64">
        <v>5</v>
      </c>
      <c r="D64">
        <v>418</v>
      </c>
      <c r="E64">
        <v>1</v>
      </c>
      <c r="I64">
        <v>144</v>
      </c>
      <c r="J64">
        <v>3</v>
      </c>
      <c r="Q64">
        <v>34727</v>
      </c>
    </row>
    <row r="65" spans="3:19" x14ac:dyDescent="0.3">
      <c r="C65">
        <v>5</v>
      </c>
      <c r="D65">
        <v>642</v>
      </c>
      <c r="E65">
        <v>11</v>
      </c>
      <c r="I65">
        <v>1633</v>
      </c>
      <c r="J65">
        <v>80.5</v>
      </c>
      <c r="O65">
        <v>9584</v>
      </c>
      <c r="P65">
        <v>9584</v>
      </c>
      <c r="Q65">
        <v>287488</v>
      </c>
    </row>
    <row r="66" spans="3:19" x14ac:dyDescent="0.3">
      <c r="C66">
        <v>5</v>
      </c>
      <c r="D66" t="s">
        <v>67</v>
      </c>
      <c r="E66">
        <v>2</v>
      </c>
      <c r="I66">
        <v>352</v>
      </c>
      <c r="Q66">
        <v>55906</v>
      </c>
    </row>
    <row r="67" spans="3:19" x14ac:dyDescent="0.3">
      <c r="C67">
        <v>5</v>
      </c>
      <c r="D67">
        <v>30</v>
      </c>
      <c r="E67">
        <v>2</v>
      </c>
      <c r="I67">
        <v>352</v>
      </c>
      <c r="Q67">
        <v>55906</v>
      </c>
    </row>
    <row r="68" spans="3:19" x14ac:dyDescent="0.3">
      <c r="C68" t="s">
        <v>72</v>
      </c>
      <c r="E68">
        <v>166.15</v>
      </c>
      <c r="I68">
        <v>25693</v>
      </c>
      <c r="J68">
        <v>1884</v>
      </c>
      <c r="K68">
        <v>228.76</v>
      </c>
      <c r="L68">
        <v>127</v>
      </c>
      <c r="O68">
        <v>75584</v>
      </c>
      <c r="P68">
        <v>75584</v>
      </c>
      <c r="Q68">
        <v>9240630</v>
      </c>
      <c r="R68">
        <v>6100</v>
      </c>
      <c r="S68">
        <v>28508.623511483856</v>
      </c>
    </row>
    <row r="69" spans="3:19" x14ac:dyDescent="0.3">
      <c r="C69">
        <v>6</v>
      </c>
      <c r="D69" t="s">
        <v>35</v>
      </c>
      <c r="E69">
        <v>54.550000000000004</v>
      </c>
      <c r="I69">
        <v>8104</v>
      </c>
      <c r="J69">
        <v>1456</v>
      </c>
      <c r="K69">
        <v>174</v>
      </c>
      <c r="L69">
        <v>15.5</v>
      </c>
      <c r="Q69">
        <v>4839005</v>
      </c>
      <c r="R69">
        <v>24440</v>
      </c>
      <c r="S69">
        <v>13508.623511483855</v>
      </c>
    </row>
    <row r="70" spans="3:19" x14ac:dyDescent="0.3">
      <c r="C70">
        <v>6</v>
      </c>
      <c r="D70">
        <v>99</v>
      </c>
      <c r="E70">
        <v>6.4</v>
      </c>
      <c r="I70">
        <v>872</v>
      </c>
      <c r="J70">
        <v>34.5</v>
      </c>
      <c r="Q70">
        <v>268849</v>
      </c>
      <c r="R70">
        <v>24440</v>
      </c>
      <c r="S70">
        <v>13508.623511483855</v>
      </c>
    </row>
    <row r="71" spans="3:19" x14ac:dyDescent="0.3">
      <c r="C71">
        <v>6</v>
      </c>
      <c r="D71">
        <v>100</v>
      </c>
      <c r="E71">
        <v>5.2</v>
      </c>
      <c r="I71">
        <v>792</v>
      </c>
      <c r="J71">
        <v>186.5</v>
      </c>
      <c r="K71">
        <v>8</v>
      </c>
      <c r="Q71">
        <v>324215</v>
      </c>
    </row>
    <row r="72" spans="3:19" x14ac:dyDescent="0.3">
      <c r="C72">
        <v>6</v>
      </c>
      <c r="D72">
        <v>101</v>
      </c>
      <c r="E72">
        <v>42.95</v>
      </c>
      <c r="I72">
        <v>6440</v>
      </c>
      <c r="J72">
        <v>1235</v>
      </c>
      <c r="K72">
        <v>166</v>
      </c>
      <c r="L72">
        <v>15.5</v>
      </c>
      <c r="Q72">
        <v>4245941</v>
      </c>
    </row>
    <row r="73" spans="3:19" x14ac:dyDescent="0.3">
      <c r="C73">
        <v>6</v>
      </c>
      <c r="D73" t="s">
        <v>66</v>
      </c>
      <c r="E73">
        <v>109.05</v>
      </c>
      <c r="I73">
        <v>14565.5</v>
      </c>
      <c r="J73">
        <v>765.4</v>
      </c>
      <c r="K73">
        <v>427.93</v>
      </c>
      <c r="O73">
        <v>60442</v>
      </c>
      <c r="P73">
        <v>60442</v>
      </c>
      <c r="Q73">
        <v>4289389</v>
      </c>
      <c r="R73">
        <v>2540</v>
      </c>
      <c r="S73">
        <v>15000</v>
      </c>
    </row>
    <row r="74" spans="3:19" x14ac:dyDescent="0.3">
      <c r="C74">
        <v>6</v>
      </c>
      <c r="D74">
        <v>303</v>
      </c>
      <c r="E74">
        <v>25.15</v>
      </c>
      <c r="I74">
        <v>2993</v>
      </c>
      <c r="J74">
        <v>249</v>
      </c>
      <c r="K74">
        <v>58</v>
      </c>
      <c r="O74">
        <v>1500</v>
      </c>
      <c r="P74">
        <v>1500</v>
      </c>
      <c r="Q74">
        <v>782878</v>
      </c>
      <c r="R74">
        <v>2540</v>
      </c>
      <c r="S74">
        <v>15000</v>
      </c>
    </row>
    <row r="75" spans="3:19" x14ac:dyDescent="0.3">
      <c r="C75">
        <v>6</v>
      </c>
      <c r="D75">
        <v>304</v>
      </c>
      <c r="E75">
        <v>53.65</v>
      </c>
      <c r="I75">
        <v>7334</v>
      </c>
      <c r="J75">
        <v>370.15</v>
      </c>
      <c r="K75">
        <v>267.88</v>
      </c>
      <c r="O75">
        <v>27600</v>
      </c>
      <c r="P75">
        <v>27600</v>
      </c>
      <c r="Q75">
        <v>2377974</v>
      </c>
    </row>
    <row r="76" spans="3:19" x14ac:dyDescent="0.3">
      <c r="C76">
        <v>6</v>
      </c>
      <c r="D76">
        <v>305</v>
      </c>
      <c r="E76">
        <v>18.25</v>
      </c>
      <c r="I76">
        <v>2544.5</v>
      </c>
      <c r="J76">
        <v>85.25</v>
      </c>
      <c r="K76">
        <v>102.05</v>
      </c>
      <c r="O76">
        <v>21466</v>
      </c>
      <c r="P76">
        <v>21466</v>
      </c>
      <c r="Q76">
        <v>826173</v>
      </c>
    </row>
    <row r="77" spans="3:19" x14ac:dyDescent="0.3">
      <c r="C77">
        <v>6</v>
      </c>
      <c r="D77">
        <v>418</v>
      </c>
      <c r="E77">
        <v>1</v>
      </c>
      <c r="I77">
        <v>156</v>
      </c>
      <c r="J77">
        <v>12</v>
      </c>
      <c r="O77">
        <v>2000</v>
      </c>
      <c r="P77">
        <v>2000</v>
      </c>
      <c r="Q77">
        <v>38240</v>
      </c>
    </row>
    <row r="78" spans="3:19" x14ac:dyDescent="0.3">
      <c r="C78">
        <v>6</v>
      </c>
      <c r="D78">
        <v>642</v>
      </c>
      <c r="E78">
        <v>11</v>
      </c>
      <c r="I78">
        <v>1538</v>
      </c>
      <c r="J78">
        <v>49</v>
      </c>
      <c r="O78">
        <v>7876</v>
      </c>
      <c r="P78">
        <v>7876</v>
      </c>
      <c r="Q78">
        <v>264124</v>
      </c>
    </row>
    <row r="79" spans="3:19" x14ac:dyDescent="0.3">
      <c r="C79">
        <v>6</v>
      </c>
      <c r="D79" t="s">
        <v>67</v>
      </c>
      <c r="E79">
        <v>2</v>
      </c>
      <c r="I79">
        <v>280</v>
      </c>
      <c r="Q79">
        <v>55934</v>
      </c>
    </row>
    <row r="80" spans="3:19" x14ac:dyDescent="0.3">
      <c r="C80">
        <v>6</v>
      </c>
      <c r="D80">
        <v>30</v>
      </c>
      <c r="E80">
        <v>2</v>
      </c>
      <c r="I80">
        <v>280</v>
      </c>
      <c r="Q80">
        <v>55934</v>
      </c>
    </row>
    <row r="81" spans="3:19" x14ac:dyDescent="0.3">
      <c r="C81" t="s">
        <v>73</v>
      </c>
      <c r="E81">
        <v>165.6</v>
      </c>
      <c r="I81">
        <v>22949.5</v>
      </c>
      <c r="J81">
        <v>2221.4</v>
      </c>
      <c r="K81">
        <v>601.92999999999995</v>
      </c>
      <c r="L81">
        <v>15.5</v>
      </c>
      <c r="O81">
        <v>60442</v>
      </c>
      <c r="P81">
        <v>60442</v>
      </c>
      <c r="Q81">
        <v>9184328</v>
      </c>
      <c r="R81">
        <v>26980</v>
      </c>
      <c r="S81">
        <v>28508.623511483856</v>
      </c>
    </row>
    <row r="82" spans="3:19" x14ac:dyDescent="0.3">
      <c r="C82">
        <v>7</v>
      </c>
      <c r="D82" t="s">
        <v>35</v>
      </c>
      <c r="E82">
        <v>53.150000000000006</v>
      </c>
      <c r="I82">
        <v>7488</v>
      </c>
      <c r="J82">
        <v>1176.5</v>
      </c>
      <c r="K82">
        <v>86</v>
      </c>
      <c r="L82">
        <v>87</v>
      </c>
      <c r="O82">
        <v>1059988</v>
      </c>
      <c r="P82">
        <v>1059988</v>
      </c>
      <c r="Q82">
        <v>5772175</v>
      </c>
      <c r="R82">
        <v>21260</v>
      </c>
      <c r="S82">
        <v>13508.623511483855</v>
      </c>
    </row>
    <row r="83" spans="3:19" x14ac:dyDescent="0.3">
      <c r="C83">
        <v>7</v>
      </c>
      <c r="D83">
        <v>99</v>
      </c>
      <c r="E83">
        <v>6</v>
      </c>
      <c r="I83">
        <v>960</v>
      </c>
      <c r="J83">
        <v>52</v>
      </c>
      <c r="O83">
        <v>45750</v>
      </c>
      <c r="P83">
        <v>45750</v>
      </c>
      <c r="Q83">
        <v>308277</v>
      </c>
      <c r="R83">
        <v>21260</v>
      </c>
      <c r="S83">
        <v>13508.623511483855</v>
      </c>
    </row>
    <row r="84" spans="3:19" x14ac:dyDescent="0.3">
      <c r="C84">
        <v>7</v>
      </c>
      <c r="D84">
        <v>100</v>
      </c>
      <c r="E84">
        <v>4.2</v>
      </c>
      <c r="I84">
        <v>624</v>
      </c>
      <c r="J84">
        <v>128.5</v>
      </c>
      <c r="O84">
        <v>65033</v>
      </c>
      <c r="P84">
        <v>65033</v>
      </c>
      <c r="Q84">
        <v>282523</v>
      </c>
    </row>
    <row r="85" spans="3:19" x14ac:dyDescent="0.3">
      <c r="C85">
        <v>7</v>
      </c>
      <c r="D85">
        <v>101</v>
      </c>
      <c r="E85">
        <v>42.95</v>
      </c>
      <c r="I85">
        <v>5904</v>
      </c>
      <c r="J85">
        <v>996</v>
      </c>
      <c r="K85">
        <v>86</v>
      </c>
      <c r="L85">
        <v>87</v>
      </c>
      <c r="O85">
        <v>949205</v>
      </c>
      <c r="P85">
        <v>949205</v>
      </c>
      <c r="Q85">
        <v>5181375</v>
      </c>
    </row>
    <row r="86" spans="3:19" x14ac:dyDescent="0.3">
      <c r="C86">
        <v>7</v>
      </c>
      <c r="D86" t="s">
        <v>66</v>
      </c>
      <c r="E86">
        <v>113</v>
      </c>
      <c r="I86">
        <v>13854.27</v>
      </c>
      <c r="J86">
        <v>597</v>
      </c>
      <c r="K86">
        <v>204.5</v>
      </c>
      <c r="O86">
        <v>1177858</v>
      </c>
      <c r="P86">
        <v>1177858</v>
      </c>
      <c r="Q86">
        <v>5616370</v>
      </c>
      <c r="R86">
        <v>44718</v>
      </c>
      <c r="S86">
        <v>15000</v>
      </c>
    </row>
    <row r="87" spans="3:19" x14ac:dyDescent="0.3">
      <c r="C87">
        <v>7</v>
      </c>
      <c r="D87">
        <v>303</v>
      </c>
      <c r="E87">
        <v>25.9</v>
      </c>
      <c r="I87">
        <v>3349.27</v>
      </c>
      <c r="J87">
        <v>56.5</v>
      </c>
      <c r="K87">
        <v>44.5</v>
      </c>
      <c r="O87">
        <v>150239</v>
      </c>
      <c r="P87">
        <v>150239</v>
      </c>
      <c r="Q87">
        <v>1015480</v>
      </c>
      <c r="R87">
        <v>44718</v>
      </c>
      <c r="S87">
        <v>15000</v>
      </c>
    </row>
    <row r="88" spans="3:19" x14ac:dyDescent="0.3">
      <c r="C88">
        <v>7</v>
      </c>
      <c r="D88">
        <v>304</v>
      </c>
      <c r="E88">
        <v>55.65</v>
      </c>
      <c r="I88">
        <v>6967.5</v>
      </c>
      <c r="J88">
        <v>238</v>
      </c>
      <c r="K88">
        <v>94.5</v>
      </c>
      <c r="O88">
        <v>659043</v>
      </c>
      <c r="P88">
        <v>659043</v>
      </c>
      <c r="Q88">
        <v>3064406</v>
      </c>
    </row>
    <row r="89" spans="3:19" x14ac:dyDescent="0.3">
      <c r="C89">
        <v>7</v>
      </c>
      <c r="D89">
        <v>305</v>
      </c>
      <c r="E89">
        <v>19.45</v>
      </c>
      <c r="I89">
        <v>2196</v>
      </c>
      <c r="J89">
        <v>66.5</v>
      </c>
      <c r="K89">
        <v>65.5</v>
      </c>
      <c r="O89">
        <v>284198</v>
      </c>
      <c r="P89">
        <v>284198</v>
      </c>
      <c r="Q89">
        <v>1074979</v>
      </c>
    </row>
    <row r="90" spans="3:19" x14ac:dyDescent="0.3">
      <c r="C90">
        <v>7</v>
      </c>
      <c r="D90">
        <v>418</v>
      </c>
      <c r="E90">
        <v>1</v>
      </c>
      <c r="I90">
        <v>72</v>
      </c>
      <c r="J90">
        <v>12</v>
      </c>
      <c r="O90">
        <v>8337</v>
      </c>
      <c r="P90">
        <v>8337</v>
      </c>
      <c r="Q90">
        <v>49612</v>
      </c>
    </row>
    <row r="91" spans="3:19" x14ac:dyDescent="0.3">
      <c r="C91">
        <v>7</v>
      </c>
      <c r="D91">
        <v>642</v>
      </c>
      <c r="E91">
        <v>11</v>
      </c>
      <c r="I91">
        <v>1269.5</v>
      </c>
      <c r="J91">
        <v>224</v>
      </c>
      <c r="O91">
        <v>76041</v>
      </c>
      <c r="P91">
        <v>76041</v>
      </c>
      <c r="Q91">
        <v>411893</v>
      </c>
    </row>
    <row r="92" spans="3:19" x14ac:dyDescent="0.3">
      <c r="C92">
        <v>7</v>
      </c>
      <c r="D92" t="s">
        <v>67</v>
      </c>
      <c r="E92">
        <v>2</v>
      </c>
      <c r="I92">
        <v>312</v>
      </c>
      <c r="O92">
        <v>22923</v>
      </c>
      <c r="P92">
        <v>22923</v>
      </c>
      <c r="Q92">
        <v>73156</v>
      </c>
    </row>
    <row r="93" spans="3:19" x14ac:dyDescent="0.3">
      <c r="C93">
        <v>7</v>
      </c>
      <c r="D93">
        <v>30</v>
      </c>
      <c r="E93">
        <v>2</v>
      </c>
      <c r="I93">
        <v>312</v>
      </c>
      <c r="O93">
        <v>22923</v>
      </c>
      <c r="P93">
        <v>22923</v>
      </c>
      <c r="Q93">
        <v>73156</v>
      </c>
    </row>
    <row r="94" spans="3:19" x14ac:dyDescent="0.3">
      <c r="C94" t="s">
        <v>74</v>
      </c>
      <c r="E94">
        <v>168.15</v>
      </c>
      <c r="I94">
        <v>21654.27</v>
      </c>
      <c r="J94">
        <v>1773.5</v>
      </c>
      <c r="K94">
        <v>290.5</v>
      </c>
      <c r="L94">
        <v>87</v>
      </c>
      <c r="O94">
        <v>2260769</v>
      </c>
      <c r="P94">
        <v>2260769</v>
      </c>
      <c r="Q94">
        <v>11461701</v>
      </c>
      <c r="R94">
        <v>65978</v>
      </c>
      <c r="S94">
        <v>28508.623511483856</v>
      </c>
    </row>
    <row r="95" spans="3:19" x14ac:dyDescent="0.3">
      <c r="C95">
        <v>8</v>
      </c>
      <c r="D95" t="s">
        <v>35</v>
      </c>
      <c r="E95">
        <v>53.55</v>
      </c>
      <c r="I95">
        <v>7176</v>
      </c>
      <c r="J95">
        <v>1152.5</v>
      </c>
      <c r="K95">
        <v>136</v>
      </c>
      <c r="L95">
        <v>95</v>
      </c>
      <c r="O95">
        <v>30750</v>
      </c>
      <c r="P95">
        <v>30750</v>
      </c>
      <c r="Q95">
        <v>4587689</v>
      </c>
      <c r="S95">
        <v>13508.623511483855</v>
      </c>
    </row>
    <row r="96" spans="3:19" x14ac:dyDescent="0.3">
      <c r="C96">
        <v>8</v>
      </c>
      <c r="D96">
        <v>99</v>
      </c>
      <c r="E96">
        <v>6</v>
      </c>
      <c r="I96">
        <v>800</v>
      </c>
      <c r="J96">
        <v>54</v>
      </c>
      <c r="Q96">
        <v>236026</v>
      </c>
      <c r="S96">
        <v>13508.623511483855</v>
      </c>
    </row>
    <row r="97" spans="3:19" x14ac:dyDescent="0.3">
      <c r="C97">
        <v>8</v>
      </c>
      <c r="D97">
        <v>100</v>
      </c>
      <c r="E97">
        <v>4.2</v>
      </c>
      <c r="I97">
        <v>552</v>
      </c>
      <c r="J97">
        <v>118.5</v>
      </c>
      <c r="K97">
        <v>8</v>
      </c>
      <c r="Q97">
        <v>224165</v>
      </c>
    </row>
    <row r="98" spans="3:19" x14ac:dyDescent="0.3">
      <c r="C98">
        <v>8</v>
      </c>
      <c r="D98">
        <v>101</v>
      </c>
      <c r="E98">
        <v>43.349999999999994</v>
      </c>
      <c r="I98">
        <v>5824</v>
      </c>
      <c r="J98">
        <v>980</v>
      </c>
      <c r="K98">
        <v>128</v>
      </c>
      <c r="L98">
        <v>95</v>
      </c>
      <c r="O98">
        <v>30750</v>
      </c>
      <c r="P98">
        <v>30750</v>
      </c>
      <c r="Q98">
        <v>4127498</v>
      </c>
    </row>
    <row r="99" spans="3:19" x14ac:dyDescent="0.3">
      <c r="C99">
        <v>8</v>
      </c>
      <c r="D99" t="s">
        <v>66</v>
      </c>
      <c r="E99">
        <v>113</v>
      </c>
      <c r="I99">
        <v>14494.9</v>
      </c>
      <c r="J99">
        <v>1056</v>
      </c>
      <c r="K99">
        <v>504.25</v>
      </c>
      <c r="L99">
        <v>69</v>
      </c>
      <c r="O99">
        <v>62349</v>
      </c>
      <c r="P99">
        <v>62349</v>
      </c>
      <c r="Q99">
        <v>4631890</v>
      </c>
      <c r="S99">
        <v>15000</v>
      </c>
    </row>
    <row r="100" spans="3:19" x14ac:dyDescent="0.3">
      <c r="C100">
        <v>8</v>
      </c>
      <c r="D100">
        <v>303</v>
      </c>
      <c r="E100">
        <v>25.9</v>
      </c>
      <c r="I100">
        <v>3406.4</v>
      </c>
      <c r="J100">
        <v>255</v>
      </c>
      <c r="K100">
        <v>63.75</v>
      </c>
      <c r="O100">
        <v>9100</v>
      </c>
      <c r="P100">
        <v>9100</v>
      </c>
      <c r="Q100">
        <v>896970</v>
      </c>
      <c r="S100">
        <v>15000</v>
      </c>
    </row>
    <row r="101" spans="3:19" x14ac:dyDescent="0.3">
      <c r="C101">
        <v>8</v>
      </c>
      <c r="D101">
        <v>304</v>
      </c>
      <c r="E101">
        <v>56.65</v>
      </c>
      <c r="I101">
        <v>7029</v>
      </c>
      <c r="J101">
        <v>486</v>
      </c>
      <c r="K101">
        <v>302.5</v>
      </c>
      <c r="O101">
        <v>44565</v>
      </c>
      <c r="P101">
        <v>44565</v>
      </c>
      <c r="Q101">
        <v>2547412</v>
      </c>
    </row>
    <row r="102" spans="3:19" x14ac:dyDescent="0.3">
      <c r="C102">
        <v>8</v>
      </c>
      <c r="D102">
        <v>305</v>
      </c>
      <c r="E102">
        <v>18.45</v>
      </c>
      <c r="I102">
        <v>2337</v>
      </c>
      <c r="J102">
        <v>158</v>
      </c>
      <c r="K102">
        <v>138</v>
      </c>
      <c r="O102">
        <v>7500</v>
      </c>
      <c r="P102">
        <v>7500</v>
      </c>
      <c r="Q102">
        <v>843654</v>
      </c>
    </row>
    <row r="103" spans="3:19" x14ac:dyDescent="0.3">
      <c r="C103">
        <v>8</v>
      </c>
      <c r="D103">
        <v>418</v>
      </c>
      <c r="E103">
        <v>1</v>
      </c>
      <c r="I103">
        <v>172.5</v>
      </c>
      <c r="J103">
        <v>31.5</v>
      </c>
      <c r="Q103">
        <v>42066</v>
      </c>
    </row>
    <row r="104" spans="3:19" x14ac:dyDescent="0.3">
      <c r="C104">
        <v>8</v>
      </c>
      <c r="D104">
        <v>642</v>
      </c>
      <c r="E104">
        <v>11</v>
      </c>
      <c r="I104">
        <v>1550</v>
      </c>
      <c r="J104">
        <v>125.5</v>
      </c>
      <c r="L104">
        <v>69</v>
      </c>
      <c r="O104">
        <v>1184</v>
      </c>
      <c r="P104">
        <v>1184</v>
      </c>
      <c r="Q104">
        <v>301788</v>
      </c>
    </row>
    <row r="105" spans="3:19" x14ac:dyDescent="0.3">
      <c r="C105">
        <v>8</v>
      </c>
      <c r="D105" t="s">
        <v>67</v>
      </c>
      <c r="E105">
        <v>2</v>
      </c>
      <c r="I105">
        <v>216</v>
      </c>
      <c r="Q105">
        <v>52832</v>
      </c>
    </row>
    <row r="106" spans="3:19" x14ac:dyDescent="0.3">
      <c r="C106">
        <v>8</v>
      </c>
      <c r="D106">
        <v>30</v>
      </c>
      <c r="E106">
        <v>2</v>
      </c>
      <c r="I106">
        <v>216</v>
      </c>
      <c r="Q106">
        <v>52832</v>
      </c>
    </row>
    <row r="107" spans="3:19" x14ac:dyDescent="0.3">
      <c r="C107" t="s">
        <v>75</v>
      </c>
      <c r="E107">
        <v>168.54999999999998</v>
      </c>
      <c r="I107">
        <v>21886.9</v>
      </c>
      <c r="J107">
        <v>2208.5</v>
      </c>
      <c r="K107">
        <v>640.25</v>
      </c>
      <c r="L107">
        <v>164</v>
      </c>
      <c r="O107">
        <v>93099</v>
      </c>
      <c r="P107">
        <v>93099</v>
      </c>
      <c r="Q107">
        <v>9272411</v>
      </c>
      <c r="S107">
        <v>28508.623511483856</v>
      </c>
    </row>
    <row r="108" spans="3:19" x14ac:dyDescent="0.3">
      <c r="C108">
        <v>9</v>
      </c>
      <c r="D108" t="s">
        <v>35</v>
      </c>
      <c r="E108">
        <v>55.150000000000006</v>
      </c>
      <c r="I108">
        <v>7376</v>
      </c>
      <c r="J108">
        <v>1628</v>
      </c>
      <c r="K108">
        <v>132</v>
      </c>
      <c r="L108">
        <v>56</v>
      </c>
      <c r="O108">
        <v>20000</v>
      </c>
      <c r="P108">
        <v>20000</v>
      </c>
      <c r="Q108">
        <v>4864311</v>
      </c>
      <c r="S108">
        <v>13508.623511483855</v>
      </c>
    </row>
    <row r="109" spans="3:19" x14ac:dyDescent="0.3">
      <c r="C109">
        <v>9</v>
      </c>
      <c r="D109">
        <v>99</v>
      </c>
      <c r="E109">
        <v>6</v>
      </c>
      <c r="I109">
        <v>872</v>
      </c>
      <c r="J109">
        <v>183.5</v>
      </c>
      <c r="Q109">
        <v>287433</v>
      </c>
      <c r="S109">
        <v>13508.623511483855</v>
      </c>
    </row>
    <row r="110" spans="3:19" x14ac:dyDescent="0.3">
      <c r="C110">
        <v>9</v>
      </c>
      <c r="D110">
        <v>100</v>
      </c>
      <c r="E110">
        <v>5.2</v>
      </c>
      <c r="I110">
        <v>592</v>
      </c>
      <c r="J110">
        <v>149</v>
      </c>
      <c r="Q110">
        <v>258142</v>
      </c>
    </row>
    <row r="111" spans="3:19" x14ac:dyDescent="0.3">
      <c r="C111">
        <v>9</v>
      </c>
      <c r="D111">
        <v>101</v>
      </c>
      <c r="E111">
        <v>43.95</v>
      </c>
      <c r="I111">
        <v>5912</v>
      </c>
      <c r="J111">
        <v>1295.5</v>
      </c>
      <c r="K111">
        <v>132</v>
      </c>
      <c r="L111">
        <v>56</v>
      </c>
      <c r="O111">
        <v>20000</v>
      </c>
      <c r="P111">
        <v>20000</v>
      </c>
      <c r="Q111">
        <v>4318736</v>
      </c>
    </row>
    <row r="112" spans="3:19" x14ac:dyDescent="0.3">
      <c r="C112">
        <v>9</v>
      </c>
      <c r="D112" t="s">
        <v>66</v>
      </c>
      <c r="E112">
        <v>111.75</v>
      </c>
      <c r="I112">
        <v>14210.02</v>
      </c>
      <c r="J112">
        <v>665.5</v>
      </c>
      <c r="K112">
        <v>362.31</v>
      </c>
      <c r="L112">
        <v>69</v>
      </c>
      <c r="O112">
        <v>70735</v>
      </c>
      <c r="P112">
        <v>70735</v>
      </c>
      <c r="Q112">
        <v>4438420</v>
      </c>
      <c r="R112">
        <v>29400</v>
      </c>
      <c r="S112">
        <v>15000</v>
      </c>
    </row>
    <row r="113" spans="3:19" x14ac:dyDescent="0.3">
      <c r="C113">
        <v>9</v>
      </c>
      <c r="D113">
        <v>303</v>
      </c>
      <c r="E113">
        <v>24.1</v>
      </c>
      <c r="I113">
        <v>3009.02</v>
      </c>
      <c r="J113">
        <v>177</v>
      </c>
      <c r="K113">
        <v>68.31</v>
      </c>
      <c r="O113">
        <v>9184</v>
      </c>
      <c r="P113">
        <v>9184</v>
      </c>
      <c r="Q113">
        <v>774552</v>
      </c>
      <c r="R113">
        <v>29400</v>
      </c>
      <c r="S113">
        <v>15000</v>
      </c>
    </row>
    <row r="114" spans="3:19" x14ac:dyDescent="0.3">
      <c r="C114">
        <v>9</v>
      </c>
      <c r="D114">
        <v>304</v>
      </c>
      <c r="E114">
        <v>56.900000000000006</v>
      </c>
      <c r="I114">
        <v>7326</v>
      </c>
      <c r="J114">
        <v>335.5</v>
      </c>
      <c r="K114">
        <v>234.5</v>
      </c>
      <c r="O114">
        <v>43343</v>
      </c>
      <c r="P114">
        <v>43343</v>
      </c>
      <c r="Q114">
        <v>2537693</v>
      </c>
    </row>
    <row r="115" spans="3:19" x14ac:dyDescent="0.3">
      <c r="C115">
        <v>9</v>
      </c>
      <c r="D115">
        <v>305</v>
      </c>
      <c r="E115">
        <v>18.75</v>
      </c>
      <c r="I115">
        <v>2400.5</v>
      </c>
      <c r="J115">
        <v>103.5</v>
      </c>
      <c r="K115">
        <v>59.5</v>
      </c>
      <c r="O115">
        <v>16000</v>
      </c>
      <c r="P115">
        <v>16000</v>
      </c>
      <c r="Q115">
        <v>799749</v>
      </c>
    </row>
    <row r="116" spans="3:19" x14ac:dyDescent="0.3">
      <c r="C116">
        <v>9</v>
      </c>
      <c r="D116">
        <v>418</v>
      </c>
      <c r="E116">
        <v>1</v>
      </c>
      <c r="I116">
        <v>96</v>
      </c>
      <c r="J116">
        <v>18.5</v>
      </c>
      <c r="Q116">
        <v>40881</v>
      </c>
    </row>
    <row r="117" spans="3:19" x14ac:dyDescent="0.3">
      <c r="C117">
        <v>9</v>
      </c>
      <c r="D117">
        <v>642</v>
      </c>
      <c r="E117">
        <v>11</v>
      </c>
      <c r="I117">
        <v>1378.5</v>
      </c>
      <c r="J117">
        <v>31</v>
      </c>
      <c r="L117">
        <v>69</v>
      </c>
      <c r="O117">
        <v>2208</v>
      </c>
      <c r="P117">
        <v>2208</v>
      </c>
      <c r="Q117">
        <v>285545</v>
      </c>
    </row>
    <row r="118" spans="3:19" x14ac:dyDescent="0.3">
      <c r="C118">
        <v>9</v>
      </c>
      <c r="D118" t="s">
        <v>67</v>
      </c>
      <c r="E118">
        <v>2</v>
      </c>
      <c r="I118">
        <v>232</v>
      </c>
      <c r="J118">
        <v>15</v>
      </c>
      <c r="Q118">
        <v>57311</v>
      </c>
    </row>
    <row r="119" spans="3:19" x14ac:dyDescent="0.3">
      <c r="C119">
        <v>9</v>
      </c>
      <c r="D119">
        <v>30</v>
      </c>
      <c r="E119">
        <v>2</v>
      </c>
      <c r="I119">
        <v>232</v>
      </c>
      <c r="J119">
        <v>15</v>
      </c>
      <c r="Q119">
        <v>57311</v>
      </c>
    </row>
    <row r="120" spans="3:19" x14ac:dyDescent="0.3">
      <c r="C120" t="s">
        <v>76</v>
      </c>
      <c r="E120">
        <v>168.9</v>
      </c>
      <c r="I120">
        <v>21818.02</v>
      </c>
      <c r="J120">
        <v>2308.5</v>
      </c>
      <c r="K120">
        <v>494.31</v>
      </c>
      <c r="L120">
        <v>125</v>
      </c>
      <c r="O120">
        <v>90735</v>
      </c>
      <c r="P120">
        <v>90735</v>
      </c>
      <c r="Q120">
        <v>9360042</v>
      </c>
      <c r="R120">
        <v>29400</v>
      </c>
      <c r="S120">
        <v>28508.623511483856</v>
      </c>
    </row>
    <row r="121" spans="3:19" x14ac:dyDescent="0.3">
      <c r="C121">
        <v>10</v>
      </c>
      <c r="D121" t="s">
        <v>35</v>
      </c>
      <c r="E121">
        <v>53.95</v>
      </c>
      <c r="I121">
        <v>9124</v>
      </c>
      <c r="J121">
        <v>1254</v>
      </c>
      <c r="K121">
        <v>147.5</v>
      </c>
      <c r="L121">
        <v>96</v>
      </c>
      <c r="O121">
        <v>27648</v>
      </c>
      <c r="P121">
        <v>27648</v>
      </c>
      <c r="Q121">
        <v>4626456</v>
      </c>
      <c r="R121">
        <v>6500</v>
      </c>
      <c r="S121">
        <v>13508.623511483855</v>
      </c>
    </row>
    <row r="122" spans="3:19" x14ac:dyDescent="0.3">
      <c r="C122">
        <v>10</v>
      </c>
      <c r="D122">
        <v>99</v>
      </c>
      <c r="E122">
        <v>6</v>
      </c>
      <c r="I122">
        <v>992</v>
      </c>
      <c r="J122">
        <v>165.5</v>
      </c>
      <c r="O122">
        <v>2148</v>
      </c>
      <c r="P122">
        <v>2148</v>
      </c>
      <c r="Q122">
        <v>278896</v>
      </c>
      <c r="R122">
        <v>6500</v>
      </c>
      <c r="S122">
        <v>13508.623511483855</v>
      </c>
    </row>
    <row r="123" spans="3:19" x14ac:dyDescent="0.3">
      <c r="C123">
        <v>10</v>
      </c>
      <c r="D123">
        <v>100</v>
      </c>
      <c r="E123">
        <v>5.2</v>
      </c>
      <c r="I123">
        <v>892</v>
      </c>
      <c r="J123">
        <v>106</v>
      </c>
      <c r="K123">
        <v>2</v>
      </c>
      <c r="Q123">
        <v>287739</v>
      </c>
    </row>
    <row r="124" spans="3:19" x14ac:dyDescent="0.3">
      <c r="C124">
        <v>10</v>
      </c>
      <c r="D124">
        <v>101</v>
      </c>
      <c r="E124">
        <v>42.75</v>
      </c>
      <c r="I124">
        <v>7240</v>
      </c>
      <c r="J124">
        <v>982.5</v>
      </c>
      <c r="K124">
        <v>145.5</v>
      </c>
      <c r="L124">
        <v>96</v>
      </c>
      <c r="O124">
        <v>25500</v>
      </c>
      <c r="P124">
        <v>25500</v>
      </c>
      <c r="Q124">
        <v>4059821</v>
      </c>
    </row>
    <row r="125" spans="3:19" x14ac:dyDescent="0.3">
      <c r="C125">
        <v>10</v>
      </c>
      <c r="D125" t="s">
        <v>66</v>
      </c>
      <c r="E125">
        <v>110.55000000000001</v>
      </c>
      <c r="I125">
        <v>16277.15</v>
      </c>
      <c r="J125">
        <v>618</v>
      </c>
      <c r="K125">
        <v>392.23</v>
      </c>
      <c r="L125">
        <v>69</v>
      </c>
      <c r="O125">
        <v>74741</v>
      </c>
      <c r="P125">
        <v>74741</v>
      </c>
      <c r="Q125">
        <v>4440879</v>
      </c>
      <c r="R125">
        <v>20111</v>
      </c>
      <c r="S125">
        <v>15000</v>
      </c>
    </row>
    <row r="126" spans="3:19" x14ac:dyDescent="0.3">
      <c r="C126">
        <v>10</v>
      </c>
      <c r="D126">
        <v>303</v>
      </c>
      <c r="E126">
        <v>23.1</v>
      </c>
      <c r="I126">
        <v>3070.4</v>
      </c>
      <c r="J126">
        <v>139.5</v>
      </c>
      <c r="K126">
        <v>74.599999999999994</v>
      </c>
      <c r="O126">
        <v>10650</v>
      </c>
      <c r="P126">
        <v>10650</v>
      </c>
      <c r="Q126">
        <v>756899</v>
      </c>
      <c r="R126">
        <v>20111</v>
      </c>
      <c r="S126">
        <v>15000</v>
      </c>
    </row>
    <row r="127" spans="3:19" x14ac:dyDescent="0.3">
      <c r="C127">
        <v>10</v>
      </c>
      <c r="D127">
        <v>304</v>
      </c>
      <c r="E127">
        <v>55.7</v>
      </c>
      <c r="I127">
        <v>8637.75</v>
      </c>
      <c r="J127">
        <v>337.5</v>
      </c>
      <c r="K127">
        <v>211.25</v>
      </c>
      <c r="O127">
        <v>41251</v>
      </c>
      <c r="P127">
        <v>41251</v>
      </c>
      <c r="Q127">
        <v>2484724</v>
      </c>
    </row>
    <row r="128" spans="3:19" x14ac:dyDescent="0.3">
      <c r="C128">
        <v>10</v>
      </c>
      <c r="D128">
        <v>305</v>
      </c>
      <c r="E128">
        <v>19.75</v>
      </c>
      <c r="I128">
        <v>2873.5</v>
      </c>
      <c r="J128">
        <v>133</v>
      </c>
      <c r="K128">
        <v>106.38</v>
      </c>
      <c r="O128">
        <v>20840</v>
      </c>
      <c r="P128">
        <v>20840</v>
      </c>
      <c r="Q128">
        <v>889948</v>
      </c>
    </row>
    <row r="129" spans="3:19" x14ac:dyDescent="0.3">
      <c r="C129">
        <v>10</v>
      </c>
      <c r="D129">
        <v>418</v>
      </c>
      <c r="E129">
        <v>1</v>
      </c>
      <c r="I129">
        <v>132</v>
      </c>
      <c r="O129">
        <v>2000</v>
      </c>
      <c r="P129">
        <v>2000</v>
      </c>
      <c r="Q129">
        <v>36715</v>
      </c>
    </row>
    <row r="130" spans="3:19" x14ac:dyDescent="0.3">
      <c r="C130">
        <v>10</v>
      </c>
      <c r="D130">
        <v>642</v>
      </c>
      <c r="E130">
        <v>11</v>
      </c>
      <c r="I130">
        <v>1563.5</v>
      </c>
      <c r="J130">
        <v>8</v>
      </c>
      <c r="L130">
        <v>69</v>
      </c>
      <c r="Q130">
        <v>272593</v>
      </c>
    </row>
    <row r="131" spans="3:19" x14ac:dyDescent="0.3">
      <c r="C131">
        <v>10</v>
      </c>
      <c r="D131" t="s">
        <v>67</v>
      </c>
      <c r="E131">
        <v>2</v>
      </c>
      <c r="I131">
        <v>344</v>
      </c>
      <c r="J131">
        <v>10</v>
      </c>
      <c r="Q131">
        <v>57864</v>
      </c>
    </row>
    <row r="132" spans="3:19" x14ac:dyDescent="0.3">
      <c r="C132">
        <v>10</v>
      </c>
      <c r="D132">
        <v>30</v>
      </c>
      <c r="E132">
        <v>2</v>
      </c>
      <c r="I132">
        <v>344</v>
      </c>
      <c r="J132">
        <v>10</v>
      </c>
      <c r="Q132">
        <v>57864</v>
      </c>
    </row>
    <row r="133" spans="3:19" x14ac:dyDescent="0.3">
      <c r="C133" t="s">
        <v>77</v>
      </c>
      <c r="E133">
        <v>166.5</v>
      </c>
      <c r="I133">
        <v>25745.15</v>
      </c>
      <c r="J133">
        <v>1882</v>
      </c>
      <c r="K133">
        <v>539.73</v>
      </c>
      <c r="L133">
        <v>165</v>
      </c>
      <c r="O133">
        <v>102389</v>
      </c>
      <c r="P133">
        <v>102389</v>
      </c>
      <c r="Q133">
        <v>9125199</v>
      </c>
      <c r="R133">
        <v>26611</v>
      </c>
      <c r="S133">
        <v>28508.623511483856</v>
      </c>
    </row>
    <row r="134" spans="3:19" x14ac:dyDescent="0.3">
      <c r="C134">
        <v>11</v>
      </c>
      <c r="D134" t="s">
        <v>35</v>
      </c>
      <c r="E134">
        <v>53.95</v>
      </c>
      <c r="I134">
        <v>8816</v>
      </c>
      <c r="J134">
        <v>1129</v>
      </c>
      <c r="K134">
        <v>143</v>
      </c>
      <c r="L134">
        <v>74</v>
      </c>
      <c r="O134">
        <v>888458</v>
      </c>
      <c r="P134">
        <v>888458</v>
      </c>
      <c r="Q134">
        <v>5376691</v>
      </c>
      <c r="R134">
        <v>9600</v>
      </c>
      <c r="S134">
        <v>13508.623511483855</v>
      </c>
    </row>
    <row r="135" spans="3:19" x14ac:dyDescent="0.3">
      <c r="C135">
        <v>11</v>
      </c>
      <c r="D135">
        <v>99</v>
      </c>
      <c r="E135">
        <v>6</v>
      </c>
      <c r="I135">
        <v>1032</v>
      </c>
      <c r="J135">
        <v>190.5</v>
      </c>
      <c r="O135">
        <v>49454</v>
      </c>
      <c r="P135">
        <v>49454</v>
      </c>
      <c r="Q135">
        <v>373013</v>
      </c>
      <c r="R135">
        <v>9600</v>
      </c>
      <c r="S135">
        <v>13508.623511483855</v>
      </c>
    </row>
    <row r="136" spans="3:19" x14ac:dyDescent="0.3">
      <c r="C136">
        <v>11</v>
      </c>
      <c r="D136">
        <v>100</v>
      </c>
      <c r="E136">
        <v>5.2</v>
      </c>
      <c r="I136">
        <v>752</v>
      </c>
      <c r="J136">
        <v>68</v>
      </c>
      <c r="O136">
        <v>82119</v>
      </c>
      <c r="P136">
        <v>82119</v>
      </c>
      <c r="Q136">
        <v>266508</v>
      </c>
    </row>
    <row r="137" spans="3:19" x14ac:dyDescent="0.3">
      <c r="C137">
        <v>11</v>
      </c>
      <c r="D137">
        <v>101</v>
      </c>
      <c r="E137">
        <v>42.75</v>
      </c>
      <c r="I137">
        <v>7032</v>
      </c>
      <c r="J137">
        <v>870.5</v>
      </c>
      <c r="K137">
        <v>143</v>
      </c>
      <c r="L137">
        <v>74</v>
      </c>
      <c r="O137">
        <v>756885</v>
      </c>
      <c r="P137">
        <v>756885</v>
      </c>
      <c r="Q137">
        <v>4737170</v>
      </c>
    </row>
    <row r="138" spans="3:19" x14ac:dyDescent="0.3">
      <c r="C138">
        <v>11</v>
      </c>
      <c r="D138" t="s">
        <v>66</v>
      </c>
      <c r="E138">
        <v>115.55000000000001</v>
      </c>
      <c r="I138">
        <v>16824.09</v>
      </c>
      <c r="J138">
        <v>641.5</v>
      </c>
      <c r="K138">
        <v>421.28999999999996</v>
      </c>
      <c r="L138">
        <v>11.5</v>
      </c>
      <c r="O138">
        <v>1148430</v>
      </c>
      <c r="P138">
        <v>1148430</v>
      </c>
      <c r="Q138">
        <v>5594972</v>
      </c>
      <c r="R138">
        <v>30657</v>
      </c>
      <c r="S138">
        <v>15000</v>
      </c>
    </row>
    <row r="139" spans="3:19" x14ac:dyDescent="0.3">
      <c r="C139">
        <v>11</v>
      </c>
      <c r="D139">
        <v>303</v>
      </c>
      <c r="E139">
        <v>26.85</v>
      </c>
      <c r="I139">
        <v>4174.59</v>
      </c>
      <c r="J139">
        <v>202</v>
      </c>
      <c r="K139">
        <v>112.41</v>
      </c>
      <c r="O139">
        <v>183706</v>
      </c>
      <c r="P139">
        <v>183706</v>
      </c>
      <c r="Q139">
        <v>1096141</v>
      </c>
      <c r="R139">
        <v>30657</v>
      </c>
      <c r="S139">
        <v>15000</v>
      </c>
    </row>
    <row r="140" spans="3:19" x14ac:dyDescent="0.3">
      <c r="C140">
        <v>11</v>
      </c>
      <c r="D140">
        <v>304</v>
      </c>
      <c r="E140">
        <v>55.7</v>
      </c>
      <c r="I140">
        <v>8007.75</v>
      </c>
      <c r="J140">
        <v>320.5</v>
      </c>
      <c r="K140">
        <v>220.75</v>
      </c>
      <c r="O140">
        <v>624456</v>
      </c>
      <c r="P140">
        <v>624456</v>
      </c>
      <c r="Q140">
        <v>2997033</v>
      </c>
    </row>
    <row r="141" spans="3:19" x14ac:dyDescent="0.3">
      <c r="C141">
        <v>11</v>
      </c>
      <c r="D141">
        <v>305</v>
      </c>
      <c r="E141">
        <v>19</v>
      </c>
      <c r="I141">
        <v>2765.5</v>
      </c>
      <c r="J141">
        <v>111</v>
      </c>
      <c r="K141">
        <v>88.13</v>
      </c>
      <c r="O141">
        <v>254810</v>
      </c>
      <c r="P141">
        <v>254810</v>
      </c>
      <c r="Q141">
        <v>1072186</v>
      </c>
    </row>
    <row r="142" spans="3:19" x14ac:dyDescent="0.3">
      <c r="C142">
        <v>11</v>
      </c>
      <c r="D142">
        <v>418</v>
      </c>
      <c r="E142">
        <v>1</v>
      </c>
      <c r="I142">
        <v>84</v>
      </c>
      <c r="O142">
        <v>6949</v>
      </c>
      <c r="P142">
        <v>6949</v>
      </c>
      <c r="Q142">
        <v>31766</v>
      </c>
    </row>
    <row r="143" spans="3:19" x14ac:dyDescent="0.3">
      <c r="C143">
        <v>11</v>
      </c>
      <c r="D143">
        <v>642</v>
      </c>
      <c r="E143">
        <v>13</v>
      </c>
      <c r="I143">
        <v>1792.25</v>
      </c>
      <c r="J143">
        <v>8</v>
      </c>
      <c r="L143">
        <v>11.5</v>
      </c>
      <c r="O143">
        <v>78509</v>
      </c>
      <c r="P143">
        <v>78509</v>
      </c>
      <c r="Q143">
        <v>397846</v>
      </c>
    </row>
    <row r="144" spans="3:19" x14ac:dyDescent="0.3">
      <c r="C144">
        <v>11</v>
      </c>
      <c r="D144" t="s">
        <v>67</v>
      </c>
      <c r="E144">
        <v>2</v>
      </c>
      <c r="I144">
        <v>352</v>
      </c>
      <c r="O144">
        <v>18396</v>
      </c>
      <c r="P144">
        <v>18396</v>
      </c>
      <c r="Q144">
        <v>73070</v>
      </c>
    </row>
    <row r="145" spans="3:19" x14ac:dyDescent="0.3">
      <c r="C145">
        <v>11</v>
      </c>
      <c r="D145">
        <v>30</v>
      </c>
      <c r="E145">
        <v>2</v>
      </c>
      <c r="I145">
        <v>352</v>
      </c>
      <c r="O145">
        <v>18396</v>
      </c>
      <c r="P145">
        <v>18396</v>
      </c>
      <c r="Q145">
        <v>73070</v>
      </c>
    </row>
    <row r="146" spans="3:19" x14ac:dyDescent="0.3">
      <c r="C146" t="s">
        <v>78</v>
      </c>
      <c r="E146">
        <v>171.5</v>
      </c>
      <c r="I146">
        <v>25992.09</v>
      </c>
      <c r="J146">
        <v>1770.5</v>
      </c>
      <c r="K146">
        <v>564.29</v>
      </c>
      <c r="L146">
        <v>85.5</v>
      </c>
      <c r="O146">
        <v>2055284</v>
      </c>
      <c r="P146">
        <v>2055284</v>
      </c>
      <c r="Q146">
        <v>11044733</v>
      </c>
      <c r="R146">
        <v>40257</v>
      </c>
      <c r="S146">
        <v>28508.623511483856</v>
      </c>
    </row>
    <row r="147" spans="3:19" x14ac:dyDescent="0.3">
      <c r="C147">
        <v>12</v>
      </c>
      <c r="D147" t="s">
        <v>35</v>
      </c>
      <c r="E147">
        <v>53.55</v>
      </c>
      <c r="I147">
        <v>7884</v>
      </c>
      <c r="J147">
        <v>1486.9</v>
      </c>
      <c r="K147">
        <v>133.69999999999999</v>
      </c>
      <c r="L147">
        <v>92</v>
      </c>
      <c r="O147">
        <v>161004</v>
      </c>
      <c r="P147">
        <v>161004</v>
      </c>
      <c r="Q147">
        <v>5048595</v>
      </c>
      <c r="R147">
        <v>56590</v>
      </c>
      <c r="S147">
        <v>13508.623511483855</v>
      </c>
    </row>
    <row r="148" spans="3:19" x14ac:dyDescent="0.3">
      <c r="C148">
        <v>12</v>
      </c>
      <c r="D148">
        <v>99</v>
      </c>
      <c r="E148">
        <v>6</v>
      </c>
      <c r="I148">
        <v>892</v>
      </c>
      <c r="J148">
        <v>200</v>
      </c>
      <c r="Q148">
        <v>310579</v>
      </c>
      <c r="R148">
        <v>56590</v>
      </c>
      <c r="S148">
        <v>13508.623511483855</v>
      </c>
    </row>
    <row r="149" spans="3:19" x14ac:dyDescent="0.3">
      <c r="C149">
        <v>12</v>
      </c>
      <c r="D149">
        <v>100</v>
      </c>
      <c r="E149">
        <v>5.2</v>
      </c>
      <c r="I149">
        <v>712</v>
      </c>
      <c r="J149">
        <v>150.5</v>
      </c>
      <c r="K149">
        <v>0.5</v>
      </c>
      <c r="Q149">
        <v>280719</v>
      </c>
    </row>
    <row r="150" spans="3:19" x14ac:dyDescent="0.3">
      <c r="C150">
        <v>12</v>
      </c>
      <c r="D150">
        <v>101</v>
      </c>
      <c r="E150">
        <v>42.35</v>
      </c>
      <c r="I150">
        <v>6280</v>
      </c>
      <c r="J150">
        <v>1136.4000000000001</v>
      </c>
      <c r="K150">
        <v>133.19999999999999</v>
      </c>
      <c r="L150">
        <v>92</v>
      </c>
      <c r="O150">
        <v>161004</v>
      </c>
      <c r="P150">
        <v>161004</v>
      </c>
      <c r="Q150">
        <v>4457297</v>
      </c>
    </row>
    <row r="151" spans="3:19" x14ac:dyDescent="0.3">
      <c r="C151">
        <v>12</v>
      </c>
      <c r="D151" t="s">
        <v>66</v>
      </c>
      <c r="E151">
        <v>118.80000000000001</v>
      </c>
      <c r="I151">
        <v>15568.9</v>
      </c>
      <c r="J151">
        <v>1250.2</v>
      </c>
      <c r="K151">
        <v>741.73</v>
      </c>
      <c r="L151">
        <v>23</v>
      </c>
      <c r="O151">
        <v>25966</v>
      </c>
      <c r="P151">
        <v>25966</v>
      </c>
      <c r="Q151">
        <v>5188553</v>
      </c>
      <c r="R151">
        <v>5549</v>
      </c>
      <c r="S151">
        <v>15000</v>
      </c>
    </row>
    <row r="152" spans="3:19" x14ac:dyDescent="0.3">
      <c r="C152">
        <v>12</v>
      </c>
      <c r="D152">
        <v>303</v>
      </c>
      <c r="E152">
        <v>28.85</v>
      </c>
      <c r="I152">
        <v>3899.32</v>
      </c>
      <c r="J152">
        <v>276.25</v>
      </c>
      <c r="K152">
        <v>152.18</v>
      </c>
      <c r="O152">
        <v>6208</v>
      </c>
      <c r="P152">
        <v>6208</v>
      </c>
      <c r="Q152">
        <v>1047388</v>
      </c>
      <c r="R152">
        <v>5549</v>
      </c>
      <c r="S152">
        <v>15000</v>
      </c>
    </row>
    <row r="153" spans="3:19" x14ac:dyDescent="0.3">
      <c r="C153">
        <v>12</v>
      </c>
      <c r="D153">
        <v>304</v>
      </c>
      <c r="E153">
        <v>55.7</v>
      </c>
      <c r="I153">
        <v>7048.3499999999995</v>
      </c>
      <c r="J153">
        <v>674</v>
      </c>
      <c r="K153">
        <v>381.28000000000003</v>
      </c>
      <c r="O153">
        <v>11250</v>
      </c>
      <c r="P153">
        <v>11250</v>
      </c>
      <c r="Q153">
        <v>2729185</v>
      </c>
    </row>
    <row r="154" spans="3:19" x14ac:dyDescent="0.3">
      <c r="C154">
        <v>12</v>
      </c>
      <c r="D154">
        <v>305</v>
      </c>
      <c r="E154">
        <v>19.25</v>
      </c>
      <c r="I154">
        <v>2467.73</v>
      </c>
      <c r="J154">
        <v>154.94999999999999</v>
      </c>
      <c r="K154">
        <v>208.26999999999998</v>
      </c>
      <c r="O154">
        <v>6008</v>
      </c>
      <c r="P154">
        <v>6008</v>
      </c>
      <c r="Q154">
        <v>959184</v>
      </c>
    </row>
    <row r="155" spans="3:19" x14ac:dyDescent="0.3">
      <c r="C155">
        <v>12</v>
      </c>
      <c r="D155">
        <v>418</v>
      </c>
      <c r="E155">
        <v>1</v>
      </c>
      <c r="I155">
        <v>165</v>
      </c>
      <c r="J155">
        <v>15</v>
      </c>
      <c r="Q155">
        <v>40762</v>
      </c>
    </row>
    <row r="156" spans="3:19" x14ac:dyDescent="0.3">
      <c r="C156">
        <v>12</v>
      </c>
      <c r="D156">
        <v>642</v>
      </c>
      <c r="E156">
        <v>14</v>
      </c>
      <c r="I156">
        <v>1988.5</v>
      </c>
      <c r="J156">
        <v>130</v>
      </c>
      <c r="L156">
        <v>23</v>
      </c>
      <c r="O156">
        <v>2500</v>
      </c>
      <c r="P156">
        <v>2500</v>
      </c>
      <c r="Q156">
        <v>412034</v>
      </c>
    </row>
    <row r="157" spans="3:19" x14ac:dyDescent="0.3">
      <c r="C157">
        <v>12</v>
      </c>
      <c r="D157" t="s">
        <v>67</v>
      </c>
      <c r="E157">
        <v>2</v>
      </c>
      <c r="I157">
        <v>288</v>
      </c>
      <c r="Q157">
        <v>55800</v>
      </c>
    </row>
    <row r="158" spans="3:19" x14ac:dyDescent="0.3">
      <c r="C158">
        <v>12</v>
      </c>
      <c r="D158">
        <v>30</v>
      </c>
      <c r="E158">
        <v>2</v>
      </c>
      <c r="I158">
        <v>288</v>
      </c>
      <c r="Q158">
        <v>55800</v>
      </c>
    </row>
    <row r="159" spans="3:19" x14ac:dyDescent="0.3">
      <c r="C159" t="s">
        <v>79</v>
      </c>
      <c r="E159">
        <v>174.35000000000002</v>
      </c>
      <c r="I159">
        <v>23740.899999999998</v>
      </c>
      <c r="J159">
        <v>2737.1</v>
      </c>
      <c r="K159">
        <v>875.43000000000006</v>
      </c>
      <c r="L159">
        <v>115</v>
      </c>
      <c r="O159">
        <v>186970</v>
      </c>
      <c r="P159">
        <v>186970</v>
      </c>
      <c r="Q159">
        <v>10292948</v>
      </c>
      <c r="R159">
        <v>62139</v>
      </c>
      <c r="S159">
        <v>28508.623511483856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2019-01-29T14:02:36Z</dcterms:modified>
</cp:coreProperties>
</file>