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sobní náklady" sheetId="431" r:id="rId1"/>
    <sheet name="ON Data" sheetId="432" state="hidden" r:id="rId2"/>
  </sheets>
  <definedNames>
    <definedName name="doměsíce">#REF!</definedName>
    <definedName name="Obdobi" localSheetId="1">'ON Data'!$B$3:$B$16</definedName>
    <definedName name="Obdobi" localSheetId="0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D10" i="431"/>
  <c r="D14" i="431"/>
  <c r="D18" i="431"/>
  <c r="E11" i="431"/>
  <c r="E15" i="431"/>
  <c r="E19" i="431"/>
  <c r="F12" i="431"/>
  <c r="F16" i="431"/>
  <c r="G9" i="431"/>
  <c r="G13" i="431"/>
  <c r="G17" i="431"/>
  <c r="H10" i="431"/>
  <c r="H14" i="431"/>
  <c r="H18" i="431"/>
  <c r="I11" i="431"/>
  <c r="I15" i="431"/>
  <c r="I19" i="431"/>
  <c r="J12" i="431"/>
  <c r="J16" i="431"/>
  <c r="K9" i="431"/>
  <c r="K13" i="431"/>
  <c r="L10" i="431"/>
  <c r="L14" i="431"/>
  <c r="L18" i="431"/>
  <c r="M15" i="431"/>
  <c r="N12" i="431"/>
  <c r="O9" i="431"/>
  <c r="O17" i="431"/>
  <c r="P18" i="431"/>
  <c r="Q19" i="431"/>
  <c r="C14" i="431"/>
  <c r="D11" i="431"/>
  <c r="E12" i="431"/>
  <c r="F9" i="431"/>
  <c r="G10" i="431"/>
  <c r="H11" i="431"/>
  <c r="I12" i="431"/>
  <c r="J13" i="431"/>
  <c r="K14" i="431"/>
  <c r="L11" i="431"/>
  <c r="M12" i="431"/>
  <c r="N13" i="431"/>
  <c r="O14" i="431"/>
  <c r="P15" i="431"/>
  <c r="Q16" i="431"/>
  <c r="C11" i="431"/>
  <c r="C15" i="431"/>
  <c r="C19" i="431"/>
  <c r="D12" i="431"/>
  <c r="D16" i="431"/>
  <c r="E9" i="431"/>
  <c r="E13" i="431"/>
  <c r="E17" i="431"/>
  <c r="F10" i="431"/>
  <c r="F14" i="431"/>
  <c r="F18" i="431"/>
  <c r="G11" i="431"/>
  <c r="G15" i="431"/>
  <c r="G19" i="431"/>
  <c r="H12" i="431"/>
  <c r="H16" i="431"/>
  <c r="I9" i="431"/>
  <c r="I13" i="431"/>
  <c r="I17" i="431"/>
  <c r="J10" i="431"/>
  <c r="J14" i="431"/>
  <c r="J18" i="431"/>
  <c r="K11" i="431"/>
  <c r="K15" i="431"/>
  <c r="K19" i="431"/>
  <c r="L12" i="431"/>
  <c r="L16" i="431"/>
  <c r="M9" i="431"/>
  <c r="M13" i="431"/>
  <c r="M17" i="431"/>
  <c r="N10" i="431"/>
  <c r="N14" i="431"/>
  <c r="N18" i="431"/>
  <c r="O11" i="431"/>
  <c r="O15" i="431"/>
  <c r="O19" i="431"/>
  <c r="P12" i="431"/>
  <c r="P16" i="431"/>
  <c r="Q9" i="431"/>
  <c r="Q13" i="431"/>
  <c r="Q17" i="431"/>
  <c r="P10" i="431"/>
  <c r="Q15" i="431"/>
  <c r="C18" i="431"/>
  <c r="F13" i="431"/>
  <c r="G18" i="431"/>
  <c r="H19" i="431"/>
  <c r="J9" i="431"/>
  <c r="K10" i="431"/>
  <c r="L15" i="431"/>
  <c r="M16" i="431"/>
  <c r="N17" i="431"/>
  <c r="O18" i="431"/>
  <c r="P19" i="431"/>
  <c r="C12" i="431"/>
  <c r="C16" i="431"/>
  <c r="D9" i="431"/>
  <c r="D13" i="431"/>
  <c r="D17" i="431"/>
  <c r="E10" i="431"/>
  <c r="E14" i="431"/>
  <c r="E18" i="431"/>
  <c r="F11" i="431"/>
  <c r="F15" i="431"/>
  <c r="F19" i="431"/>
  <c r="G12" i="431"/>
  <c r="G16" i="431"/>
  <c r="H9" i="431"/>
  <c r="H13" i="431"/>
  <c r="H17" i="431"/>
  <c r="I10" i="431"/>
  <c r="I14" i="431"/>
  <c r="I18" i="431"/>
  <c r="J11" i="431"/>
  <c r="J15" i="431"/>
  <c r="J19" i="431"/>
  <c r="K12" i="431"/>
  <c r="K16" i="431"/>
  <c r="L9" i="431"/>
  <c r="L13" i="431"/>
  <c r="L17" i="431"/>
  <c r="M10" i="431"/>
  <c r="M14" i="431"/>
  <c r="M18" i="431"/>
  <c r="N11" i="431"/>
  <c r="N15" i="431"/>
  <c r="N19" i="431"/>
  <c r="O12" i="431"/>
  <c r="O16" i="431"/>
  <c r="P9" i="431"/>
  <c r="P13" i="431"/>
  <c r="P17" i="431"/>
  <c r="Q10" i="431"/>
  <c r="Q14" i="431"/>
  <c r="Q18" i="431"/>
  <c r="K17" i="431"/>
  <c r="M11" i="431"/>
  <c r="M19" i="431"/>
  <c r="N16" i="431"/>
  <c r="O13" i="431"/>
  <c r="P14" i="431"/>
  <c r="Q11" i="431"/>
  <c r="C10" i="431"/>
  <c r="D15" i="431"/>
  <c r="D19" i="431"/>
  <c r="E16" i="431"/>
  <c r="F17" i="431"/>
  <c r="G14" i="431"/>
  <c r="H15" i="431"/>
  <c r="I16" i="431"/>
  <c r="J17" i="431"/>
  <c r="K18" i="431"/>
  <c r="L19" i="431"/>
  <c r="N9" i="431"/>
  <c r="O10" i="431"/>
  <c r="P11" i="431"/>
  <c r="Q12" i="431"/>
  <c r="O8" i="431"/>
  <c r="J8" i="431"/>
  <c r="G8" i="431"/>
  <c r="P8" i="431"/>
  <c r="I8" i="431"/>
  <c r="E8" i="431"/>
  <c r="H8" i="431"/>
  <c r="L8" i="431"/>
  <c r="F8" i="431"/>
  <c r="M8" i="431"/>
  <c r="K8" i="431"/>
  <c r="D8" i="431"/>
  <c r="N8" i="431"/>
  <c r="Q8" i="431"/>
  <c r="C8" i="431"/>
  <c r="S12" i="431" l="1"/>
  <c r="R12" i="431"/>
  <c r="S11" i="431"/>
  <c r="R11" i="431"/>
  <c r="R18" i="431"/>
  <c r="S18" i="431"/>
  <c r="R14" i="431"/>
  <c r="S14" i="431"/>
  <c r="R10" i="431"/>
  <c r="S10" i="431"/>
  <c r="S15" i="431"/>
  <c r="R15" i="431"/>
  <c r="R17" i="431"/>
  <c r="S17" i="431"/>
  <c r="S13" i="431"/>
  <c r="R13" i="431"/>
  <c r="R9" i="431"/>
  <c r="S9" i="431"/>
  <c r="R16" i="431"/>
  <c r="S16" i="431"/>
  <c r="S19" i="431"/>
  <c r="R1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<sst xmlns="http://schemas.openxmlformats.org/spreadsheetml/2006/main" count="145" uniqueCount="90">
  <si>
    <t>Celkem</t>
  </si>
  <si>
    <t>Rozdíl</t>
  </si>
  <si>
    <t>Plnění</t>
  </si>
  <si>
    <t>Osobní náklady zdravotnického pracoviště</t>
  </si>
  <si>
    <t>Plán</t>
  </si>
  <si>
    <t>* Legenda: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</si>
  <si>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</si>
  <si>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</si>
  <si>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</si>
  <si>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</si>
  <si>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</si>
  <si>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</si>
  <si>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</si>
  <si>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</si>
  <si>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</si>
  <si>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</si>
  <si>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</si>
  <si>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</si>
  <si>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</si>
  <si>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</si>
  <si>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</si>
  <si>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</si>
  <si>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</si>
  <si>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</si>
  <si>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</si>
  <si>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</si>
  <si>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</si>
  <si>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</si>
  <si>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</si>
  <si>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</si>
  <si>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</si>
  <si>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</si>
  <si>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</si>
  <si>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</si>
  <si>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</si>
  <si>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</si>
  <si>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</si>
  <si>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</si>
  <si>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</si>
  <si>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</si>
  <si>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</si>
  <si>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</si>
  <si>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</si>
  <si>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</si>
  <si>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</si>
  <si>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</si>
  <si>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</si>
  <si>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</si>
  <si>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</si>
  <si>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</si>
  <si>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</si>
  <si>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</si>
  <si>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</si>
  <si>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</si>
  <si>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</si>
  <si>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</si>
  <si>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</si>
  <si>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</si>
  <si>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</si>
  <si>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</si>
  <si>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</si>
  <si>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</si>
  <si>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</si>
  <si>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</si>
  <si>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</si>
  <si>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Otolaryngologická klinika</t>
    </r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</si>
  <si>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</si>
  <si>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</si>
  <si>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</si>
  <si>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</si>
  <si>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</si>
  <si>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</si>
  <si>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</si>
  <si>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</si>
  <si>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</si>
  <si>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</si>
  <si>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</si>
  <si>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</si>
  <si>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</si>
  <si>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</si>
  <si>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</si>
  <si>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</si>
  <si>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</si>
  <si>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</si>
  <si>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</si>
  <si>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</si>
  <si>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</si>
  <si>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praktické sestry</t>
  </si>
  <si>
    <t>sanitáři</t>
  </si>
  <si>
    <t>THP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</si>
</sst>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Kč&quot;* #,##0.00_);_(&quot;Kč&quot;* \(#,##0.00\);_(&quot;Kč&quot;* &quot;-&quot;??_);_(@_)"/>
    <numFmt numFmtId="166" formatCode="#,##0.0"/>
    <numFmt numFmtId="168" formatCode="0.0"/>
    <numFmt numFmtId="173" formatCode="#,##0;\-#,##0;"/>
    <numFmt numFmtId="174" formatCode="General;\-General;"/>
    <numFmt numFmtId="175" formatCode="#,##0%;\-#,##0%;"/>
    <numFmt numFmtId="176" formatCode="#,##0.0;\-#,##0.0;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Tahoma"/>
      <family val="2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</borders>
  <cellStyleXfs count="93">
    <xf numFmtId="0" fontId="0" fillId="0" borderId="0"/>
    <xf numFmtId="0" fontId="21" fillId="0" borderId="0" applyNumberForma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20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6" fillId="0" borderId="0"/>
    <xf numFmtId="0" fontId="7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8" fillId="0" borderId="0"/>
    <xf numFmtId="0" fontId="6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6" fillId="0" borderId="0"/>
    <xf numFmtId="0" fontId="18" fillId="0" borderId="0"/>
    <xf numFmtId="0" fontId="19" fillId="0" borderId="0"/>
    <xf numFmtId="0" fontId="22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3" fillId="0" borderId="0"/>
    <xf numFmtId="0" fontId="3" fillId="0" borderId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0" fillId="0" borderId="0"/>
  </cellStyleXfs>
  <cellXfs count="97">
    <xf numFmtId="0" fontId="0" fillId="0" borderId="0" xfId="0"/>
    <xf numFmtId="0" fontId="27" fillId="0" borderId="0" xfId="0" applyFont="1" applyFill="1"/>
    <xf numFmtId="0" fontId="28" fillId="0" borderId="0" xfId="0" applyFont="1" applyFill="1"/>
    <xf numFmtId="3" fontId="0" fillId="0" borderId="0" xfId="0" applyNumberFormat="1"/>
    <xf numFmtId="0" fontId="31" fillId="0" borderId="0" xfId="1" applyFont="1" applyFill="1"/>
    <xf numFmtId="3" fontId="29" fillId="0" borderId="0" xfId="26" applyNumberFormat="1" applyFont="1" applyFill="1" applyBorder="1" applyAlignment="1"/>
    <xf numFmtId="0" fontId="34" fillId="0" borderId="0" xfId="0" applyFont="1" applyAlignment="1">
      <alignment vertical="center"/>
    </xf>
    <xf numFmtId="0" fontId="35" fillId="0" borderId="0" xfId="0" applyFont="1"/>
    <xf numFmtId="9" fontId="0" fillId="0" borderId="0" xfId="0" applyNumberFormat="1"/>
    <xf numFmtId="168" fontId="0" fillId="0" borderId="0" xfId="0" applyNumberFormat="1"/>
    <xf numFmtId="0" fontId="28" fillId="0" borderId="0" xfId="0" applyFont="1" applyFill="1" applyAlignment="1">
      <alignment horizontal="left" indent="2"/>
    </xf>
    <xf numFmtId="176" fontId="24" fillId="0" borderId="4" xfId="0" applyNumberFormat="1" applyFont="1" applyBorder="1" applyAlignment="1">
      <alignment vertical="center"/>
    </xf>
    <xf numFmtId="173" fontId="24" fillId="0" borderId="7" xfId="0" applyNumberFormat="1" applyFont="1" applyBorder="1" applyAlignment="1">
      <alignment vertical="center"/>
    </xf>
    <xf numFmtId="173" fontId="23" fillId="0" borderId="5" xfId="0" applyNumberFormat="1" applyFont="1" applyBorder="1" applyAlignment="1">
      <alignment vertical="center"/>
    </xf>
    <xf numFmtId="173" fontId="23" fillId="0" borderId="0" xfId="0" applyNumberFormat="1" applyFont="1" applyBorder="1" applyAlignment="1">
      <alignment vertical="center"/>
    </xf>
    <xf numFmtId="173" fontId="23" fillId="0" borderId="4" xfId="0" applyNumberFormat="1" applyFont="1" applyBorder="1" applyAlignment="1">
      <alignment vertical="center"/>
    </xf>
    <xf numFmtId="174" fontId="23" fillId="0" borderId="0" xfId="0" applyNumberFormat="1" applyFont="1" applyBorder="1" applyAlignment="1">
      <alignment vertical="center"/>
    </xf>
    <xf numFmtId="0" fontId="32" fillId="0" borderId="5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center" vertical="center"/>
    </xf>
    <xf numFmtId="173" fontId="23" fillId="0" borderId="0" xfId="0" applyNumberFormat="1" applyFont="1" applyBorder="1" applyAlignment="1">
      <alignment horizontal="right" vertical="center"/>
    </xf>
    <xf numFmtId="175" fontId="23" fillId="0" borderId="0" xfId="0" applyNumberFormat="1" applyFont="1" applyBorder="1" applyAlignment="1">
      <alignment horizontal="right" vertical="center"/>
    </xf>
    <xf numFmtId="3" fontId="24" fillId="0" borderId="9" xfId="0" applyNumberFormat="1" applyFont="1" applyBorder="1" applyAlignment="1">
      <alignment horizontal="right" vertical="center"/>
    </xf>
    <xf numFmtId="9" fontId="24" fillId="0" borderId="31" xfId="0" applyNumberFormat="1" applyFont="1" applyBorder="1" applyAlignment="1">
      <alignment horizontal="right" vertical="center"/>
    </xf>
    <xf numFmtId="173" fontId="24" fillId="0" borderId="31" xfId="0" applyNumberFormat="1" applyFont="1" applyBorder="1" applyAlignment="1">
      <alignment horizontal="right" vertical="center"/>
    </xf>
    <xf numFmtId="173" fontId="24" fillId="0" borderId="10" xfId="0" applyNumberFormat="1" applyFont="1" applyBorder="1" applyAlignment="1">
      <alignment horizontal="right" vertical="center"/>
    </xf>
    <xf numFmtId="173" fontId="24" fillId="0" borderId="12" xfId="0" applyNumberFormat="1" applyFont="1" applyBorder="1" applyAlignment="1">
      <alignment vertical="center"/>
    </xf>
    <xf numFmtId="173" fontId="24" fillId="0" borderId="32" xfId="0" applyNumberFormat="1" applyFont="1" applyBorder="1" applyAlignment="1">
      <alignment vertical="center"/>
    </xf>
    <xf numFmtId="173" fontId="24" fillId="0" borderId="31" xfId="0" applyNumberFormat="1" applyFont="1" applyBorder="1" applyAlignment="1">
      <alignment vertical="center"/>
    </xf>
    <xf numFmtId="173" fontId="24" fillId="0" borderId="10" xfId="0" applyNumberFormat="1" applyFont="1" applyBorder="1" applyAlignment="1">
      <alignment vertical="center"/>
    </xf>
    <xf numFmtId="173" fontId="24" fillId="0" borderId="33" xfId="0" applyNumberFormat="1" applyFont="1" applyBorder="1" applyAlignment="1">
      <alignment vertical="center"/>
    </xf>
    <xf numFmtId="174" fontId="24" fillId="0" borderId="34" xfId="0" applyNumberFormat="1" applyFont="1" applyBorder="1" applyAlignment="1">
      <alignment vertical="center"/>
    </xf>
    <xf numFmtId="174" fontId="24" fillId="0" borderId="31" xfId="0" applyNumberFormat="1" applyFont="1" applyBorder="1" applyAlignment="1">
      <alignment vertical="center"/>
    </xf>
    <xf numFmtId="174" fontId="24" fillId="0" borderId="10" xfId="0" applyNumberFormat="1" applyFont="1" applyBorder="1" applyAlignment="1">
      <alignment vertical="center"/>
    </xf>
    <xf numFmtId="168" fontId="24" fillId="0" borderId="27" xfId="0" applyNumberFormat="1" applyFont="1" applyBorder="1" applyAlignment="1">
      <alignment vertical="center"/>
    </xf>
    <xf numFmtId="0" fontId="23" fillId="0" borderId="32" xfId="0" applyFont="1" applyBorder="1" applyAlignment="1">
      <alignment horizontal="center" vertical="center"/>
    </xf>
    <xf numFmtId="166" fontId="24" fillId="2" borderId="10" xfId="0" applyNumberFormat="1" applyFont="1" applyFill="1" applyBorder="1" applyAlignment="1">
      <alignment horizontal="center" vertical="center"/>
    </xf>
    <xf numFmtId="173" fontId="24" fillId="0" borderId="18" xfId="0" applyNumberFormat="1" applyFont="1" applyBorder="1" applyAlignment="1">
      <alignment horizontal="right" vertical="center"/>
    </xf>
    <xf numFmtId="175" fontId="24" fillId="0" borderId="17" xfId="0" applyNumberFormat="1" applyFont="1" applyBorder="1" applyAlignment="1">
      <alignment horizontal="right" vertical="center"/>
    </xf>
    <xf numFmtId="173" fontId="24" fillId="0" borderId="17" xfId="0" applyNumberFormat="1" applyFont="1" applyBorder="1" applyAlignment="1">
      <alignment horizontal="right" vertical="center"/>
    </xf>
    <xf numFmtId="173" fontId="24" fillId="0" borderId="18" xfId="0" applyNumberFormat="1" applyFont="1" applyBorder="1" applyAlignment="1">
      <alignment vertical="center"/>
    </xf>
    <xf numFmtId="173" fontId="24" fillId="0" borderId="17" xfId="0" applyNumberFormat="1" applyFont="1" applyBorder="1" applyAlignment="1">
      <alignment vertical="center"/>
    </xf>
    <xf numFmtId="173" fontId="24" fillId="0" borderId="16" xfId="0" applyNumberFormat="1" applyFont="1" applyBorder="1" applyAlignment="1">
      <alignment vertical="center"/>
    </xf>
    <xf numFmtId="176" fontId="24" fillId="0" borderId="16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32" fillId="6" borderId="21" xfId="0" quotePrefix="1" applyFont="1" applyFill="1" applyBorder="1" applyAlignment="1">
      <alignment horizontal="center" vertical="center" wrapText="1"/>
    </xf>
    <xf numFmtId="0" fontId="25" fillId="6" borderId="21" xfId="0" quotePrefix="1" applyFont="1" applyFill="1" applyBorder="1" applyAlignment="1">
      <alignment horizontal="center" vertical="center" wrapText="1"/>
    </xf>
    <xf numFmtId="0" fontId="25" fillId="6" borderId="20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4" borderId="40" xfId="0" applyNumberFormat="1" applyFont="1" applyFill="1" applyBorder="1"/>
    <xf numFmtId="3" fontId="0" fillId="4" borderId="11" xfId="0" applyNumberFormat="1" applyFont="1" applyFill="1" applyBorder="1"/>
    <xf numFmtId="0" fontId="0" fillId="0" borderId="41" xfId="0" applyNumberFormat="1" applyFont="1" applyBorder="1"/>
    <xf numFmtId="3" fontId="0" fillId="0" borderId="42" xfId="0" applyNumberFormat="1" applyFont="1" applyBorder="1"/>
    <xf numFmtId="0" fontId="0" fillId="4" borderId="41" xfId="0" applyNumberFormat="1" applyFont="1" applyFill="1" applyBorder="1"/>
    <xf numFmtId="3" fontId="0" fillId="4" borderId="42" xfId="0" applyNumberFormat="1" applyFont="1" applyFill="1" applyBorder="1"/>
    <xf numFmtId="0" fontId="30" fillId="5" borderId="41" xfId="0" applyNumberFormat="1" applyFont="1" applyFill="1" applyBorder="1"/>
    <xf numFmtId="3" fontId="30" fillId="5" borderId="42" xfId="0" applyNumberFormat="1" applyFont="1" applyFill="1" applyBorder="1"/>
    <xf numFmtId="0" fontId="0" fillId="0" borderId="2" xfId="0" applyBorder="1" applyAlignment="1"/>
    <xf numFmtId="0" fontId="2" fillId="0" borderId="2" xfId="26" applyFont="1" applyFill="1" applyBorder="1" applyAlignment="1"/>
    <xf numFmtId="3" fontId="32" fillId="3" borderId="23" xfId="0" applyNumberFormat="1" applyFont="1" applyFill="1" applyBorder="1" applyAlignment="1">
      <alignment horizontal="center" vertical="center"/>
    </xf>
    <xf numFmtId="3" fontId="32" fillId="3" borderId="29" xfId="0" applyNumberFormat="1" applyFont="1" applyFill="1" applyBorder="1" applyAlignment="1">
      <alignment horizontal="center" vertical="center"/>
    </xf>
    <xf numFmtId="9" fontId="32" fillId="3" borderId="23" xfId="0" applyNumberFormat="1" applyFont="1" applyFill="1" applyBorder="1" applyAlignment="1">
      <alignment horizontal="center" vertical="center"/>
    </xf>
    <xf numFmtId="9" fontId="32" fillId="3" borderId="29" xfId="0" applyNumberFormat="1" applyFont="1" applyFill="1" applyBorder="1" applyAlignment="1">
      <alignment horizontal="center" vertical="center"/>
    </xf>
    <xf numFmtId="3" fontId="32" fillId="3" borderId="24" xfId="0" applyNumberFormat="1" applyFont="1" applyFill="1" applyBorder="1" applyAlignment="1">
      <alignment horizontal="center" vertical="center" wrapText="1"/>
    </xf>
    <xf numFmtId="3" fontId="32" fillId="3" borderId="30" xfId="0" applyNumberFormat="1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32" fillId="6" borderId="39" xfId="0" applyFont="1" applyFill="1" applyBorder="1" applyAlignment="1">
      <alignment horizontal="center"/>
    </xf>
    <xf numFmtId="0" fontId="32" fillId="6" borderId="38" xfId="0" applyFont="1" applyFill="1" applyBorder="1" applyAlignment="1">
      <alignment horizontal="center"/>
    </xf>
    <xf numFmtId="0" fontId="32" fillId="6" borderId="22" xfId="0" applyFont="1" applyFill="1" applyBorder="1" applyAlignment="1">
      <alignment horizontal="center"/>
    </xf>
    <xf numFmtId="0" fontId="32" fillId="2" borderId="24" xfId="0" applyFont="1" applyFill="1" applyBorder="1" applyAlignment="1">
      <alignment horizontal="center" vertical="center" wrapText="1"/>
    </xf>
    <xf numFmtId="0" fontId="32" fillId="2" borderId="30" xfId="0" applyFont="1" applyFill="1" applyBorder="1" applyAlignment="1">
      <alignment horizontal="center" vertical="center" wrapText="1"/>
    </xf>
    <xf numFmtId="0" fontId="24" fillId="3" borderId="27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/>
    </xf>
    <xf numFmtId="0" fontId="36" fillId="2" borderId="26" xfId="0" applyFont="1" applyFill="1" applyBorder="1" applyAlignment="1">
      <alignment horizontal="center"/>
    </xf>
    <xf numFmtId="0" fontId="36" fillId="2" borderId="19" xfId="0" applyFont="1" applyFill="1" applyBorder="1" applyAlignment="1">
      <alignment horizontal="center"/>
    </xf>
    <xf numFmtId="0" fontId="36" fillId="3" borderId="6" xfId="0" applyFont="1" applyFill="1" applyBorder="1" applyAlignment="1">
      <alignment horizontal="center"/>
    </xf>
    <xf numFmtId="0" fontId="36" fillId="3" borderId="14" xfId="0" applyFont="1" applyFill="1" applyBorder="1" applyAlignment="1">
      <alignment horizontal="center"/>
    </xf>
    <xf numFmtId="0" fontId="36" fillId="3" borderId="15" xfId="0" applyFont="1" applyFill="1" applyBorder="1" applyAlignment="1">
      <alignment horizontal="center"/>
    </xf>
    <xf numFmtId="0" fontId="36" fillId="2" borderId="6" xfId="0" applyFont="1" applyFill="1" applyBorder="1" applyAlignment="1">
      <alignment horizontal="center"/>
    </xf>
    <xf numFmtId="0" fontId="36" fillId="2" borderId="14" xfId="0" applyFont="1" applyFill="1" applyBorder="1" applyAlignment="1">
      <alignment horizontal="center"/>
    </xf>
    <xf numFmtId="0" fontId="36" fillId="2" borderId="15" xfId="0" applyFont="1" applyFill="1" applyBorder="1" applyAlignment="1">
      <alignment horizontal="center"/>
    </xf>
    <xf numFmtId="166" fontId="24" fillId="2" borderId="16" xfId="0" applyNumberFormat="1" applyFont="1" applyFill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32" fillId="3" borderId="28" xfId="0" applyFont="1" applyFill="1" applyBorder="1" applyAlignment="1">
      <alignment horizontal="center" vertical="center" wrapText="1"/>
    </xf>
    <xf numFmtId="0" fontId="32" fillId="3" borderId="36" xfId="0" applyFont="1" applyFill="1" applyBorder="1" applyAlignment="1">
      <alignment horizontal="center" vertical="center" wrapText="1"/>
    </xf>
    <xf numFmtId="0" fontId="32" fillId="3" borderId="23" xfId="0" applyFont="1" applyFill="1" applyBorder="1" applyAlignment="1">
      <alignment horizontal="center" vertical="center" wrapText="1"/>
    </xf>
    <xf numFmtId="0" fontId="32" fillId="3" borderId="29" xfId="0" applyFont="1" applyFill="1" applyBorder="1" applyAlignment="1">
      <alignment horizontal="center" vertical="center" wrapText="1"/>
    </xf>
    <xf numFmtId="0" fontId="32" fillId="3" borderId="24" xfId="0" applyFont="1" applyFill="1" applyBorder="1" applyAlignment="1">
      <alignment horizontal="center" vertical="center" wrapText="1"/>
    </xf>
    <xf numFmtId="0" fontId="32" fillId="3" borderId="30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168" fontId="32" fillId="2" borderId="28" xfId="0" applyNumberFormat="1" applyFont="1" applyFill="1" applyBorder="1" applyAlignment="1">
      <alignment horizontal="center" vertical="center" wrapText="1"/>
    </xf>
    <xf numFmtId="168" fontId="32" fillId="2" borderId="36" xfId="0" applyNumberFormat="1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2" fillId="2" borderId="29" xfId="0" applyFont="1" applyFill="1" applyBorder="1" applyAlignment="1">
      <alignment horizontal="center" vertical="center" wrapText="1"/>
    </xf>
  </cellXfs>
  <cellStyles count="93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2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Procenta 10" xfId="78"/>
    <cellStyle name="Procenta 11" xfId="79"/>
    <cellStyle name="Procenta 2" xfId="80"/>
    <cellStyle name="Procenta 2 2" xfId="81"/>
    <cellStyle name="Procenta 2 2 2" xfId="82"/>
    <cellStyle name="Procenta 2 3" xfId="83"/>
    <cellStyle name="Procenta 3" xfId="84"/>
    <cellStyle name="Procenta 3 2" xfId="85"/>
    <cellStyle name="Procenta 4" xfId="86"/>
    <cellStyle name="Procenta 5" xfId="87"/>
    <cellStyle name="Procenta 6" xfId="88"/>
    <cellStyle name="Procenta 7" xfId="89"/>
    <cellStyle name="Procenta 8" xfId="90"/>
    <cellStyle name="Procenta 9" xfId="91"/>
  </cellStyles>
  <dxfs count="39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38"/>
      <tableStyleElement type="headerRow" dxfId="37"/>
      <tableStyleElement type="totalRow" dxfId="36"/>
      <tableStyleElement type="firstColumn" dxfId="35"/>
      <tableStyleElement type="lastColumn" dxfId="34"/>
      <tableStyleElement type="firstRowStripe" dxfId="33"/>
      <tableStyleElement type="firstColumnStripe" dxfId="32"/>
    </tableStyle>
    <tableStyle name="TableStyleMedium2 2" pivot="0" count="7">
      <tableStyleElement type="wholeTable" dxfId="31"/>
      <tableStyleElement type="headerRow" dxfId="30"/>
      <tableStyleElement type="totalRow" dxfId="29"/>
      <tableStyleElement type="firstColumn" dxfId="28"/>
      <tableStyleElement type="lastColumn" dxfId="27"/>
      <tableStyleElement type="firstRowStripe" dxfId="26"/>
      <tableStyleElement type="firstColumnStripe" dxfId="2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6" name="Tabulka" displayName="Tabulka" ref="A7:S19" totalsRowShown="0" headerRowDxfId="24" tableBorderDxfId="23">
  <autoFilter ref="A7:S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22"/>
    <tableColumn id="2" name="popis" dataDxfId="21"/>
    <tableColumn id="3" name="01 uv_sk" dataDxfId="2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1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1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1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1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1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1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1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1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1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1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">
      <calculatedColumnFormula>IF(Tabulka[[#This Row],[15_vzpl]]=0,"",Tabulka[[#This Row],[14_vzsk]]/Tabulka[[#This Row],[15_vzpl]])</calculatedColumnFormula>
    </tableColumn>
    <tableColumn id="20" name="17_vzroz" dataDxfId="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59" totalsRowShown="0">
  <autoFilter ref="C3:S159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5"/>
  <sheetViews>
    <sheetView showGridLines="0" showRowColHeaders="0" tabSelected="1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9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" customWidth="1"/>
    <col min="18" max="18" width="7.33203125" style="8" customWidth="1"/>
    <col min="19" max="19" width="8" style="3" customWidth="1"/>
    <col min="21" max="21" width="11.21875" bestFit="1" customWidth="1"/>
  </cols>
  <sheetData>
    <row r="1" spans="1:19" ht="18.600000000000001" thickBot="1" x14ac:dyDescent="0.4">
      <c r="A1" s="58" t="s">
        <v>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19" ht="15" thickBot="1" x14ac:dyDescent="0.35">
      <c r="A2" s="4" t="s">
        <v>65</v>
      </c>
      <c r="B2" s="5"/>
    </row>
    <row r="3" spans="1:19" x14ac:dyDescent="0.3">
      <c r="A3" s="72" t="s">
        <v>29</v>
      </c>
      <c r="B3" s="73"/>
      <c r="C3" s="74" t="s">
        <v>20</v>
      </c>
      <c r="D3" s="75"/>
      <c r="E3" s="75"/>
      <c r="F3" s="76"/>
      <c r="G3" s="77" t="s">
        <v>21</v>
      </c>
      <c r="H3" s="78"/>
      <c r="I3" s="78"/>
      <c r="J3" s="79"/>
      <c r="K3" s="80" t="s">
        <v>28</v>
      </c>
      <c r="L3" s="81"/>
      <c r="M3" s="81"/>
      <c r="N3" s="81"/>
      <c r="O3" s="82"/>
      <c r="P3" s="78" t="s">
        <v>62</v>
      </c>
      <c r="Q3" s="78"/>
      <c r="R3" s="78"/>
      <c r="S3" s="79"/>
    </row>
    <row r="4" spans="1:19" ht="15" thickBot="1" x14ac:dyDescent="0.35">
      <c r="A4" s="91">
        <v>2018</v>
      </c>
      <c r="B4" s="92"/>
      <c r="C4" s="93" t="s">
        <v>61</v>
      </c>
      <c r="D4" s="95" t="s">
        <v>4</v>
      </c>
      <c r="E4" s="95" t="s">
        <v>2</v>
      </c>
      <c r="F4" s="70" t="s">
        <v>1</v>
      </c>
      <c r="G4" s="85" t="s">
        <v>22</v>
      </c>
      <c r="H4" s="87" t="s">
        <v>26</v>
      </c>
      <c r="I4" s="87" t="s">
        <v>60</v>
      </c>
      <c r="J4" s="89" t="s">
        <v>23</v>
      </c>
      <c r="K4" s="67" t="s">
        <v>59</v>
      </c>
      <c r="L4" s="68"/>
      <c r="M4" s="68"/>
      <c r="N4" s="69"/>
      <c r="O4" s="70" t="s">
        <v>58</v>
      </c>
      <c r="P4" s="59" t="s">
        <v>57</v>
      </c>
      <c r="Q4" s="59" t="s">
        <v>31</v>
      </c>
      <c r="R4" s="61" t="s">
        <v>2</v>
      </c>
      <c r="S4" s="63" t="s">
        <v>30</v>
      </c>
    </row>
    <row r="5" spans="1:19" s="43" customFormat="1" ht="19.2" customHeight="1" x14ac:dyDescent="0.3">
      <c r="A5" s="65" t="s">
        <v>56</v>
      </c>
      <c r="B5" s="66"/>
      <c r="C5" s="94"/>
      <c r="D5" s="96"/>
      <c r="E5" s="96"/>
      <c r="F5" s="71"/>
      <c r="G5" s="86"/>
      <c r="H5" s="88"/>
      <c r="I5" s="88"/>
      <c r="J5" s="90"/>
      <c r="K5" s="46" t="s">
        <v>24</v>
      </c>
      <c r="L5" s="45" t="s">
        <v>25</v>
      </c>
      <c r="M5" s="45" t="s">
        <v>55</v>
      </c>
      <c r="N5" s="44" t="s">
        <v>0</v>
      </c>
      <c r="O5" s="71"/>
      <c r="P5" s="60"/>
      <c r="Q5" s="60"/>
      <c r="R5" s="62"/>
      <c r="S5" s="64"/>
    </row>
    <row r="6" spans="1:19" ht="15" thickBot="1" x14ac:dyDescent="0.35">
      <c r="A6" s="83" t="s">
        <v>19</v>
      </c>
      <c r="B6" s="84"/>
      <c r="C6" s="42">
        <f ca="1">SUM(Tabulka[01 uv_sk])/2</f>
        <v>55.5</v>
      </c>
      <c r="D6" s="40"/>
      <c r="E6" s="40"/>
      <c r="F6" s="39"/>
      <c r="G6" s="41">
        <f ca="1">SUM(Tabulka[05 h_vram])/2</f>
        <v>97603.150000000009</v>
      </c>
      <c r="H6" s="40">
        <f ca="1">SUM(Tabulka[06 h_naduv])/2</f>
        <v>5840.0499999999993</v>
      </c>
      <c r="I6" s="40">
        <f ca="1">SUM(Tabulka[07 h_nadzk])/2</f>
        <v>1807.35</v>
      </c>
      <c r="J6" s="39">
        <f ca="1">SUM(Tabulka[08 h_oon])/2</f>
        <v>1281</v>
      </c>
      <c r="K6" s="41">
        <f ca="1">SUM(Tabulka[09 m_kl])/2</f>
        <v>0</v>
      </c>
      <c r="L6" s="40">
        <f ca="1">SUM(Tabulka[10 m_gr])/2</f>
        <v>179000</v>
      </c>
      <c r="M6" s="40">
        <f ca="1">SUM(Tabulka[11 m_jo])/2</f>
        <v>2828438</v>
      </c>
      <c r="N6" s="40">
        <f ca="1">SUM(Tabulka[12 m_oc])/2</f>
        <v>3007438</v>
      </c>
      <c r="O6" s="39">
        <f ca="1">SUM(Tabulka[13 m_sk])/2</f>
        <v>34808935</v>
      </c>
      <c r="P6" s="38">
        <f ca="1">SUM(Tabulka[14_vzsk])/2</f>
        <v>100121.2</v>
      </c>
      <c r="Q6" s="38">
        <f ca="1">SUM(Tabulka[15_vzpl])/2</f>
        <v>75551.124645621225</v>
      </c>
      <c r="R6" s="37">
        <f ca="1">IF(Q6=0,0,P6/Q6)</f>
        <v>1.3252112456250882</v>
      </c>
      <c r="S6" s="36">
        <f ca="1">Q6-P6</f>
        <v>-24570.075354378772</v>
      </c>
    </row>
    <row r="7" spans="1:19" hidden="1" x14ac:dyDescent="0.3">
      <c r="A7" s="35" t="s">
        <v>54</v>
      </c>
      <c r="B7" s="34" t="s">
        <v>53</v>
      </c>
      <c r="C7" s="33" t="s">
        <v>52</v>
      </c>
      <c r="D7" s="32" t="s">
        <v>51</v>
      </c>
      <c r="E7" s="31" t="s">
        <v>50</v>
      </c>
      <c r="F7" s="30" t="s">
        <v>49</v>
      </c>
      <c r="G7" s="29" t="s">
        <v>48</v>
      </c>
      <c r="H7" s="27" t="s">
        <v>47</v>
      </c>
      <c r="I7" s="27" t="s">
        <v>46</v>
      </c>
      <c r="J7" s="26" t="s">
        <v>45</v>
      </c>
      <c r="K7" s="28" t="s">
        <v>44</v>
      </c>
      <c r="L7" s="27" t="s">
        <v>43</v>
      </c>
      <c r="M7" s="27" t="s">
        <v>42</v>
      </c>
      <c r="N7" s="26" t="s">
        <v>41</v>
      </c>
      <c r="O7" s="25" t="s">
        <v>40</v>
      </c>
      <c r="P7" s="24" t="s">
        <v>39</v>
      </c>
      <c r="Q7" s="23" t="s">
        <v>38</v>
      </c>
      <c r="R7" s="22" t="s">
        <v>37</v>
      </c>
      <c r="S7" s="21" t="s">
        <v>36</v>
      </c>
    </row>
    <row r="8" spans="1:19" x14ac:dyDescent="0.3">
      <c r="A8" s="18" t="s">
        <v>35</v>
      </c>
      <c r="B8" s="17"/>
      <c r="C8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17.383333333333329</v>
      </c>
      <c r="D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32225.800000000003</v>
      </c>
      <c r="H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5264.4</v>
      </c>
      <c r="I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1723.1</v>
      </c>
      <c r="J8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1281</v>
      </c>
      <c r="K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179000</v>
      </c>
      <c r="M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1906661</v>
      </c>
      <c r="N8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2085661</v>
      </c>
      <c r="O8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18972348</v>
      </c>
      <c r="P8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94130.2</v>
      </c>
      <c r="Q8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50551.124645621232</v>
      </c>
      <c r="R8" s="20">
        <f ca="1">IF(Tabulka[[#This Row],[15_vzpl]]=0,"",Tabulka[[#This Row],[14_vzsk]]/Tabulka[[#This Row],[15_vzpl]])</f>
        <v>1.8620792447226713</v>
      </c>
      <c r="S8" s="19">
        <f ca="1">IF(Tabulka[[#This Row],[15_vzpl]]-Tabulka[[#This Row],[14_vzsk]]=0,"",Tabulka[[#This Row],[15_vzpl]]-Tabulka[[#This Row],[14_vzsk]])</f>
        <v>-43579.075354378765</v>
      </c>
    </row>
    <row r="9" spans="1:19" x14ac:dyDescent="0.3">
      <c r="A9" s="18">
        <v>99</v>
      </c>
      <c r="B9" s="17" t="s">
        <v>81</v>
      </c>
      <c r="C9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5.2333333333333334</v>
      </c>
      <c r="D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9710.4000000000015</v>
      </c>
      <c r="H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1661.1</v>
      </c>
      <c r="I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185.2</v>
      </c>
      <c r="J9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92218</v>
      </c>
      <c r="N9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92218</v>
      </c>
      <c r="O9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3428148</v>
      </c>
      <c r="P9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94130.2</v>
      </c>
      <c r="Q9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50551.124645621232</v>
      </c>
      <c r="R9" s="20">
        <f ca="1">IF(Tabulka[[#This Row],[15_vzpl]]=0,"",Tabulka[[#This Row],[14_vzsk]]/Tabulka[[#This Row],[15_vzpl]])</f>
        <v>1.8620792447226713</v>
      </c>
      <c r="S9" s="19">
        <f ca="1">IF(Tabulka[[#This Row],[15_vzpl]]-Tabulka[[#This Row],[14_vzsk]]=0,"",Tabulka[[#This Row],[15_vzpl]]-Tabulka[[#This Row],[14_vzsk]])</f>
        <v>-43579.075354378765</v>
      </c>
    </row>
    <row r="10" spans="1:19" x14ac:dyDescent="0.3">
      <c r="A10" s="18">
        <v>100</v>
      </c>
      <c r="B10" s="17" t="s">
        <v>82</v>
      </c>
      <c r="C10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1.0833333333333333</v>
      </c>
      <c r="D10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2080</v>
      </c>
      <c r="H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396</v>
      </c>
      <c r="I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33621</v>
      </c>
      <c r="N10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33621</v>
      </c>
      <c r="O10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779053</v>
      </c>
      <c r="P10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0" t="str">
        <f ca="1">IF(Tabulka[[#This Row],[15_vzpl]]=0,"",Tabulka[[#This Row],[14_vzsk]]/Tabulka[[#This Row],[15_vzpl]])</f>
        <v/>
      </c>
      <c r="S10" s="19" t="str">
        <f ca="1">IF(Tabulka[[#This Row],[15_vzpl]]-Tabulka[[#This Row],[14_vzsk]]=0,"",Tabulka[[#This Row],[15_vzpl]]-Tabulka[[#This Row],[14_vzsk]])</f>
        <v/>
      </c>
    </row>
    <row r="11" spans="1:19" x14ac:dyDescent="0.3">
      <c r="A11" s="18">
        <v>101</v>
      </c>
      <c r="B11" s="17" t="s">
        <v>83</v>
      </c>
      <c r="C11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11.066666666666668</v>
      </c>
      <c r="D11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20435.400000000001</v>
      </c>
      <c r="H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3207.3</v>
      </c>
      <c r="I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1537.9</v>
      </c>
      <c r="J11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1281</v>
      </c>
      <c r="K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179000</v>
      </c>
      <c r="M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1780822</v>
      </c>
      <c r="N11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1959822</v>
      </c>
      <c r="O11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14765147</v>
      </c>
      <c r="P11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0" t="str">
        <f ca="1">IF(Tabulka[[#This Row],[15_vzpl]]=0,"",Tabulka[[#This Row],[14_vzsk]]/Tabulka[[#This Row],[15_vzpl]])</f>
        <v/>
      </c>
      <c r="S11" s="19" t="str">
        <f ca="1">IF(Tabulka[[#This Row],[15_vzpl]]-Tabulka[[#This Row],[14_vzsk]]=0,"",Tabulka[[#This Row],[15_vzpl]]-Tabulka[[#This Row],[14_vzsk]])</f>
        <v/>
      </c>
    </row>
    <row r="12" spans="1:19" x14ac:dyDescent="0.3">
      <c r="A12" s="18" t="s">
        <v>66</v>
      </c>
      <c r="B12" s="17"/>
      <c r="C12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34.116666666666667</v>
      </c>
      <c r="D12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57801.350000000006</v>
      </c>
      <c r="H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575.65</v>
      </c>
      <c r="I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84.25</v>
      </c>
      <c r="J12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858901</v>
      </c>
      <c r="N12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858901</v>
      </c>
      <c r="O12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14566755</v>
      </c>
      <c r="P12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5991</v>
      </c>
      <c r="Q12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24999.999999999996</v>
      </c>
      <c r="R12" s="20">
        <f ca="1">IF(Tabulka[[#This Row],[15_vzpl]]=0,"",Tabulka[[#This Row],[14_vzsk]]/Tabulka[[#This Row],[15_vzpl]])</f>
        <v>0.23964000000000005</v>
      </c>
      <c r="S12" s="19">
        <f ca="1">IF(Tabulka[[#This Row],[15_vzpl]]-Tabulka[[#This Row],[14_vzsk]]=0,"",Tabulka[[#This Row],[15_vzpl]]-Tabulka[[#This Row],[14_vzsk]])</f>
        <v>19008.999999999996</v>
      </c>
    </row>
    <row r="13" spans="1:19" x14ac:dyDescent="0.3">
      <c r="A13" s="18">
        <v>303</v>
      </c>
      <c r="B13" s="17" t="s">
        <v>84</v>
      </c>
      <c r="C13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15.116666666666667</v>
      </c>
      <c r="D13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26034.350000000002</v>
      </c>
      <c r="H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249.5</v>
      </c>
      <c r="I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84.25</v>
      </c>
      <c r="J13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378192</v>
      </c>
      <c r="N13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378192</v>
      </c>
      <c r="O13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6680749</v>
      </c>
      <c r="P13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5991</v>
      </c>
      <c r="Q13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24999.999999999996</v>
      </c>
      <c r="R13" s="20">
        <f ca="1">IF(Tabulka[[#This Row],[15_vzpl]]=0,"",Tabulka[[#This Row],[14_vzsk]]/Tabulka[[#This Row],[15_vzpl]])</f>
        <v>0.23964000000000005</v>
      </c>
      <c r="S13" s="19">
        <f ca="1">IF(Tabulka[[#This Row],[15_vzpl]]-Tabulka[[#This Row],[14_vzsk]]=0,"",Tabulka[[#This Row],[15_vzpl]]-Tabulka[[#This Row],[14_vzsk]])</f>
        <v>19008.999999999996</v>
      </c>
    </row>
    <row r="14" spans="1:19" x14ac:dyDescent="0.3">
      <c r="A14" s="18">
        <v>304</v>
      </c>
      <c r="B14" s="17" t="s">
        <v>85</v>
      </c>
      <c r="C14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10.083333333333334</v>
      </c>
      <c r="D14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17279</v>
      </c>
      <c r="H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231.9</v>
      </c>
      <c r="I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311569</v>
      </c>
      <c r="N14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311569</v>
      </c>
      <c r="O14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4955951</v>
      </c>
      <c r="P14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0" t="str">
        <f ca="1">IF(Tabulka[[#This Row],[15_vzpl]]=0,"",Tabulka[[#This Row],[14_vzsk]]/Tabulka[[#This Row],[15_vzpl]])</f>
        <v/>
      </c>
      <c r="S14" s="19" t="str">
        <f ca="1">IF(Tabulka[[#This Row],[15_vzpl]]-Tabulka[[#This Row],[14_vzsk]]=0,"",Tabulka[[#This Row],[15_vzpl]]-Tabulka[[#This Row],[14_vzsk]])</f>
        <v/>
      </c>
    </row>
    <row r="15" spans="1:19" x14ac:dyDescent="0.3">
      <c r="A15" s="18">
        <v>305</v>
      </c>
      <c r="B15" s="17" t="s">
        <v>86</v>
      </c>
      <c r="C15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5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2455.5</v>
      </c>
      <c r="H1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70246</v>
      </c>
      <c r="N15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70246</v>
      </c>
      <c r="O15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835239</v>
      </c>
      <c r="P15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0" t="str">
        <f ca="1">IF(Tabulka[[#This Row],[15_vzpl]]=0,"",Tabulka[[#This Row],[14_vzsk]]/Tabulka[[#This Row],[15_vzpl]])</f>
        <v/>
      </c>
      <c r="S15" s="19" t="str">
        <f ca="1">IF(Tabulka[[#This Row],[15_vzpl]]-Tabulka[[#This Row],[14_vzsk]]=0,"",Tabulka[[#This Row],[15_vzpl]]-Tabulka[[#This Row],[14_vzsk]])</f>
        <v/>
      </c>
    </row>
    <row r="16" spans="1:19" x14ac:dyDescent="0.3">
      <c r="A16" s="18">
        <v>424</v>
      </c>
      <c r="B16" s="17" t="s">
        <v>87</v>
      </c>
      <c r="C16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2.75</v>
      </c>
      <c r="D16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4695.5</v>
      </c>
      <c r="H16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</v>
      </c>
      <c r="I16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49119</v>
      </c>
      <c r="N16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49119</v>
      </c>
      <c r="O16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968310</v>
      </c>
      <c r="P16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0" t="str">
        <f ca="1">IF(Tabulka[[#This Row],[15_vzpl]]=0,"",Tabulka[[#This Row],[14_vzsk]]/Tabulka[[#This Row],[15_vzpl]])</f>
        <v/>
      </c>
      <c r="S16" s="19" t="str">
        <f ca="1">IF(Tabulka[[#This Row],[15_vzpl]]-Tabulka[[#This Row],[14_vzsk]]=0,"",Tabulka[[#This Row],[15_vzpl]]-Tabulka[[#This Row],[14_vzsk]])</f>
        <v/>
      </c>
    </row>
    <row r="17" spans="1:19" x14ac:dyDescent="0.3">
      <c r="A17" s="18">
        <v>642</v>
      </c>
      <c r="B17" s="17" t="s">
        <v>88</v>
      </c>
      <c r="C17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4.166666666666667</v>
      </c>
      <c r="D17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7337</v>
      </c>
      <c r="H17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64.25</v>
      </c>
      <c r="I17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49775</v>
      </c>
      <c r="N17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49775</v>
      </c>
      <c r="O17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1126506</v>
      </c>
      <c r="P17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0" t="str">
        <f ca="1">IF(Tabulka[[#This Row],[15_vzpl]]=0,"",Tabulka[[#This Row],[14_vzsk]]/Tabulka[[#This Row],[15_vzpl]])</f>
        <v/>
      </c>
      <c r="S17" s="19" t="str">
        <f ca="1">IF(Tabulka[[#This Row],[15_vzpl]]-Tabulka[[#This Row],[14_vzsk]]=0,"",Tabulka[[#This Row],[15_vzpl]]-Tabulka[[#This Row],[14_vzsk]])</f>
        <v/>
      </c>
    </row>
    <row r="18" spans="1:19" x14ac:dyDescent="0.3">
      <c r="A18" s="18" t="s">
        <v>67</v>
      </c>
      <c r="B18" s="17"/>
      <c r="C18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7576</v>
      </c>
      <c r="H1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62876</v>
      </c>
      <c r="N18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62876</v>
      </c>
      <c r="O18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1269832</v>
      </c>
      <c r="P18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0" t="str">
        <f ca="1">IF(Tabulka[[#This Row],[15_vzpl]]=0,"",Tabulka[[#This Row],[14_vzsk]]/Tabulka[[#This Row],[15_vzpl]])</f>
        <v/>
      </c>
      <c r="S18" s="19" t="str">
        <f ca="1">IF(Tabulka[[#This Row],[15_vzpl]]-Tabulka[[#This Row],[14_vzsk]]=0,"",Tabulka[[#This Row],[15_vzpl]]-Tabulka[[#This Row],[14_vzsk]])</f>
        <v/>
      </c>
    </row>
    <row r="19" spans="1:19" x14ac:dyDescent="0.3">
      <c r="A19" s="18">
        <v>30</v>
      </c>
      <c r="B19" s="17" t="s">
        <v>89</v>
      </c>
      <c r="C19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7576</v>
      </c>
      <c r="H1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62876</v>
      </c>
      <c r="N19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62876</v>
      </c>
      <c r="O19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1269832</v>
      </c>
      <c r="P19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0" t="str">
        <f ca="1">IF(Tabulka[[#This Row],[15_vzpl]]=0,"",Tabulka[[#This Row],[14_vzsk]]/Tabulka[[#This Row],[15_vzpl]])</f>
        <v/>
      </c>
      <c r="S19" s="19" t="str">
        <f ca="1">IF(Tabulka[[#This Row],[15_vzpl]]-Tabulka[[#This Row],[14_vzsk]]=0,"",Tabulka[[#This Row],[15_vzpl]]-Tabulka[[#This Row],[14_vzsk]])</f>
        <v/>
      </c>
    </row>
    <row r="20" spans="1:19" x14ac:dyDescent="0.3">
      <c r="A20" t="s">
        <v>64</v>
      </c>
    </row>
    <row r="21" spans="1:19" x14ac:dyDescent="0.3">
      <c r="A21" s="1" t="s">
        <v>5</v>
      </c>
    </row>
    <row r="22" spans="1:19" x14ac:dyDescent="0.3">
      <c r="A22" s="2" t="s">
        <v>34</v>
      </c>
    </row>
    <row r="23" spans="1:19" x14ac:dyDescent="0.3">
      <c r="A23" s="10" t="s">
        <v>33</v>
      </c>
    </row>
    <row r="24" spans="1:19" x14ac:dyDescent="0.3">
      <c r="A24" s="6" t="s">
        <v>27</v>
      </c>
    </row>
    <row r="25" spans="1:19" x14ac:dyDescent="0.3">
      <c r="A25" s="7" t="s">
        <v>32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9">
    <cfRule type="cellIs" dxfId="3" priority="3" operator="lessThan">
      <formula>0</formula>
    </cfRule>
  </conditionalFormatting>
  <conditionalFormatting sqref="R6:R19">
    <cfRule type="cellIs" dxfId="2" priority="4" operator="greaterThan">
      <formula>1</formula>
    </cfRule>
  </conditionalFormatting>
  <conditionalFormatting sqref="A8:S19">
    <cfRule type="expression" dxfId="1" priority="2">
      <formula>$B8=""</formula>
    </cfRule>
  </conditionalFormatting>
  <conditionalFormatting sqref="P8:S19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59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80</v>
      </c>
    </row>
    <row r="2" spans="1:19" x14ac:dyDescent="0.3">
      <c r="A2" s="4" t="s">
        <v>65</v>
      </c>
    </row>
    <row r="3" spans="1:19" x14ac:dyDescent="0.3">
      <c r="A3" s="56" t="s">
        <v>6</v>
      </c>
      <c r="B3" s="55">
        <v>2018</v>
      </c>
      <c r="C3" t="s">
        <v>63</v>
      </c>
      <c r="D3" t="s">
        <v>54</v>
      </c>
      <c r="E3" t="s">
        <v>52</v>
      </c>
      <c r="F3" t="s">
        <v>51</v>
      </c>
      <c r="G3" t="s">
        <v>50</v>
      </c>
      <c r="H3" t="s">
        <v>49</v>
      </c>
      <c r="I3" t="s">
        <v>48</v>
      </c>
      <c r="J3" t="s">
        <v>47</v>
      </c>
      <c r="K3" t="s">
        <v>46</v>
      </c>
      <c r="L3" t="s">
        <v>45</v>
      </c>
      <c r="M3" t="s">
        <v>44</v>
      </c>
      <c r="N3" t="s">
        <v>43</v>
      </c>
      <c r="O3" t="s">
        <v>42</v>
      </c>
      <c r="P3" t="s">
        <v>41</v>
      </c>
      <c r="Q3" t="s">
        <v>40</v>
      </c>
      <c r="R3" t="s">
        <v>39</v>
      </c>
      <c r="S3" t="s">
        <v>38</v>
      </c>
    </row>
    <row r="4" spans="1:19" x14ac:dyDescent="0.3">
      <c r="A4" s="54" t="s">
        <v>7</v>
      </c>
      <c r="B4" s="53">
        <v>1</v>
      </c>
      <c r="C4" s="48">
        <v>1</v>
      </c>
      <c r="D4" s="48" t="s">
        <v>35</v>
      </c>
      <c r="E4" s="47">
        <v>17</v>
      </c>
      <c r="F4" s="47"/>
      <c r="G4" s="47"/>
      <c r="H4" s="47"/>
      <c r="I4" s="47">
        <v>2851.2</v>
      </c>
      <c r="J4" s="47">
        <v>434.2</v>
      </c>
      <c r="K4" s="47">
        <v>138</v>
      </c>
      <c r="L4" s="47">
        <v>151</v>
      </c>
      <c r="M4" s="47"/>
      <c r="N4" s="47"/>
      <c r="O4" s="47"/>
      <c r="P4" s="47"/>
      <c r="Q4" s="47">
        <v>1363268</v>
      </c>
      <c r="R4" s="47">
        <v>13000</v>
      </c>
      <c r="S4" s="47">
        <v>4212.5937204684351</v>
      </c>
    </row>
    <row r="5" spans="1:19" x14ac:dyDescent="0.3">
      <c r="A5" s="52" t="s">
        <v>8</v>
      </c>
      <c r="B5" s="51">
        <v>2</v>
      </c>
      <c r="C5">
        <v>1</v>
      </c>
      <c r="D5">
        <v>99</v>
      </c>
      <c r="E5">
        <v>5.8</v>
      </c>
      <c r="I5">
        <v>955.2</v>
      </c>
      <c r="J5">
        <v>144.5</v>
      </c>
      <c r="K5">
        <v>34</v>
      </c>
      <c r="Q5">
        <v>312933</v>
      </c>
      <c r="R5">
        <v>13000</v>
      </c>
      <c r="S5">
        <v>4212.5937204684351</v>
      </c>
    </row>
    <row r="6" spans="1:19" x14ac:dyDescent="0.3">
      <c r="A6" s="54" t="s">
        <v>9</v>
      </c>
      <c r="B6" s="53">
        <v>3</v>
      </c>
      <c r="C6">
        <v>1</v>
      </c>
      <c r="D6">
        <v>100</v>
      </c>
      <c r="E6">
        <v>1</v>
      </c>
      <c r="I6">
        <v>176</v>
      </c>
      <c r="J6">
        <v>20</v>
      </c>
      <c r="Q6">
        <v>53894</v>
      </c>
    </row>
    <row r="7" spans="1:19" x14ac:dyDescent="0.3">
      <c r="A7" s="52" t="s">
        <v>10</v>
      </c>
      <c r="B7" s="51">
        <v>4</v>
      </c>
      <c r="C7">
        <v>1</v>
      </c>
      <c r="D7">
        <v>101</v>
      </c>
      <c r="E7">
        <v>10.200000000000001</v>
      </c>
      <c r="I7">
        <v>1720</v>
      </c>
      <c r="J7">
        <v>269.7</v>
      </c>
      <c r="K7">
        <v>104</v>
      </c>
      <c r="L7">
        <v>151</v>
      </c>
      <c r="Q7">
        <v>996441</v>
      </c>
    </row>
    <row r="8" spans="1:19" x14ac:dyDescent="0.3">
      <c r="A8" s="54" t="s">
        <v>11</v>
      </c>
      <c r="B8" s="53">
        <v>5</v>
      </c>
      <c r="C8">
        <v>1</v>
      </c>
      <c r="D8" t="s">
        <v>66</v>
      </c>
      <c r="E8">
        <v>32.200000000000003</v>
      </c>
      <c r="I8">
        <v>5104</v>
      </c>
      <c r="J8">
        <v>46</v>
      </c>
      <c r="Q8">
        <v>1166153</v>
      </c>
      <c r="S8">
        <v>2083.3333333333335</v>
      </c>
    </row>
    <row r="9" spans="1:19" x14ac:dyDescent="0.3">
      <c r="A9" s="52" t="s">
        <v>12</v>
      </c>
      <c r="B9" s="51">
        <v>6</v>
      </c>
      <c r="C9">
        <v>1</v>
      </c>
      <c r="D9">
        <v>303</v>
      </c>
      <c r="E9">
        <v>13.2</v>
      </c>
      <c r="I9">
        <v>1955</v>
      </c>
      <c r="J9">
        <v>24</v>
      </c>
      <c r="Q9">
        <v>435619</v>
      </c>
      <c r="S9">
        <v>2083.3333333333335</v>
      </c>
    </row>
    <row r="10" spans="1:19" x14ac:dyDescent="0.3">
      <c r="A10" s="54" t="s">
        <v>13</v>
      </c>
      <c r="B10" s="53">
        <v>7</v>
      </c>
      <c r="C10">
        <v>1</v>
      </c>
      <c r="D10">
        <v>304</v>
      </c>
      <c r="E10">
        <v>11</v>
      </c>
      <c r="I10">
        <v>1749.5</v>
      </c>
      <c r="Q10">
        <v>481665</v>
      </c>
    </row>
    <row r="11" spans="1:19" x14ac:dyDescent="0.3">
      <c r="A11" s="52" t="s">
        <v>14</v>
      </c>
      <c r="B11" s="51">
        <v>8</v>
      </c>
      <c r="C11">
        <v>1</v>
      </c>
      <c r="D11">
        <v>305</v>
      </c>
      <c r="E11">
        <v>2</v>
      </c>
      <c r="I11">
        <v>332</v>
      </c>
      <c r="Q11">
        <v>85814</v>
      </c>
    </row>
    <row r="12" spans="1:19" x14ac:dyDescent="0.3">
      <c r="A12" s="54" t="s">
        <v>15</v>
      </c>
      <c r="B12" s="53">
        <v>9</v>
      </c>
      <c r="C12">
        <v>1</v>
      </c>
      <c r="D12">
        <v>424</v>
      </c>
      <c r="E12">
        <v>2</v>
      </c>
      <c r="I12">
        <v>401.5</v>
      </c>
      <c r="Q12">
        <v>78070</v>
      </c>
    </row>
    <row r="13" spans="1:19" x14ac:dyDescent="0.3">
      <c r="A13" s="52" t="s">
        <v>16</v>
      </c>
      <c r="B13" s="51">
        <v>10</v>
      </c>
      <c r="C13">
        <v>1</v>
      </c>
      <c r="D13">
        <v>642</v>
      </c>
      <c r="E13">
        <v>4</v>
      </c>
      <c r="I13">
        <v>666</v>
      </c>
      <c r="J13">
        <v>22</v>
      </c>
      <c r="Q13">
        <v>84985</v>
      </c>
    </row>
    <row r="14" spans="1:19" x14ac:dyDescent="0.3">
      <c r="A14" s="54" t="s">
        <v>17</v>
      </c>
      <c r="B14" s="53">
        <v>11</v>
      </c>
      <c r="C14">
        <v>1</v>
      </c>
      <c r="D14" t="s">
        <v>67</v>
      </c>
      <c r="E14">
        <v>4</v>
      </c>
      <c r="I14">
        <v>704</v>
      </c>
      <c r="Q14">
        <v>100463</v>
      </c>
    </row>
    <row r="15" spans="1:19" x14ac:dyDescent="0.3">
      <c r="A15" s="52" t="s">
        <v>18</v>
      </c>
      <c r="B15" s="51">
        <v>12</v>
      </c>
      <c r="C15">
        <v>1</v>
      </c>
      <c r="D15">
        <v>30</v>
      </c>
      <c r="E15">
        <v>4</v>
      </c>
      <c r="I15">
        <v>704</v>
      </c>
      <c r="Q15">
        <v>100463</v>
      </c>
    </row>
    <row r="16" spans="1:19" x14ac:dyDescent="0.3">
      <c r="A16" s="50" t="s">
        <v>6</v>
      </c>
      <c r="B16" s="49">
        <v>2018</v>
      </c>
      <c r="C16" t="s">
        <v>68</v>
      </c>
      <c r="E16">
        <v>53.2</v>
      </c>
      <c r="I16">
        <v>8659.2000000000007</v>
      </c>
      <c r="J16">
        <v>480.2</v>
      </c>
      <c r="K16">
        <v>138</v>
      </c>
      <c r="L16">
        <v>151</v>
      </c>
      <c r="Q16">
        <v>2629884</v>
      </c>
      <c r="R16">
        <v>13000</v>
      </c>
      <c r="S16">
        <v>6295.9270538017681</v>
      </c>
    </row>
    <row r="17" spans="3:19" x14ac:dyDescent="0.3">
      <c r="C17">
        <v>2</v>
      </c>
      <c r="D17" t="s">
        <v>35</v>
      </c>
      <c r="E17">
        <v>17</v>
      </c>
      <c r="I17">
        <v>2462.4</v>
      </c>
      <c r="J17">
        <v>370.1</v>
      </c>
      <c r="K17">
        <v>86.4</v>
      </c>
      <c r="L17">
        <v>139</v>
      </c>
      <c r="Q17">
        <v>1293174</v>
      </c>
      <c r="R17">
        <v>4620</v>
      </c>
      <c r="S17">
        <v>4212.5937204684351</v>
      </c>
    </row>
    <row r="18" spans="3:19" x14ac:dyDescent="0.3">
      <c r="C18">
        <v>2</v>
      </c>
      <c r="D18">
        <v>99</v>
      </c>
      <c r="E18">
        <v>5.8</v>
      </c>
      <c r="I18">
        <v>848</v>
      </c>
      <c r="J18">
        <v>128.5</v>
      </c>
      <c r="K18">
        <v>18.399999999999999</v>
      </c>
      <c r="Q18">
        <v>299122</v>
      </c>
      <c r="R18">
        <v>4620</v>
      </c>
      <c r="S18">
        <v>4212.5937204684351</v>
      </c>
    </row>
    <row r="19" spans="3:19" x14ac:dyDescent="0.3">
      <c r="C19">
        <v>2</v>
      </c>
      <c r="D19">
        <v>100</v>
      </c>
      <c r="E19">
        <v>1</v>
      </c>
      <c r="I19">
        <v>160</v>
      </c>
      <c r="J19">
        <v>32</v>
      </c>
      <c r="Q19">
        <v>56488</v>
      </c>
    </row>
    <row r="20" spans="3:19" x14ac:dyDescent="0.3">
      <c r="C20">
        <v>2</v>
      </c>
      <c r="D20">
        <v>101</v>
      </c>
      <c r="E20">
        <v>10.200000000000001</v>
      </c>
      <c r="I20">
        <v>1454.4</v>
      </c>
      <c r="J20">
        <v>209.60000000000002</v>
      </c>
      <c r="K20">
        <v>68</v>
      </c>
      <c r="L20">
        <v>139</v>
      </c>
      <c r="Q20">
        <v>937564</v>
      </c>
    </row>
    <row r="21" spans="3:19" x14ac:dyDescent="0.3">
      <c r="C21">
        <v>2</v>
      </c>
      <c r="D21" t="s">
        <v>66</v>
      </c>
      <c r="E21">
        <v>32.200000000000003</v>
      </c>
      <c r="I21">
        <v>4663.5</v>
      </c>
      <c r="Q21">
        <v>1036204</v>
      </c>
      <c r="S21">
        <v>2083.3333333333335</v>
      </c>
    </row>
    <row r="22" spans="3:19" x14ac:dyDescent="0.3">
      <c r="C22">
        <v>2</v>
      </c>
      <c r="D22">
        <v>303</v>
      </c>
      <c r="E22">
        <v>14.2</v>
      </c>
      <c r="I22">
        <v>2020.5</v>
      </c>
      <c r="Q22">
        <v>472898</v>
      </c>
      <c r="S22">
        <v>2083.3333333333335</v>
      </c>
    </row>
    <row r="23" spans="3:19" x14ac:dyDescent="0.3">
      <c r="C23">
        <v>2</v>
      </c>
      <c r="D23">
        <v>304</v>
      </c>
      <c r="E23">
        <v>10</v>
      </c>
      <c r="I23">
        <v>1440</v>
      </c>
      <c r="Q23">
        <v>338814</v>
      </c>
    </row>
    <row r="24" spans="3:19" x14ac:dyDescent="0.3">
      <c r="C24">
        <v>2</v>
      </c>
      <c r="D24">
        <v>305</v>
      </c>
      <c r="E24">
        <v>2</v>
      </c>
      <c r="I24">
        <v>304</v>
      </c>
      <c r="Q24">
        <v>86679</v>
      </c>
    </row>
    <row r="25" spans="3:19" x14ac:dyDescent="0.3">
      <c r="C25">
        <v>2</v>
      </c>
      <c r="D25">
        <v>424</v>
      </c>
      <c r="E25">
        <v>2</v>
      </c>
      <c r="I25">
        <v>288</v>
      </c>
      <c r="Q25">
        <v>57758</v>
      </c>
    </row>
    <row r="26" spans="3:19" x14ac:dyDescent="0.3">
      <c r="C26">
        <v>2</v>
      </c>
      <c r="D26">
        <v>642</v>
      </c>
      <c r="E26">
        <v>4</v>
      </c>
      <c r="I26">
        <v>611</v>
      </c>
      <c r="Q26">
        <v>80055</v>
      </c>
    </row>
    <row r="27" spans="3:19" x14ac:dyDescent="0.3">
      <c r="C27">
        <v>2</v>
      </c>
      <c r="D27" t="s">
        <v>67</v>
      </c>
      <c r="E27">
        <v>4</v>
      </c>
      <c r="I27">
        <v>632</v>
      </c>
      <c r="Q27">
        <v>100041</v>
      </c>
    </row>
    <row r="28" spans="3:19" x14ac:dyDescent="0.3">
      <c r="C28">
        <v>2</v>
      </c>
      <c r="D28">
        <v>30</v>
      </c>
      <c r="E28">
        <v>4</v>
      </c>
      <c r="I28">
        <v>632</v>
      </c>
      <c r="Q28">
        <v>100041</v>
      </c>
    </row>
    <row r="29" spans="3:19" x14ac:dyDescent="0.3">
      <c r="C29" t="s">
        <v>69</v>
      </c>
      <c r="E29">
        <v>53.2</v>
      </c>
      <c r="I29">
        <v>7757.9</v>
      </c>
      <c r="J29">
        <v>370.1</v>
      </c>
      <c r="K29">
        <v>86.4</v>
      </c>
      <c r="L29">
        <v>139</v>
      </c>
      <c r="Q29">
        <v>2429419</v>
      </c>
      <c r="R29">
        <v>4620</v>
      </c>
      <c r="S29">
        <v>6295.9270538017681</v>
      </c>
    </row>
    <row r="30" spans="3:19" x14ac:dyDescent="0.3">
      <c r="C30">
        <v>3</v>
      </c>
      <c r="D30" t="s">
        <v>35</v>
      </c>
      <c r="E30">
        <v>17.8</v>
      </c>
      <c r="I30">
        <v>2844</v>
      </c>
      <c r="J30">
        <v>443.3</v>
      </c>
      <c r="K30">
        <v>162</v>
      </c>
      <c r="L30">
        <v>143</v>
      </c>
      <c r="Q30">
        <v>1413291</v>
      </c>
      <c r="R30">
        <v>1500</v>
      </c>
      <c r="S30">
        <v>4212.5937204684351</v>
      </c>
    </row>
    <row r="31" spans="3:19" x14ac:dyDescent="0.3">
      <c r="C31">
        <v>3</v>
      </c>
      <c r="D31">
        <v>99</v>
      </c>
      <c r="E31">
        <v>5.8</v>
      </c>
      <c r="I31">
        <v>964.8</v>
      </c>
      <c r="J31">
        <v>143.69999999999999</v>
      </c>
      <c r="K31">
        <v>35.200000000000003</v>
      </c>
      <c r="Q31">
        <v>312871</v>
      </c>
      <c r="R31">
        <v>1500</v>
      </c>
      <c r="S31">
        <v>4212.5937204684351</v>
      </c>
    </row>
    <row r="32" spans="3:19" x14ac:dyDescent="0.3">
      <c r="C32">
        <v>3</v>
      </c>
      <c r="D32">
        <v>100</v>
      </c>
      <c r="E32">
        <v>1</v>
      </c>
      <c r="I32">
        <v>176</v>
      </c>
      <c r="J32">
        <v>34</v>
      </c>
      <c r="Q32">
        <v>58418</v>
      </c>
    </row>
    <row r="33" spans="3:19" x14ac:dyDescent="0.3">
      <c r="C33">
        <v>3</v>
      </c>
      <c r="D33">
        <v>101</v>
      </c>
      <c r="E33">
        <v>11</v>
      </c>
      <c r="I33">
        <v>1703.2</v>
      </c>
      <c r="J33">
        <v>265.60000000000002</v>
      </c>
      <c r="K33">
        <v>126.8</v>
      </c>
      <c r="L33">
        <v>143</v>
      </c>
      <c r="Q33">
        <v>1042002</v>
      </c>
    </row>
    <row r="34" spans="3:19" x14ac:dyDescent="0.3">
      <c r="C34">
        <v>3</v>
      </c>
      <c r="D34" t="s">
        <v>66</v>
      </c>
      <c r="E34">
        <v>33</v>
      </c>
      <c r="I34">
        <v>5217.3</v>
      </c>
      <c r="J34">
        <v>7</v>
      </c>
      <c r="Q34">
        <v>1174240</v>
      </c>
      <c r="S34">
        <v>2083.3333333333335</v>
      </c>
    </row>
    <row r="35" spans="3:19" x14ac:dyDescent="0.3">
      <c r="C35">
        <v>3</v>
      </c>
      <c r="D35">
        <v>303</v>
      </c>
      <c r="E35">
        <v>15</v>
      </c>
      <c r="I35">
        <v>2412.3000000000002</v>
      </c>
      <c r="Q35">
        <v>527274</v>
      </c>
      <c r="S35">
        <v>2083.3333333333335</v>
      </c>
    </row>
    <row r="36" spans="3:19" x14ac:dyDescent="0.3">
      <c r="C36">
        <v>3</v>
      </c>
      <c r="D36">
        <v>304</v>
      </c>
      <c r="E36">
        <v>10</v>
      </c>
      <c r="I36">
        <v>1479.5</v>
      </c>
      <c r="Q36">
        <v>412266</v>
      </c>
    </row>
    <row r="37" spans="3:19" x14ac:dyDescent="0.3">
      <c r="C37">
        <v>3</v>
      </c>
      <c r="D37">
        <v>305</v>
      </c>
      <c r="E37">
        <v>2</v>
      </c>
      <c r="I37">
        <v>311</v>
      </c>
      <c r="Q37">
        <v>87490</v>
      </c>
    </row>
    <row r="38" spans="3:19" x14ac:dyDescent="0.3">
      <c r="C38">
        <v>3</v>
      </c>
      <c r="D38">
        <v>424</v>
      </c>
      <c r="E38">
        <v>2</v>
      </c>
      <c r="I38">
        <v>366</v>
      </c>
      <c r="Q38">
        <v>64092</v>
      </c>
    </row>
    <row r="39" spans="3:19" x14ac:dyDescent="0.3">
      <c r="C39">
        <v>3</v>
      </c>
      <c r="D39">
        <v>642</v>
      </c>
      <c r="E39">
        <v>4</v>
      </c>
      <c r="I39">
        <v>648.5</v>
      </c>
      <c r="J39">
        <v>7</v>
      </c>
      <c r="Q39">
        <v>83118</v>
      </c>
    </row>
    <row r="40" spans="3:19" x14ac:dyDescent="0.3">
      <c r="C40">
        <v>3</v>
      </c>
      <c r="D40" t="s">
        <v>67</v>
      </c>
      <c r="E40">
        <v>4</v>
      </c>
      <c r="I40">
        <v>668</v>
      </c>
      <c r="Q40">
        <v>100269</v>
      </c>
    </row>
    <row r="41" spans="3:19" x14ac:dyDescent="0.3">
      <c r="C41">
        <v>3</v>
      </c>
      <c r="D41">
        <v>30</v>
      </c>
      <c r="E41">
        <v>4</v>
      </c>
      <c r="I41">
        <v>668</v>
      </c>
      <c r="Q41">
        <v>100269</v>
      </c>
    </row>
    <row r="42" spans="3:19" x14ac:dyDescent="0.3">
      <c r="C42" t="s">
        <v>70</v>
      </c>
      <c r="E42">
        <v>54.8</v>
      </c>
      <c r="I42">
        <v>8729.2999999999993</v>
      </c>
      <c r="J42">
        <v>450.3</v>
      </c>
      <c r="K42">
        <v>162</v>
      </c>
      <c r="L42">
        <v>143</v>
      </c>
      <c r="Q42">
        <v>2687800</v>
      </c>
      <c r="R42">
        <v>1500</v>
      </c>
      <c r="S42">
        <v>6295.9270538017681</v>
      </c>
    </row>
    <row r="43" spans="3:19" x14ac:dyDescent="0.3">
      <c r="C43">
        <v>4</v>
      </c>
      <c r="D43" t="s">
        <v>35</v>
      </c>
      <c r="E43">
        <v>17.8</v>
      </c>
      <c r="I43">
        <v>2795.2000000000003</v>
      </c>
      <c r="J43">
        <v>436.90000000000003</v>
      </c>
      <c r="K43">
        <v>168.79999999999998</v>
      </c>
      <c r="L43">
        <v>115</v>
      </c>
      <c r="Q43">
        <v>1411848</v>
      </c>
      <c r="R43">
        <v>19110.2</v>
      </c>
      <c r="S43">
        <v>4212.5937204684351</v>
      </c>
    </row>
    <row r="44" spans="3:19" x14ac:dyDescent="0.3">
      <c r="C44">
        <v>4</v>
      </c>
      <c r="D44">
        <v>99</v>
      </c>
      <c r="E44">
        <v>5.8</v>
      </c>
      <c r="I44">
        <v>926.4</v>
      </c>
      <c r="J44">
        <v>143.69999999999999</v>
      </c>
      <c r="K44">
        <v>33.6</v>
      </c>
      <c r="Q44">
        <v>317395</v>
      </c>
      <c r="R44">
        <v>19110.2</v>
      </c>
      <c r="S44">
        <v>4212.5937204684351</v>
      </c>
    </row>
    <row r="45" spans="3:19" x14ac:dyDescent="0.3">
      <c r="C45">
        <v>4</v>
      </c>
      <c r="D45">
        <v>100</v>
      </c>
      <c r="E45">
        <v>1</v>
      </c>
      <c r="I45">
        <v>168</v>
      </c>
      <c r="J45">
        <v>27</v>
      </c>
      <c r="Q45">
        <v>54417</v>
      </c>
    </row>
    <row r="46" spans="3:19" x14ac:dyDescent="0.3">
      <c r="C46">
        <v>4</v>
      </c>
      <c r="D46">
        <v>101</v>
      </c>
      <c r="E46">
        <v>11</v>
      </c>
      <c r="I46">
        <v>1700.8000000000002</v>
      </c>
      <c r="J46">
        <v>266.20000000000005</v>
      </c>
      <c r="K46">
        <v>135.19999999999999</v>
      </c>
      <c r="L46">
        <v>115</v>
      </c>
      <c r="Q46">
        <v>1040036</v>
      </c>
    </row>
    <row r="47" spans="3:19" x14ac:dyDescent="0.3">
      <c r="C47">
        <v>4</v>
      </c>
      <c r="D47" t="s">
        <v>66</v>
      </c>
      <c r="E47">
        <v>34</v>
      </c>
      <c r="I47">
        <v>5182.5</v>
      </c>
      <c r="J47">
        <v>15</v>
      </c>
      <c r="Q47">
        <v>1171358</v>
      </c>
      <c r="S47">
        <v>2083.3333333333335</v>
      </c>
    </row>
    <row r="48" spans="3:19" x14ac:dyDescent="0.3">
      <c r="C48">
        <v>4</v>
      </c>
      <c r="D48">
        <v>303</v>
      </c>
      <c r="E48">
        <v>16</v>
      </c>
      <c r="I48">
        <v>2462.5</v>
      </c>
      <c r="Q48">
        <v>559202</v>
      </c>
      <c r="S48">
        <v>2083.3333333333335</v>
      </c>
    </row>
    <row r="49" spans="3:19" x14ac:dyDescent="0.3">
      <c r="C49">
        <v>4</v>
      </c>
      <c r="D49">
        <v>304</v>
      </c>
      <c r="E49">
        <v>9</v>
      </c>
      <c r="I49">
        <v>1439</v>
      </c>
      <c r="Q49">
        <v>353122</v>
      </c>
    </row>
    <row r="50" spans="3:19" x14ac:dyDescent="0.3">
      <c r="C50">
        <v>4</v>
      </c>
      <c r="D50">
        <v>305</v>
      </c>
      <c r="E50">
        <v>2</v>
      </c>
      <c r="I50">
        <v>268</v>
      </c>
      <c r="Q50">
        <v>87260</v>
      </c>
    </row>
    <row r="51" spans="3:19" x14ac:dyDescent="0.3">
      <c r="C51">
        <v>4</v>
      </c>
      <c r="D51">
        <v>424</v>
      </c>
      <c r="E51">
        <v>3</v>
      </c>
      <c r="I51">
        <v>449.5</v>
      </c>
      <c r="Q51">
        <v>83756</v>
      </c>
    </row>
    <row r="52" spans="3:19" x14ac:dyDescent="0.3">
      <c r="C52">
        <v>4</v>
      </c>
      <c r="D52">
        <v>642</v>
      </c>
      <c r="E52">
        <v>4</v>
      </c>
      <c r="I52">
        <v>563.5</v>
      </c>
      <c r="J52">
        <v>15</v>
      </c>
      <c r="Q52">
        <v>88018</v>
      </c>
    </row>
    <row r="53" spans="3:19" x14ac:dyDescent="0.3">
      <c r="C53">
        <v>4</v>
      </c>
      <c r="D53" t="s">
        <v>67</v>
      </c>
      <c r="E53">
        <v>4</v>
      </c>
      <c r="I53">
        <v>632</v>
      </c>
      <c r="Q53">
        <v>100222</v>
      </c>
    </row>
    <row r="54" spans="3:19" x14ac:dyDescent="0.3">
      <c r="C54">
        <v>4</v>
      </c>
      <c r="D54">
        <v>30</v>
      </c>
      <c r="E54">
        <v>4</v>
      </c>
      <c r="I54">
        <v>632</v>
      </c>
      <c r="Q54">
        <v>100222</v>
      </c>
    </row>
    <row r="55" spans="3:19" x14ac:dyDescent="0.3">
      <c r="C55" t="s">
        <v>71</v>
      </c>
      <c r="E55">
        <v>55.8</v>
      </c>
      <c r="I55">
        <v>8609.7000000000007</v>
      </c>
      <c r="J55">
        <v>451.90000000000003</v>
      </c>
      <c r="K55">
        <v>168.79999999999998</v>
      </c>
      <c r="L55">
        <v>115</v>
      </c>
      <c r="Q55">
        <v>2683428</v>
      </c>
      <c r="R55">
        <v>19110.2</v>
      </c>
      <c r="S55">
        <v>6295.9270538017681</v>
      </c>
    </row>
    <row r="56" spans="3:19" x14ac:dyDescent="0.3">
      <c r="C56">
        <v>5</v>
      </c>
      <c r="D56" t="s">
        <v>35</v>
      </c>
      <c r="E56">
        <v>17.8</v>
      </c>
      <c r="I56">
        <v>2972.8</v>
      </c>
      <c r="J56">
        <v>398.6</v>
      </c>
      <c r="K56">
        <v>149.19999999999999</v>
      </c>
      <c r="L56">
        <v>127</v>
      </c>
      <c r="Q56">
        <v>1413218</v>
      </c>
      <c r="R56">
        <v>4250</v>
      </c>
      <c r="S56">
        <v>4212.5937204684351</v>
      </c>
    </row>
    <row r="57" spans="3:19" x14ac:dyDescent="0.3">
      <c r="C57">
        <v>5</v>
      </c>
      <c r="D57">
        <v>99</v>
      </c>
      <c r="E57">
        <v>5.8</v>
      </c>
      <c r="I57">
        <v>1011.2</v>
      </c>
      <c r="J57">
        <v>125</v>
      </c>
      <c r="K57">
        <v>36.799999999999997</v>
      </c>
      <c r="Q57">
        <v>307942</v>
      </c>
      <c r="R57">
        <v>4250</v>
      </c>
      <c r="S57">
        <v>4212.5937204684351</v>
      </c>
    </row>
    <row r="58" spans="3:19" x14ac:dyDescent="0.3">
      <c r="C58">
        <v>5</v>
      </c>
      <c r="D58">
        <v>100</v>
      </c>
      <c r="E58">
        <v>1</v>
      </c>
      <c r="I58">
        <v>144</v>
      </c>
      <c r="J58">
        <v>32</v>
      </c>
      <c r="Q58">
        <v>58998</v>
      </c>
    </row>
    <row r="59" spans="3:19" x14ac:dyDescent="0.3">
      <c r="C59">
        <v>5</v>
      </c>
      <c r="D59">
        <v>101</v>
      </c>
      <c r="E59">
        <v>11</v>
      </c>
      <c r="I59">
        <v>1817.6000000000001</v>
      </c>
      <c r="J59">
        <v>241.6</v>
      </c>
      <c r="K59">
        <v>112.39999999999999</v>
      </c>
      <c r="L59">
        <v>127</v>
      </c>
      <c r="Q59">
        <v>1046278</v>
      </c>
    </row>
    <row r="60" spans="3:19" x14ac:dyDescent="0.3">
      <c r="C60">
        <v>5</v>
      </c>
      <c r="D60" t="s">
        <v>66</v>
      </c>
      <c r="E60">
        <v>34</v>
      </c>
      <c r="I60">
        <v>5157.2</v>
      </c>
      <c r="Q60">
        <v>1177236</v>
      </c>
      <c r="S60">
        <v>2083.3333333333335</v>
      </c>
    </row>
    <row r="61" spans="3:19" x14ac:dyDescent="0.3">
      <c r="C61">
        <v>5</v>
      </c>
      <c r="D61">
        <v>303</v>
      </c>
      <c r="E61">
        <v>15</v>
      </c>
      <c r="I61">
        <v>2406.6999999999998</v>
      </c>
      <c r="Q61">
        <v>549320</v>
      </c>
      <c r="S61">
        <v>2083.3333333333335</v>
      </c>
    </row>
    <row r="62" spans="3:19" x14ac:dyDescent="0.3">
      <c r="C62">
        <v>5</v>
      </c>
      <c r="D62">
        <v>304</v>
      </c>
      <c r="E62">
        <v>9</v>
      </c>
      <c r="I62">
        <v>1465.5</v>
      </c>
      <c r="Q62">
        <v>351534</v>
      </c>
    </row>
    <row r="63" spans="3:19" x14ac:dyDescent="0.3">
      <c r="C63">
        <v>5</v>
      </c>
      <c r="D63">
        <v>305</v>
      </c>
      <c r="E63">
        <v>2</v>
      </c>
      <c r="I63">
        <v>156</v>
      </c>
      <c r="Q63">
        <v>84914</v>
      </c>
    </row>
    <row r="64" spans="3:19" x14ac:dyDescent="0.3">
      <c r="C64">
        <v>5</v>
      </c>
      <c r="D64">
        <v>424</v>
      </c>
      <c r="E64">
        <v>3</v>
      </c>
      <c r="I64">
        <v>492</v>
      </c>
      <c r="Q64">
        <v>88504</v>
      </c>
    </row>
    <row r="65" spans="3:19" x14ac:dyDescent="0.3">
      <c r="C65">
        <v>5</v>
      </c>
      <c r="D65">
        <v>642</v>
      </c>
      <c r="E65">
        <v>5</v>
      </c>
      <c r="I65">
        <v>637</v>
      </c>
      <c r="Q65">
        <v>102964</v>
      </c>
    </row>
    <row r="66" spans="3:19" x14ac:dyDescent="0.3">
      <c r="C66">
        <v>5</v>
      </c>
      <c r="D66" t="s">
        <v>67</v>
      </c>
      <c r="E66">
        <v>4</v>
      </c>
      <c r="I66">
        <v>704</v>
      </c>
      <c r="Q66">
        <v>100612</v>
      </c>
    </row>
    <row r="67" spans="3:19" x14ac:dyDescent="0.3">
      <c r="C67">
        <v>5</v>
      </c>
      <c r="D67">
        <v>30</v>
      </c>
      <c r="E67">
        <v>4</v>
      </c>
      <c r="I67">
        <v>704</v>
      </c>
      <c r="Q67">
        <v>100612</v>
      </c>
    </row>
    <row r="68" spans="3:19" x14ac:dyDescent="0.3">
      <c r="C68" t="s">
        <v>72</v>
      </c>
      <c r="E68">
        <v>55.8</v>
      </c>
      <c r="I68">
        <v>8834</v>
      </c>
      <c r="J68">
        <v>398.6</v>
      </c>
      <c r="K68">
        <v>149.19999999999999</v>
      </c>
      <c r="L68">
        <v>127</v>
      </c>
      <c r="Q68">
        <v>2691066</v>
      </c>
      <c r="R68">
        <v>4250</v>
      </c>
      <c r="S68">
        <v>6295.9270538017681</v>
      </c>
    </row>
    <row r="69" spans="3:19" x14ac:dyDescent="0.3">
      <c r="C69">
        <v>6</v>
      </c>
      <c r="D69" t="s">
        <v>35</v>
      </c>
      <c r="E69">
        <v>17.8</v>
      </c>
      <c r="I69">
        <v>2769.6</v>
      </c>
      <c r="J69">
        <v>456.59999999999997</v>
      </c>
      <c r="K69">
        <v>138.4</v>
      </c>
      <c r="L69">
        <v>91</v>
      </c>
      <c r="Q69">
        <v>1401285</v>
      </c>
      <c r="R69">
        <v>13800</v>
      </c>
      <c r="S69">
        <v>4212.5937204684351</v>
      </c>
    </row>
    <row r="70" spans="3:19" x14ac:dyDescent="0.3">
      <c r="C70">
        <v>6</v>
      </c>
      <c r="D70">
        <v>99</v>
      </c>
      <c r="E70">
        <v>5.8</v>
      </c>
      <c r="I70">
        <v>932.8</v>
      </c>
      <c r="J70">
        <v>143.19999999999999</v>
      </c>
      <c r="K70">
        <v>27.2</v>
      </c>
      <c r="Q70">
        <v>310946</v>
      </c>
      <c r="R70">
        <v>13800</v>
      </c>
      <c r="S70">
        <v>4212.5937204684351</v>
      </c>
    </row>
    <row r="71" spans="3:19" x14ac:dyDescent="0.3">
      <c r="C71">
        <v>6</v>
      </c>
      <c r="D71">
        <v>100</v>
      </c>
      <c r="E71">
        <v>1</v>
      </c>
      <c r="I71">
        <v>160</v>
      </c>
      <c r="J71">
        <v>32</v>
      </c>
      <c r="Q71">
        <v>56623</v>
      </c>
    </row>
    <row r="72" spans="3:19" x14ac:dyDescent="0.3">
      <c r="C72">
        <v>6</v>
      </c>
      <c r="D72">
        <v>101</v>
      </c>
      <c r="E72">
        <v>11</v>
      </c>
      <c r="I72">
        <v>1676.8</v>
      </c>
      <c r="J72">
        <v>281.39999999999998</v>
      </c>
      <c r="K72">
        <v>111.2</v>
      </c>
      <c r="L72">
        <v>91</v>
      </c>
      <c r="Q72">
        <v>1033716</v>
      </c>
    </row>
    <row r="73" spans="3:19" x14ac:dyDescent="0.3">
      <c r="C73">
        <v>6</v>
      </c>
      <c r="D73" t="s">
        <v>66</v>
      </c>
      <c r="E73">
        <v>35</v>
      </c>
      <c r="I73">
        <v>4661.3999999999996</v>
      </c>
      <c r="O73">
        <v>12532</v>
      </c>
      <c r="P73">
        <v>12532</v>
      </c>
      <c r="Q73">
        <v>1113005</v>
      </c>
      <c r="R73">
        <v>1000</v>
      </c>
      <c r="S73">
        <v>2083.3333333333335</v>
      </c>
    </row>
    <row r="74" spans="3:19" x14ac:dyDescent="0.3">
      <c r="C74">
        <v>6</v>
      </c>
      <c r="D74">
        <v>303</v>
      </c>
      <c r="E74">
        <v>15</v>
      </c>
      <c r="I74">
        <v>2128.9</v>
      </c>
      <c r="O74">
        <v>2000</v>
      </c>
      <c r="P74">
        <v>2000</v>
      </c>
      <c r="Q74">
        <v>526832</v>
      </c>
      <c r="R74">
        <v>1000</v>
      </c>
      <c r="S74">
        <v>2083.3333333333335</v>
      </c>
    </row>
    <row r="75" spans="3:19" x14ac:dyDescent="0.3">
      <c r="C75">
        <v>6</v>
      </c>
      <c r="D75">
        <v>304</v>
      </c>
      <c r="E75">
        <v>10</v>
      </c>
      <c r="I75">
        <v>1427.5</v>
      </c>
      <c r="O75">
        <v>2000</v>
      </c>
      <c r="P75">
        <v>2000</v>
      </c>
      <c r="Q75">
        <v>354039</v>
      </c>
    </row>
    <row r="76" spans="3:19" x14ac:dyDescent="0.3">
      <c r="C76">
        <v>6</v>
      </c>
      <c r="D76">
        <v>305</v>
      </c>
      <c r="E76">
        <v>2</v>
      </c>
      <c r="I76">
        <v>80</v>
      </c>
      <c r="O76">
        <v>8532</v>
      </c>
      <c r="P76">
        <v>8532</v>
      </c>
      <c r="Q76">
        <v>40658</v>
      </c>
    </row>
    <row r="77" spans="3:19" x14ac:dyDescent="0.3">
      <c r="C77">
        <v>6</v>
      </c>
      <c r="D77">
        <v>424</v>
      </c>
      <c r="E77">
        <v>3</v>
      </c>
      <c r="I77">
        <v>408</v>
      </c>
      <c r="Q77">
        <v>85323</v>
      </c>
    </row>
    <row r="78" spans="3:19" x14ac:dyDescent="0.3">
      <c r="C78">
        <v>6</v>
      </c>
      <c r="D78">
        <v>642</v>
      </c>
      <c r="E78">
        <v>5</v>
      </c>
      <c r="I78">
        <v>617</v>
      </c>
      <c r="Q78">
        <v>106153</v>
      </c>
    </row>
    <row r="79" spans="3:19" x14ac:dyDescent="0.3">
      <c r="C79">
        <v>6</v>
      </c>
      <c r="D79" t="s">
        <v>67</v>
      </c>
      <c r="E79">
        <v>4</v>
      </c>
      <c r="I79">
        <v>664</v>
      </c>
      <c r="Q79">
        <v>100141</v>
      </c>
    </row>
    <row r="80" spans="3:19" x14ac:dyDescent="0.3">
      <c r="C80">
        <v>6</v>
      </c>
      <c r="D80">
        <v>30</v>
      </c>
      <c r="E80">
        <v>4</v>
      </c>
      <c r="I80">
        <v>664</v>
      </c>
      <c r="Q80">
        <v>100141</v>
      </c>
    </row>
    <row r="81" spans="3:19" x14ac:dyDescent="0.3">
      <c r="C81" t="s">
        <v>73</v>
      </c>
      <c r="E81">
        <v>56.8</v>
      </c>
      <c r="I81">
        <v>8095</v>
      </c>
      <c r="J81">
        <v>456.59999999999997</v>
      </c>
      <c r="K81">
        <v>138.4</v>
      </c>
      <c r="L81">
        <v>91</v>
      </c>
      <c r="O81">
        <v>12532</v>
      </c>
      <c r="P81">
        <v>12532</v>
      </c>
      <c r="Q81">
        <v>2614431</v>
      </c>
      <c r="R81">
        <v>14800</v>
      </c>
      <c r="S81">
        <v>6295.9270538017681</v>
      </c>
    </row>
    <row r="82" spans="3:19" x14ac:dyDescent="0.3">
      <c r="C82">
        <v>7</v>
      </c>
      <c r="D82" t="s">
        <v>35</v>
      </c>
      <c r="E82">
        <v>17.399999999999999</v>
      </c>
      <c r="I82">
        <v>2337.6000000000004</v>
      </c>
      <c r="J82">
        <v>488.7</v>
      </c>
      <c r="K82">
        <v>123.39999999999999</v>
      </c>
      <c r="L82">
        <v>91</v>
      </c>
      <c r="O82">
        <v>978117</v>
      </c>
      <c r="P82">
        <v>978117</v>
      </c>
      <c r="Q82">
        <v>2407448</v>
      </c>
      <c r="R82">
        <v>9300</v>
      </c>
      <c r="S82">
        <v>4212.5937204684351</v>
      </c>
    </row>
    <row r="83" spans="3:19" x14ac:dyDescent="0.3">
      <c r="C83">
        <v>7</v>
      </c>
      <c r="D83">
        <v>99</v>
      </c>
      <c r="E83">
        <v>5</v>
      </c>
      <c r="I83">
        <v>560</v>
      </c>
      <c r="J83">
        <v>154</v>
      </c>
      <c r="O83">
        <v>39164</v>
      </c>
      <c r="P83">
        <v>39164</v>
      </c>
      <c r="Q83">
        <v>315473</v>
      </c>
      <c r="R83">
        <v>9300</v>
      </c>
      <c r="S83">
        <v>4212.5937204684351</v>
      </c>
    </row>
    <row r="84" spans="3:19" x14ac:dyDescent="0.3">
      <c r="C84">
        <v>7</v>
      </c>
      <c r="D84">
        <v>100</v>
      </c>
      <c r="E84">
        <v>1</v>
      </c>
      <c r="I84">
        <v>168</v>
      </c>
      <c r="J84">
        <v>34</v>
      </c>
      <c r="O84">
        <v>16132</v>
      </c>
      <c r="P84">
        <v>16132</v>
      </c>
      <c r="Q84">
        <v>72220</v>
      </c>
    </row>
    <row r="85" spans="3:19" x14ac:dyDescent="0.3">
      <c r="C85">
        <v>7</v>
      </c>
      <c r="D85">
        <v>101</v>
      </c>
      <c r="E85">
        <v>11.4</v>
      </c>
      <c r="I85">
        <v>1609.6000000000001</v>
      </c>
      <c r="J85">
        <v>300.7</v>
      </c>
      <c r="K85">
        <v>123.39999999999999</v>
      </c>
      <c r="L85">
        <v>91</v>
      </c>
      <c r="O85">
        <v>922821</v>
      </c>
      <c r="P85">
        <v>922821</v>
      </c>
      <c r="Q85">
        <v>2019755</v>
      </c>
    </row>
    <row r="86" spans="3:19" x14ac:dyDescent="0.3">
      <c r="C86">
        <v>7</v>
      </c>
      <c r="D86" t="s">
        <v>66</v>
      </c>
      <c r="E86">
        <v>34</v>
      </c>
      <c r="I86">
        <v>4365.3</v>
      </c>
      <c r="O86">
        <v>367690</v>
      </c>
      <c r="P86">
        <v>367690</v>
      </c>
      <c r="Q86">
        <v>1515431</v>
      </c>
      <c r="S86">
        <v>2083.3333333333335</v>
      </c>
    </row>
    <row r="87" spans="3:19" x14ac:dyDescent="0.3">
      <c r="C87">
        <v>7</v>
      </c>
      <c r="D87">
        <v>303</v>
      </c>
      <c r="E87">
        <v>15</v>
      </c>
      <c r="I87">
        <v>2030.8</v>
      </c>
      <c r="O87">
        <v>146002</v>
      </c>
      <c r="P87">
        <v>146002</v>
      </c>
      <c r="Q87">
        <v>704088</v>
      </c>
      <c r="S87">
        <v>2083.3333333333335</v>
      </c>
    </row>
    <row r="88" spans="3:19" x14ac:dyDescent="0.3">
      <c r="C88">
        <v>7</v>
      </c>
      <c r="D88">
        <v>304</v>
      </c>
      <c r="E88">
        <v>10</v>
      </c>
      <c r="I88">
        <v>1116</v>
      </c>
      <c r="O88">
        <v>143801</v>
      </c>
      <c r="P88">
        <v>143801</v>
      </c>
      <c r="Q88">
        <v>502680</v>
      </c>
    </row>
    <row r="89" spans="3:19" x14ac:dyDescent="0.3">
      <c r="C89">
        <v>7</v>
      </c>
      <c r="D89">
        <v>305</v>
      </c>
      <c r="E89">
        <v>2</v>
      </c>
      <c r="I89">
        <v>174.5</v>
      </c>
      <c r="O89">
        <v>35435</v>
      </c>
      <c r="P89">
        <v>35435</v>
      </c>
      <c r="Q89">
        <v>85278</v>
      </c>
    </row>
    <row r="90" spans="3:19" x14ac:dyDescent="0.3">
      <c r="C90">
        <v>7</v>
      </c>
      <c r="D90">
        <v>424</v>
      </c>
      <c r="E90">
        <v>3</v>
      </c>
      <c r="I90">
        <v>504</v>
      </c>
      <c r="O90">
        <v>20154</v>
      </c>
      <c r="P90">
        <v>20154</v>
      </c>
      <c r="Q90">
        <v>109639</v>
      </c>
    </row>
    <row r="91" spans="3:19" x14ac:dyDescent="0.3">
      <c r="C91">
        <v>7</v>
      </c>
      <c r="D91">
        <v>642</v>
      </c>
      <c r="E91">
        <v>4</v>
      </c>
      <c r="I91">
        <v>540</v>
      </c>
      <c r="O91">
        <v>22298</v>
      </c>
      <c r="P91">
        <v>22298</v>
      </c>
      <c r="Q91">
        <v>113746</v>
      </c>
    </row>
    <row r="92" spans="3:19" x14ac:dyDescent="0.3">
      <c r="C92">
        <v>7</v>
      </c>
      <c r="D92" t="s">
        <v>67</v>
      </c>
      <c r="E92">
        <v>4</v>
      </c>
      <c r="I92">
        <v>504</v>
      </c>
      <c r="O92">
        <v>31436</v>
      </c>
      <c r="P92">
        <v>31436</v>
      </c>
      <c r="Q92">
        <v>132005</v>
      </c>
    </row>
    <row r="93" spans="3:19" x14ac:dyDescent="0.3">
      <c r="C93">
        <v>7</v>
      </c>
      <c r="D93">
        <v>30</v>
      </c>
      <c r="E93">
        <v>4</v>
      </c>
      <c r="I93">
        <v>504</v>
      </c>
      <c r="O93">
        <v>31436</v>
      </c>
      <c r="P93">
        <v>31436</v>
      </c>
      <c r="Q93">
        <v>132005</v>
      </c>
    </row>
    <row r="94" spans="3:19" x14ac:dyDescent="0.3">
      <c r="C94" t="s">
        <v>74</v>
      </c>
      <c r="E94">
        <v>55.4</v>
      </c>
      <c r="I94">
        <v>7206.9000000000005</v>
      </c>
      <c r="J94">
        <v>488.7</v>
      </c>
      <c r="K94">
        <v>123.39999999999999</v>
      </c>
      <c r="L94">
        <v>91</v>
      </c>
      <c r="O94">
        <v>1377243</v>
      </c>
      <c r="P94">
        <v>1377243</v>
      </c>
      <c r="Q94">
        <v>4054884</v>
      </c>
      <c r="R94">
        <v>9300</v>
      </c>
      <c r="S94">
        <v>6295.9270538017681</v>
      </c>
    </row>
    <row r="95" spans="3:19" x14ac:dyDescent="0.3">
      <c r="C95">
        <v>8</v>
      </c>
      <c r="D95" t="s">
        <v>35</v>
      </c>
      <c r="E95">
        <v>17.2</v>
      </c>
      <c r="I95">
        <v>2360</v>
      </c>
      <c r="J95">
        <v>441.59999999999997</v>
      </c>
      <c r="K95">
        <v>140</v>
      </c>
      <c r="L95">
        <v>91</v>
      </c>
      <c r="Q95">
        <v>1380564</v>
      </c>
      <c r="R95">
        <v>3400</v>
      </c>
      <c r="S95">
        <v>4212.5937204684351</v>
      </c>
    </row>
    <row r="96" spans="3:19" x14ac:dyDescent="0.3">
      <c r="C96">
        <v>8</v>
      </c>
      <c r="D96">
        <v>99</v>
      </c>
      <c r="E96">
        <v>5</v>
      </c>
      <c r="I96">
        <v>696</v>
      </c>
      <c r="J96">
        <v>138</v>
      </c>
      <c r="Q96">
        <v>250815</v>
      </c>
      <c r="R96">
        <v>3400</v>
      </c>
      <c r="S96">
        <v>4212.5937204684351</v>
      </c>
    </row>
    <row r="97" spans="3:19" x14ac:dyDescent="0.3">
      <c r="C97">
        <v>8</v>
      </c>
      <c r="D97">
        <v>100</v>
      </c>
      <c r="E97">
        <v>1</v>
      </c>
      <c r="I97">
        <v>144</v>
      </c>
      <c r="J97">
        <v>38</v>
      </c>
      <c r="Q97">
        <v>60431</v>
      </c>
    </row>
    <row r="98" spans="3:19" x14ac:dyDescent="0.3">
      <c r="C98">
        <v>8</v>
      </c>
      <c r="D98">
        <v>101</v>
      </c>
      <c r="E98">
        <v>11.2</v>
      </c>
      <c r="I98">
        <v>1520</v>
      </c>
      <c r="J98">
        <v>265.59999999999997</v>
      </c>
      <c r="K98">
        <v>140</v>
      </c>
      <c r="L98">
        <v>91</v>
      </c>
      <c r="Q98">
        <v>1069318</v>
      </c>
    </row>
    <row r="99" spans="3:19" x14ac:dyDescent="0.3">
      <c r="C99">
        <v>8</v>
      </c>
      <c r="D99" t="s">
        <v>66</v>
      </c>
      <c r="E99">
        <v>34</v>
      </c>
      <c r="I99">
        <v>4774.8</v>
      </c>
      <c r="O99">
        <v>16568</v>
      </c>
      <c r="P99">
        <v>16568</v>
      </c>
      <c r="Q99">
        <v>1156607</v>
      </c>
      <c r="S99">
        <v>2083.3333333333335</v>
      </c>
    </row>
    <row r="100" spans="3:19" x14ac:dyDescent="0.3">
      <c r="C100">
        <v>8</v>
      </c>
      <c r="D100">
        <v>303</v>
      </c>
      <c r="E100">
        <v>15</v>
      </c>
      <c r="I100">
        <v>2253.3000000000002</v>
      </c>
      <c r="O100">
        <v>16568</v>
      </c>
      <c r="P100">
        <v>16568</v>
      </c>
      <c r="Q100">
        <v>541826</v>
      </c>
      <c r="S100">
        <v>2083.3333333333335</v>
      </c>
    </row>
    <row r="101" spans="3:19" x14ac:dyDescent="0.3">
      <c r="C101">
        <v>8</v>
      </c>
      <c r="D101">
        <v>304</v>
      </c>
      <c r="E101">
        <v>10</v>
      </c>
      <c r="I101">
        <v>1209.5</v>
      </c>
      <c r="Q101">
        <v>394639</v>
      </c>
    </row>
    <row r="102" spans="3:19" x14ac:dyDescent="0.3">
      <c r="C102">
        <v>8</v>
      </c>
      <c r="D102">
        <v>305</v>
      </c>
      <c r="E102">
        <v>2</v>
      </c>
      <c r="I102">
        <v>184</v>
      </c>
      <c r="Q102">
        <v>49830</v>
      </c>
    </row>
    <row r="103" spans="3:19" x14ac:dyDescent="0.3">
      <c r="C103">
        <v>8</v>
      </c>
      <c r="D103">
        <v>424</v>
      </c>
      <c r="E103">
        <v>3</v>
      </c>
      <c r="I103">
        <v>456</v>
      </c>
      <c r="Q103">
        <v>85198</v>
      </c>
    </row>
    <row r="104" spans="3:19" x14ac:dyDescent="0.3">
      <c r="C104">
        <v>8</v>
      </c>
      <c r="D104">
        <v>642</v>
      </c>
      <c r="E104">
        <v>4</v>
      </c>
      <c r="I104">
        <v>672</v>
      </c>
      <c r="Q104">
        <v>85114</v>
      </c>
    </row>
    <row r="105" spans="3:19" x14ac:dyDescent="0.3">
      <c r="C105">
        <v>8</v>
      </c>
      <c r="D105" t="s">
        <v>67</v>
      </c>
      <c r="E105">
        <v>4</v>
      </c>
      <c r="I105">
        <v>568</v>
      </c>
      <c r="Q105">
        <v>101522</v>
      </c>
    </row>
    <row r="106" spans="3:19" x14ac:dyDescent="0.3">
      <c r="C106">
        <v>8</v>
      </c>
      <c r="D106">
        <v>30</v>
      </c>
      <c r="E106">
        <v>4</v>
      </c>
      <c r="I106">
        <v>568</v>
      </c>
      <c r="Q106">
        <v>101522</v>
      </c>
    </row>
    <row r="107" spans="3:19" x14ac:dyDescent="0.3">
      <c r="C107" t="s">
        <v>75</v>
      </c>
      <c r="E107">
        <v>55.2</v>
      </c>
      <c r="I107">
        <v>7702.8</v>
      </c>
      <c r="J107">
        <v>441.59999999999997</v>
      </c>
      <c r="K107">
        <v>140</v>
      </c>
      <c r="L107">
        <v>91</v>
      </c>
      <c r="O107">
        <v>16568</v>
      </c>
      <c r="P107">
        <v>16568</v>
      </c>
      <c r="Q107">
        <v>2638693</v>
      </c>
      <c r="R107">
        <v>3400</v>
      </c>
      <c r="S107">
        <v>6295.9270538017681</v>
      </c>
    </row>
    <row r="108" spans="3:19" x14ac:dyDescent="0.3">
      <c r="C108">
        <v>9</v>
      </c>
      <c r="D108" t="s">
        <v>35</v>
      </c>
      <c r="E108">
        <v>17.2</v>
      </c>
      <c r="I108">
        <v>2601.6</v>
      </c>
      <c r="J108">
        <v>487.1</v>
      </c>
      <c r="K108">
        <v>150.19999999999999</v>
      </c>
      <c r="L108">
        <v>67</v>
      </c>
      <c r="Q108">
        <v>1426354</v>
      </c>
      <c r="R108">
        <v>1750</v>
      </c>
      <c r="S108">
        <v>4212.5937204684351</v>
      </c>
    </row>
    <row r="109" spans="3:19" x14ac:dyDescent="0.3">
      <c r="C109">
        <v>9</v>
      </c>
      <c r="D109">
        <v>99</v>
      </c>
      <c r="E109">
        <v>5</v>
      </c>
      <c r="I109">
        <v>752</v>
      </c>
      <c r="J109">
        <v>163.5</v>
      </c>
      <c r="Q109">
        <v>266278</v>
      </c>
      <c r="R109">
        <v>1750</v>
      </c>
      <c r="S109">
        <v>4212.5937204684351</v>
      </c>
    </row>
    <row r="110" spans="3:19" x14ac:dyDescent="0.3">
      <c r="C110">
        <v>9</v>
      </c>
      <c r="D110">
        <v>100</v>
      </c>
      <c r="E110">
        <v>1</v>
      </c>
      <c r="I110">
        <v>160</v>
      </c>
      <c r="J110">
        <v>32</v>
      </c>
      <c r="Q110">
        <v>59250</v>
      </c>
    </row>
    <row r="111" spans="3:19" x14ac:dyDescent="0.3">
      <c r="C111">
        <v>9</v>
      </c>
      <c r="D111">
        <v>101</v>
      </c>
      <c r="E111">
        <v>11.2</v>
      </c>
      <c r="I111">
        <v>1689.6</v>
      </c>
      <c r="J111">
        <v>291.60000000000002</v>
      </c>
      <c r="K111">
        <v>150.19999999999999</v>
      </c>
      <c r="L111">
        <v>67</v>
      </c>
      <c r="Q111">
        <v>1100826</v>
      </c>
    </row>
    <row r="112" spans="3:19" x14ac:dyDescent="0.3">
      <c r="C112">
        <v>9</v>
      </c>
      <c r="D112" t="s">
        <v>66</v>
      </c>
      <c r="E112">
        <v>35</v>
      </c>
      <c r="I112">
        <v>4687.7</v>
      </c>
      <c r="J112">
        <v>44.15</v>
      </c>
      <c r="O112">
        <v>11568</v>
      </c>
      <c r="P112">
        <v>11568</v>
      </c>
      <c r="Q112">
        <v>1138253</v>
      </c>
      <c r="R112">
        <v>3850</v>
      </c>
      <c r="S112">
        <v>2083.3333333333335</v>
      </c>
    </row>
    <row r="113" spans="3:19" x14ac:dyDescent="0.3">
      <c r="C113">
        <v>9</v>
      </c>
      <c r="D113">
        <v>303</v>
      </c>
      <c r="E113">
        <v>16</v>
      </c>
      <c r="I113">
        <v>2241.6999999999998</v>
      </c>
      <c r="J113">
        <v>5.25</v>
      </c>
      <c r="O113">
        <v>11568</v>
      </c>
      <c r="P113">
        <v>11568</v>
      </c>
      <c r="Q113">
        <v>555269</v>
      </c>
      <c r="R113">
        <v>3850</v>
      </c>
      <c r="S113">
        <v>2083.3333333333335</v>
      </c>
    </row>
    <row r="114" spans="3:19" x14ac:dyDescent="0.3">
      <c r="C114">
        <v>9</v>
      </c>
      <c r="D114">
        <v>304</v>
      </c>
      <c r="E114">
        <v>10</v>
      </c>
      <c r="I114">
        <v>1390</v>
      </c>
      <c r="J114">
        <v>38.9</v>
      </c>
      <c r="Q114">
        <v>359725</v>
      </c>
    </row>
    <row r="115" spans="3:19" x14ac:dyDescent="0.3">
      <c r="C115">
        <v>9</v>
      </c>
      <c r="D115">
        <v>305</v>
      </c>
      <c r="E115">
        <v>2</v>
      </c>
      <c r="I115">
        <v>158</v>
      </c>
      <c r="Q115">
        <v>49790</v>
      </c>
    </row>
    <row r="116" spans="3:19" x14ac:dyDescent="0.3">
      <c r="C116">
        <v>9</v>
      </c>
      <c r="D116">
        <v>424</v>
      </c>
      <c r="E116">
        <v>3</v>
      </c>
      <c r="I116">
        <v>402</v>
      </c>
      <c r="Q116">
        <v>88326</v>
      </c>
    </row>
    <row r="117" spans="3:19" x14ac:dyDescent="0.3">
      <c r="C117">
        <v>9</v>
      </c>
      <c r="D117">
        <v>642</v>
      </c>
      <c r="E117">
        <v>4</v>
      </c>
      <c r="I117">
        <v>496</v>
      </c>
      <c r="Q117">
        <v>85143</v>
      </c>
    </row>
    <row r="118" spans="3:19" x14ac:dyDescent="0.3">
      <c r="C118">
        <v>9</v>
      </c>
      <c r="D118" t="s">
        <v>67</v>
      </c>
      <c r="E118">
        <v>4</v>
      </c>
      <c r="I118">
        <v>616</v>
      </c>
      <c r="Q118">
        <v>99832</v>
      </c>
    </row>
    <row r="119" spans="3:19" x14ac:dyDescent="0.3">
      <c r="C119">
        <v>9</v>
      </c>
      <c r="D119">
        <v>30</v>
      </c>
      <c r="E119">
        <v>4</v>
      </c>
      <c r="I119">
        <v>616</v>
      </c>
      <c r="Q119">
        <v>99832</v>
      </c>
    </row>
    <row r="120" spans="3:19" x14ac:dyDescent="0.3">
      <c r="C120" t="s">
        <v>76</v>
      </c>
      <c r="E120">
        <v>56.2</v>
      </c>
      <c r="I120">
        <v>7905.2999999999993</v>
      </c>
      <c r="J120">
        <v>531.25</v>
      </c>
      <c r="K120">
        <v>150.19999999999999</v>
      </c>
      <c r="L120">
        <v>67</v>
      </c>
      <c r="O120">
        <v>11568</v>
      </c>
      <c r="P120">
        <v>11568</v>
      </c>
      <c r="Q120">
        <v>2664439</v>
      </c>
      <c r="R120">
        <v>5600</v>
      </c>
      <c r="S120">
        <v>6295.9270538017681</v>
      </c>
    </row>
    <row r="121" spans="3:19" x14ac:dyDescent="0.3">
      <c r="C121">
        <v>10</v>
      </c>
      <c r="D121" t="s">
        <v>35</v>
      </c>
      <c r="E121">
        <v>17.2</v>
      </c>
      <c r="I121">
        <v>2808</v>
      </c>
      <c r="J121">
        <v>444.8</v>
      </c>
      <c r="K121">
        <v>175.20000000000002</v>
      </c>
      <c r="L121">
        <v>91</v>
      </c>
      <c r="O121">
        <v>7500</v>
      </c>
      <c r="P121">
        <v>7500</v>
      </c>
      <c r="Q121">
        <v>1444706</v>
      </c>
      <c r="R121">
        <v>6000</v>
      </c>
      <c r="S121">
        <v>4212.5937204684351</v>
      </c>
    </row>
    <row r="122" spans="3:19" x14ac:dyDescent="0.3">
      <c r="C122">
        <v>10</v>
      </c>
      <c r="D122">
        <v>99</v>
      </c>
      <c r="E122">
        <v>5</v>
      </c>
      <c r="I122">
        <v>808</v>
      </c>
      <c r="J122">
        <v>140</v>
      </c>
      <c r="Q122">
        <v>261376</v>
      </c>
      <c r="R122">
        <v>6000</v>
      </c>
      <c r="S122">
        <v>4212.5937204684351</v>
      </c>
    </row>
    <row r="123" spans="3:19" x14ac:dyDescent="0.3">
      <c r="C123">
        <v>10</v>
      </c>
      <c r="D123">
        <v>100</v>
      </c>
      <c r="E123">
        <v>1</v>
      </c>
      <c r="I123">
        <v>120</v>
      </c>
      <c r="J123">
        <v>30</v>
      </c>
      <c r="Q123">
        <v>59229</v>
      </c>
    </row>
    <row r="124" spans="3:19" x14ac:dyDescent="0.3">
      <c r="C124">
        <v>10</v>
      </c>
      <c r="D124">
        <v>101</v>
      </c>
      <c r="E124">
        <v>11.2</v>
      </c>
      <c r="I124">
        <v>1880</v>
      </c>
      <c r="J124">
        <v>274.8</v>
      </c>
      <c r="K124">
        <v>175.20000000000002</v>
      </c>
      <c r="L124">
        <v>91</v>
      </c>
      <c r="O124">
        <v>7500</v>
      </c>
      <c r="P124">
        <v>7500</v>
      </c>
      <c r="Q124">
        <v>1124101</v>
      </c>
    </row>
    <row r="125" spans="3:19" x14ac:dyDescent="0.3">
      <c r="C125">
        <v>10</v>
      </c>
      <c r="D125" t="s">
        <v>66</v>
      </c>
      <c r="E125">
        <v>35</v>
      </c>
      <c r="I125">
        <v>5043.8999999999996</v>
      </c>
      <c r="J125">
        <v>111.75</v>
      </c>
      <c r="K125">
        <v>10</v>
      </c>
      <c r="O125">
        <v>39134</v>
      </c>
      <c r="P125">
        <v>39134</v>
      </c>
      <c r="Q125">
        <v>1180411</v>
      </c>
      <c r="S125">
        <v>2083.3333333333335</v>
      </c>
    </row>
    <row r="126" spans="3:19" x14ac:dyDescent="0.3">
      <c r="C126">
        <v>10</v>
      </c>
      <c r="D126">
        <v>303</v>
      </c>
      <c r="E126">
        <v>16</v>
      </c>
      <c r="I126">
        <v>2272.4</v>
      </c>
      <c r="J126">
        <v>60</v>
      </c>
      <c r="K126">
        <v>10</v>
      </c>
      <c r="O126">
        <v>16384</v>
      </c>
      <c r="P126">
        <v>16384</v>
      </c>
      <c r="Q126">
        <v>574668</v>
      </c>
      <c r="S126">
        <v>2083.3333333333335</v>
      </c>
    </row>
    <row r="127" spans="3:19" x14ac:dyDescent="0.3">
      <c r="C127">
        <v>10</v>
      </c>
      <c r="D127">
        <v>304</v>
      </c>
      <c r="E127">
        <v>10</v>
      </c>
      <c r="I127">
        <v>1499.5</v>
      </c>
      <c r="J127">
        <v>41.75</v>
      </c>
      <c r="O127">
        <v>22750</v>
      </c>
      <c r="P127">
        <v>22750</v>
      </c>
      <c r="Q127">
        <v>379828</v>
      </c>
    </row>
    <row r="128" spans="3:19" x14ac:dyDescent="0.3">
      <c r="C128">
        <v>10</v>
      </c>
      <c r="D128">
        <v>305</v>
      </c>
      <c r="E128">
        <v>2</v>
      </c>
      <c r="I128">
        <v>144</v>
      </c>
      <c r="Q128">
        <v>51587</v>
      </c>
    </row>
    <row r="129" spans="3:19" x14ac:dyDescent="0.3">
      <c r="C129">
        <v>10</v>
      </c>
      <c r="D129">
        <v>424</v>
      </c>
      <c r="E129">
        <v>3</v>
      </c>
      <c r="I129">
        <v>444</v>
      </c>
      <c r="Q129">
        <v>84557</v>
      </c>
    </row>
    <row r="130" spans="3:19" x14ac:dyDescent="0.3">
      <c r="C130">
        <v>10</v>
      </c>
      <c r="D130">
        <v>642</v>
      </c>
      <c r="E130">
        <v>4</v>
      </c>
      <c r="I130">
        <v>684</v>
      </c>
      <c r="J130">
        <v>10</v>
      </c>
      <c r="Q130">
        <v>89771</v>
      </c>
    </row>
    <row r="131" spans="3:19" x14ac:dyDescent="0.3">
      <c r="C131">
        <v>10</v>
      </c>
      <c r="D131" t="s">
        <v>67</v>
      </c>
      <c r="E131">
        <v>4</v>
      </c>
      <c r="I131">
        <v>700</v>
      </c>
      <c r="Q131">
        <v>100718</v>
      </c>
    </row>
    <row r="132" spans="3:19" x14ac:dyDescent="0.3">
      <c r="C132">
        <v>10</v>
      </c>
      <c r="D132">
        <v>30</v>
      </c>
      <c r="E132">
        <v>4</v>
      </c>
      <c r="I132">
        <v>700</v>
      </c>
      <c r="Q132">
        <v>100718</v>
      </c>
    </row>
    <row r="133" spans="3:19" x14ac:dyDescent="0.3">
      <c r="C133" t="s">
        <v>77</v>
      </c>
      <c r="E133">
        <v>56.2</v>
      </c>
      <c r="I133">
        <v>8551.9</v>
      </c>
      <c r="J133">
        <v>556.54999999999995</v>
      </c>
      <c r="K133">
        <v>185.20000000000002</v>
      </c>
      <c r="L133">
        <v>91</v>
      </c>
      <c r="O133">
        <v>46634</v>
      </c>
      <c r="P133">
        <v>46634</v>
      </c>
      <c r="Q133">
        <v>2725835</v>
      </c>
      <c r="R133">
        <v>6000</v>
      </c>
      <c r="S133">
        <v>6295.9270538017681</v>
      </c>
    </row>
    <row r="134" spans="3:19" x14ac:dyDescent="0.3">
      <c r="C134">
        <v>11</v>
      </c>
      <c r="D134" t="s">
        <v>35</v>
      </c>
      <c r="E134">
        <v>17.2</v>
      </c>
      <c r="I134">
        <v>2872.3999999999996</v>
      </c>
      <c r="J134">
        <v>403</v>
      </c>
      <c r="K134">
        <v>152.80000000000001</v>
      </c>
      <c r="L134">
        <v>108</v>
      </c>
      <c r="N134">
        <v>179000</v>
      </c>
      <c r="O134">
        <v>127536</v>
      </c>
      <c r="P134">
        <v>306536</v>
      </c>
      <c r="Q134">
        <v>1692721</v>
      </c>
      <c r="R134">
        <v>8000</v>
      </c>
      <c r="S134">
        <v>4212.5937204684351</v>
      </c>
    </row>
    <row r="135" spans="3:19" x14ac:dyDescent="0.3">
      <c r="C135">
        <v>11</v>
      </c>
      <c r="D135">
        <v>99</v>
      </c>
      <c r="E135">
        <v>4</v>
      </c>
      <c r="I135">
        <v>672</v>
      </c>
      <c r="J135">
        <v>108</v>
      </c>
      <c r="O135">
        <v>53054</v>
      </c>
      <c r="P135">
        <v>53054</v>
      </c>
      <c r="Q135">
        <v>257802</v>
      </c>
      <c r="R135">
        <v>8000</v>
      </c>
      <c r="S135">
        <v>4212.5937204684351</v>
      </c>
    </row>
    <row r="136" spans="3:19" x14ac:dyDescent="0.3">
      <c r="C136">
        <v>11</v>
      </c>
      <c r="D136">
        <v>100</v>
      </c>
      <c r="E136">
        <v>2</v>
      </c>
      <c r="I136">
        <v>336</v>
      </c>
      <c r="J136">
        <v>48</v>
      </c>
      <c r="O136">
        <v>17489</v>
      </c>
      <c r="P136">
        <v>17489</v>
      </c>
      <c r="Q136">
        <v>131671</v>
      </c>
    </row>
    <row r="137" spans="3:19" x14ac:dyDescent="0.3">
      <c r="C137">
        <v>11</v>
      </c>
      <c r="D137">
        <v>101</v>
      </c>
      <c r="E137">
        <v>11.2</v>
      </c>
      <c r="I137">
        <v>1864.3999999999999</v>
      </c>
      <c r="J137">
        <v>247</v>
      </c>
      <c r="K137">
        <v>152.80000000000001</v>
      </c>
      <c r="L137">
        <v>108</v>
      </c>
      <c r="N137">
        <v>179000</v>
      </c>
      <c r="O137">
        <v>56993</v>
      </c>
      <c r="P137">
        <v>235993</v>
      </c>
      <c r="Q137">
        <v>1303248</v>
      </c>
    </row>
    <row r="138" spans="3:19" x14ac:dyDescent="0.3">
      <c r="C138">
        <v>11</v>
      </c>
      <c r="D138" t="s">
        <v>66</v>
      </c>
      <c r="E138">
        <v>35</v>
      </c>
      <c r="I138">
        <v>4583.8</v>
      </c>
      <c r="J138">
        <v>10</v>
      </c>
      <c r="K138">
        <v>34</v>
      </c>
      <c r="O138">
        <v>383817</v>
      </c>
      <c r="P138">
        <v>383817</v>
      </c>
      <c r="Q138">
        <v>1436517</v>
      </c>
      <c r="R138">
        <v>1141</v>
      </c>
      <c r="S138">
        <v>2083.3333333333335</v>
      </c>
    </row>
    <row r="139" spans="3:19" x14ac:dyDescent="0.3">
      <c r="C139">
        <v>11</v>
      </c>
      <c r="D139">
        <v>303</v>
      </c>
      <c r="E139">
        <v>15</v>
      </c>
      <c r="I139">
        <v>1848.3</v>
      </c>
      <c r="K139">
        <v>34</v>
      </c>
      <c r="O139">
        <v>166814</v>
      </c>
      <c r="P139">
        <v>166814</v>
      </c>
      <c r="Q139">
        <v>618658</v>
      </c>
      <c r="R139">
        <v>1141</v>
      </c>
      <c r="S139">
        <v>2083.3333333333335</v>
      </c>
    </row>
    <row r="140" spans="3:19" x14ac:dyDescent="0.3">
      <c r="C140">
        <v>11</v>
      </c>
      <c r="D140">
        <v>304</v>
      </c>
      <c r="E140">
        <v>11</v>
      </c>
      <c r="I140">
        <v>1562.5</v>
      </c>
      <c r="J140">
        <v>10</v>
      </c>
      <c r="O140">
        <v>137484</v>
      </c>
      <c r="P140">
        <v>137484</v>
      </c>
      <c r="Q140">
        <v>533344</v>
      </c>
    </row>
    <row r="141" spans="3:19" x14ac:dyDescent="0.3">
      <c r="C141">
        <v>11</v>
      </c>
      <c r="D141">
        <v>305</v>
      </c>
      <c r="E141">
        <v>2</v>
      </c>
      <c r="I141">
        <v>176</v>
      </c>
      <c r="O141">
        <v>26279</v>
      </c>
      <c r="P141">
        <v>26279</v>
      </c>
      <c r="Q141">
        <v>76109</v>
      </c>
    </row>
    <row r="142" spans="3:19" x14ac:dyDescent="0.3">
      <c r="C142">
        <v>11</v>
      </c>
      <c r="D142">
        <v>424</v>
      </c>
      <c r="E142">
        <v>3</v>
      </c>
      <c r="I142">
        <v>340.5</v>
      </c>
      <c r="O142">
        <v>25763</v>
      </c>
      <c r="P142">
        <v>25763</v>
      </c>
      <c r="Q142">
        <v>95371</v>
      </c>
    </row>
    <row r="143" spans="3:19" x14ac:dyDescent="0.3">
      <c r="C143">
        <v>11</v>
      </c>
      <c r="D143">
        <v>642</v>
      </c>
      <c r="E143">
        <v>4</v>
      </c>
      <c r="I143">
        <v>656.5</v>
      </c>
      <c r="O143">
        <v>27477</v>
      </c>
      <c r="P143">
        <v>27477</v>
      </c>
      <c r="Q143">
        <v>113035</v>
      </c>
    </row>
    <row r="144" spans="3:19" x14ac:dyDescent="0.3">
      <c r="C144">
        <v>11</v>
      </c>
      <c r="D144" t="s">
        <v>67</v>
      </c>
      <c r="E144">
        <v>4</v>
      </c>
      <c r="I144">
        <v>672</v>
      </c>
      <c r="O144">
        <v>31440</v>
      </c>
      <c r="P144">
        <v>31440</v>
      </c>
      <c r="Q144">
        <v>132613</v>
      </c>
    </row>
    <row r="145" spans="3:19" x14ac:dyDescent="0.3">
      <c r="C145">
        <v>11</v>
      </c>
      <c r="D145">
        <v>30</v>
      </c>
      <c r="E145">
        <v>4</v>
      </c>
      <c r="I145">
        <v>672</v>
      </c>
      <c r="O145">
        <v>31440</v>
      </c>
      <c r="P145">
        <v>31440</v>
      </c>
      <c r="Q145">
        <v>132613</v>
      </c>
    </row>
    <row r="146" spans="3:19" x14ac:dyDescent="0.3">
      <c r="C146" t="s">
        <v>78</v>
      </c>
      <c r="E146">
        <v>56.2</v>
      </c>
      <c r="I146">
        <v>8128.2</v>
      </c>
      <c r="J146">
        <v>413</v>
      </c>
      <c r="K146">
        <v>186.8</v>
      </c>
      <c r="L146">
        <v>108</v>
      </c>
      <c r="N146">
        <v>179000</v>
      </c>
      <c r="O146">
        <v>542793</v>
      </c>
      <c r="P146">
        <v>721793</v>
      </c>
      <c r="Q146">
        <v>3261851</v>
      </c>
      <c r="R146">
        <v>9141</v>
      </c>
      <c r="S146">
        <v>6295.9270538017681</v>
      </c>
    </row>
    <row r="147" spans="3:19" x14ac:dyDescent="0.3">
      <c r="C147">
        <v>12</v>
      </c>
      <c r="D147" t="s">
        <v>35</v>
      </c>
      <c r="E147">
        <v>17.2</v>
      </c>
      <c r="I147">
        <v>2551</v>
      </c>
      <c r="J147">
        <v>459.5</v>
      </c>
      <c r="K147">
        <v>138.69999999999999</v>
      </c>
      <c r="L147">
        <v>67</v>
      </c>
      <c r="O147">
        <v>793508</v>
      </c>
      <c r="P147">
        <v>793508</v>
      </c>
      <c r="Q147">
        <v>2324471</v>
      </c>
      <c r="R147">
        <v>9400</v>
      </c>
      <c r="S147">
        <v>4212.5937204684351</v>
      </c>
    </row>
    <row r="148" spans="3:19" x14ac:dyDescent="0.3">
      <c r="C148">
        <v>12</v>
      </c>
      <c r="D148">
        <v>99</v>
      </c>
      <c r="E148">
        <v>4</v>
      </c>
      <c r="I148">
        <v>584</v>
      </c>
      <c r="J148">
        <v>129</v>
      </c>
      <c r="Q148">
        <v>215195</v>
      </c>
      <c r="R148">
        <v>9400</v>
      </c>
      <c r="S148">
        <v>4212.5937204684351</v>
      </c>
    </row>
    <row r="149" spans="3:19" x14ac:dyDescent="0.3">
      <c r="C149">
        <v>12</v>
      </c>
      <c r="D149">
        <v>100</v>
      </c>
      <c r="E149">
        <v>1</v>
      </c>
      <c r="I149">
        <v>168</v>
      </c>
      <c r="J149">
        <v>37</v>
      </c>
      <c r="Q149">
        <v>57414</v>
      </c>
    </row>
    <row r="150" spans="3:19" x14ac:dyDescent="0.3">
      <c r="C150">
        <v>12</v>
      </c>
      <c r="D150">
        <v>101</v>
      </c>
      <c r="E150">
        <v>12.2</v>
      </c>
      <c r="I150">
        <v>1799.0000000000002</v>
      </c>
      <c r="J150">
        <v>293.5</v>
      </c>
      <c r="K150">
        <v>138.69999999999999</v>
      </c>
      <c r="L150">
        <v>67</v>
      </c>
      <c r="O150">
        <v>793508</v>
      </c>
      <c r="P150">
        <v>793508</v>
      </c>
      <c r="Q150">
        <v>2051862</v>
      </c>
    </row>
    <row r="151" spans="3:19" x14ac:dyDescent="0.3">
      <c r="C151">
        <v>12</v>
      </c>
      <c r="D151" t="s">
        <v>66</v>
      </c>
      <c r="E151">
        <v>36</v>
      </c>
      <c r="I151">
        <v>4359.95</v>
      </c>
      <c r="J151">
        <v>341.75</v>
      </c>
      <c r="K151">
        <v>40.25</v>
      </c>
      <c r="O151">
        <v>27592</v>
      </c>
      <c r="P151">
        <v>27592</v>
      </c>
      <c r="Q151">
        <v>1301340</v>
      </c>
      <c r="S151">
        <v>2083.3333333333335</v>
      </c>
    </row>
    <row r="152" spans="3:19" x14ac:dyDescent="0.3">
      <c r="C152">
        <v>12</v>
      </c>
      <c r="D152">
        <v>303</v>
      </c>
      <c r="E152">
        <v>16</v>
      </c>
      <c r="I152">
        <v>2001.95</v>
      </c>
      <c r="J152">
        <v>160.25</v>
      </c>
      <c r="K152">
        <v>40.25</v>
      </c>
      <c r="O152">
        <v>18856</v>
      </c>
      <c r="P152">
        <v>18856</v>
      </c>
      <c r="Q152">
        <v>615095</v>
      </c>
      <c r="S152">
        <v>2083.3333333333335</v>
      </c>
    </row>
    <row r="153" spans="3:19" x14ac:dyDescent="0.3">
      <c r="C153">
        <v>12</v>
      </c>
      <c r="D153">
        <v>304</v>
      </c>
      <c r="E153">
        <v>11</v>
      </c>
      <c r="I153">
        <v>1500.5</v>
      </c>
      <c r="J153">
        <v>141.25</v>
      </c>
      <c r="O153">
        <v>5534</v>
      </c>
      <c r="P153">
        <v>5534</v>
      </c>
      <c r="Q153">
        <v>494295</v>
      </c>
    </row>
    <row r="154" spans="3:19" x14ac:dyDescent="0.3">
      <c r="C154">
        <v>12</v>
      </c>
      <c r="D154">
        <v>305</v>
      </c>
      <c r="E154">
        <v>2</v>
      </c>
      <c r="I154">
        <v>168</v>
      </c>
      <c r="Q154">
        <v>49830</v>
      </c>
    </row>
    <row r="155" spans="3:19" x14ac:dyDescent="0.3">
      <c r="C155">
        <v>12</v>
      </c>
      <c r="D155">
        <v>424</v>
      </c>
      <c r="E155">
        <v>3</v>
      </c>
      <c r="I155">
        <v>144</v>
      </c>
      <c r="J155">
        <v>30</v>
      </c>
      <c r="O155">
        <v>3202</v>
      </c>
      <c r="P155">
        <v>3202</v>
      </c>
      <c r="Q155">
        <v>47716</v>
      </c>
    </row>
    <row r="156" spans="3:19" x14ac:dyDescent="0.3">
      <c r="C156">
        <v>12</v>
      </c>
      <c r="D156">
        <v>642</v>
      </c>
      <c r="E156">
        <v>4</v>
      </c>
      <c r="I156">
        <v>545.5</v>
      </c>
      <c r="J156">
        <v>10.25</v>
      </c>
      <c r="Q156">
        <v>94404</v>
      </c>
    </row>
    <row r="157" spans="3:19" x14ac:dyDescent="0.3">
      <c r="C157">
        <v>12</v>
      </c>
      <c r="D157" t="s">
        <v>67</v>
      </c>
      <c r="E157">
        <v>4</v>
      </c>
      <c r="I157">
        <v>512</v>
      </c>
      <c r="Q157">
        <v>101394</v>
      </c>
    </row>
    <row r="158" spans="3:19" x14ac:dyDescent="0.3">
      <c r="C158">
        <v>12</v>
      </c>
      <c r="D158">
        <v>30</v>
      </c>
      <c r="E158">
        <v>4</v>
      </c>
      <c r="I158">
        <v>512</v>
      </c>
      <c r="Q158">
        <v>101394</v>
      </c>
    </row>
    <row r="159" spans="3:19" x14ac:dyDescent="0.3">
      <c r="C159" t="s">
        <v>79</v>
      </c>
      <c r="E159">
        <v>57.2</v>
      </c>
      <c r="I159">
        <v>7422.95</v>
      </c>
      <c r="J159">
        <v>801.25</v>
      </c>
      <c r="K159">
        <v>178.95</v>
      </c>
      <c r="L159">
        <v>67</v>
      </c>
      <c r="O159">
        <v>821100</v>
      </c>
      <c r="P159">
        <v>821100</v>
      </c>
      <c r="Q159">
        <v>3727205</v>
      </c>
      <c r="R159">
        <v>9400</v>
      </c>
      <c r="S159">
        <v>6295.9270538017681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2019-01-29T14:07:20Z</dcterms:modified>
</cp:coreProperties>
</file>