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M13" i="431"/>
  <c r="H12" i="431"/>
  <c r="L12" i="431"/>
  <c r="P12" i="431"/>
  <c r="D9" i="431"/>
  <c r="H13" i="431"/>
  <c r="L13" i="431"/>
  <c r="P13" i="431"/>
  <c r="C12" i="431"/>
  <c r="D10" i="431"/>
  <c r="D14" i="431"/>
  <c r="E12" i="431"/>
  <c r="F10" i="431"/>
  <c r="F14" i="431"/>
  <c r="G12" i="431"/>
  <c r="H10" i="431"/>
  <c r="H14" i="431"/>
  <c r="I12" i="431"/>
  <c r="J10" i="431"/>
  <c r="J14" i="431"/>
  <c r="K12" i="431"/>
  <c r="L10" i="431"/>
  <c r="L14" i="431"/>
  <c r="M12" i="431"/>
  <c r="N10" i="431"/>
  <c r="N14" i="431"/>
  <c r="O12" i="431"/>
  <c r="P10" i="431"/>
  <c r="P14" i="431"/>
  <c r="Q12" i="431"/>
  <c r="C13" i="431"/>
  <c r="D11" i="431"/>
  <c r="E9" i="431"/>
  <c r="E13" i="431"/>
  <c r="F11" i="431"/>
  <c r="G9" i="431"/>
  <c r="G13" i="431"/>
  <c r="H11" i="431"/>
  <c r="I9" i="431"/>
  <c r="I13" i="431"/>
  <c r="J11" i="431"/>
  <c r="K9" i="431"/>
  <c r="K13" i="431"/>
  <c r="L11" i="431"/>
  <c r="M9" i="431"/>
  <c r="N11" i="431"/>
  <c r="O9" i="431"/>
  <c r="O13" i="431"/>
  <c r="P11" i="431"/>
  <c r="Q9" i="431"/>
  <c r="Q13" i="431"/>
  <c r="C10" i="431"/>
  <c r="C14" i="431"/>
  <c r="D12" i="431"/>
  <c r="E10" i="431"/>
  <c r="E14" i="431"/>
  <c r="F12" i="431"/>
  <c r="G10" i="431"/>
  <c r="G14" i="431"/>
  <c r="I10" i="431"/>
  <c r="I14" i="431"/>
  <c r="J12" i="431"/>
  <c r="K10" i="431"/>
  <c r="K14" i="431"/>
  <c r="M10" i="431"/>
  <c r="M14" i="431"/>
  <c r="N12" i="431"/>
  <c r="O10" i="431"/>
  <c r="O14" i="431"/>
  <c r="Q10" i="431"/>
  <c r="Q14" i="431"/>
  <c r="C11" i="431"/>
  <c r="D13" i="431"/>
  <c r="E11" i="431"/>
  <c r="F9" i="431"/>
  <c r="F13" i="431"/>
  <c r="G11" i="431"/>
  <c r="H9" i="431"/>
  <c r="I11" i="431"/>
  <c r="J9" i="431"/>
  <c r="J13" i="431"/>
  <c r="K11" i="431"/>
  <c r="L9" i="431"/>
  <c r="M11" i="431"/>
  <c r="N9" i="431"/>
  <c r="N13" i="431"/>
  <c r="O11" i="431"/>
  <c r="P9" i="431"/>
  <c r="Q11" i="431"/>
  <c r="O8" i="431"/>
  <c r="J8" i="431"/>
  <c r="G8" i="431"/>
  <c r="P8" i="431"/>
  <c r="I8" i="431"/>
  <c r="E8" i="431"/>
  <c r="H8" i="431"/>
  <c r="D8" i="431"/>
  <c r="F8" i="431"/>
  <c r="M8" i="431"/>
  <c r="K8" i="431"/>
  <c r="N8" i="431"/>
  <c r="Q8" i="431"/>
  <c r="C8" i="431"/>
  <c r="L8" i="431"/>
  <c r="R11" i="431" l="1"/>
  <c r="S11" i="431"/>
  <c r="R14" i="431"/>
  <c r="S14" i="431"/>
  <c r="R10" i="431"/>
  <c r="S10" i="431"/>
  <c r="S13" i="431"/>
  <c r="R13" i="431"/>
  <c r="S9" i="431"/>
  <c r="R9" i="431"/>
  <c r="S12" i="431"/>
  <c r="R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<sst xmlns="http://schemas.openxmlformats.org/spreadsheetml/2006/main" count="129" uniqueCount="85">
  <si>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</si>
  <si>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</si>
  <si>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</si>
  <si>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</si>
  <si>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</si>
  <si>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</si>
  <si>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</si>
  <si>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</si>
  <si>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</si>
  <si>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</si>
  <si>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</si>
  <si>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</si>
  <si>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</si>
  <si>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</si>
  <si>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</si>
  <si>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</si>
  <si>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</si>
  <si>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</si>
  <si>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</si>
  <si>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</si>
  <si>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</si>
  <si>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</si>
  <si>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</si>
  <si>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</si>
  <si>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</si>
  <si>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</si>
  <si>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</si>
  <si>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</si>
  <si>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</si>
  <si>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</si>
  <si>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</si>
  <si>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</si>
  <si>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</si>
  <si>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</si>
  <si>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</si>
  <si>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</si>
  <si>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</si>
  <si>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</si>
  <si>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</si>
  <si>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</si>
  <si>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</si>
  <si>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</si>
  <si>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</si>
  <si>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</si>
  <si>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</si>
  <si>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</si>
  <si>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</si>
  <si>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</si>
  <si>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</si>
  <si>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</si>
  <si>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</si>
  <si>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</si>
  <si>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</si>
  <si>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</si>
  <si>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</si>
  <si>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</si>
  <si>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</si>
  <si>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</si>
  <si>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</si>
  <si>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</si>
  <si>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</si>
  <si>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</si>
  <si>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</si>
  <si>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</si>
  <si>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klinické logopedie</t>
    </r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</si>
  <si>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</si>
  <si>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</si>
  <si>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</si>
  <si>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</si>
  <si>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</si>
  <si>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</si>
  <si>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</si>
  <si>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</si>
  <si>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</si>
  <si>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</si>
  <si>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</si>
  <si>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</si>
  <si>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</si>
  <si>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3 NLZP</t>
  </si>
  <si>
    <t>12 Celkem</t>
  </si>
  <si>
    <t>ON Data</t>
  </si>
  <si>
    <t>kliničtí logopedové</t>
  </si>
  <si>
    <t>odborní pracovníci v lab. metodách</t>
  </si>
  <si>
    <t>všeobecné sestry VŠ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</si>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</sst>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4" totalsRowShown="0" headerRowDxfId="24" tableBorderDxfId="23">
  <autoFilter ref="A7:S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7" totalsRowShown="0">
  <autoFilter ref="C3:S7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0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64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61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60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59</v>
      </c>
      <c r="J4" s="89" t="s">
        <v>23</v>
      </c>
      <c r="K4" s="67" t="s">
        <v>58</v>
      </c>
      <c r="L4" s="68"/>
      <c r="M4" s="68"/>
      <c r="N4" s="69"/>
      <c r="O4" s="70" t="s">
        <v>57</v>
      </c>
      <c r="P4" s="59" t="s">
        <v>56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55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54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5</v>
      </c>
      <c r="D6" s="40"/>
      <c r="E6" s="40"/>
      <c r="F6" s="39"/>
      <c r="G6" s="41">
        <f ca="1">SUM(Tabulka[05 h_vram])/2</f>
        <v>9280</v>
      </c>
      <c r="H6" s="40">
        <f ca="1">SUM(Tabulka[06 h_naduv])/2</f>
        <v>0</v>
      </c>
      <c r="I6" s="40">
        <f ca="1">SUM(Tabulka[07 h_nadzk])/2</f>
        <v>0</v>
      </c>
      <c r="J6" s="39">
        <f ca="1">SUM(Tabulka[08 h_oon])/2</f>
        <v>0</v>
      </c>
      <c r="K6" s="41">
        <f ca="1">SUM(Tabulka[09 m_kl])/2</f>
        <v>0</v>
      </c>
      <c r="L6" s="40">
        <f ca="1">SUM(Tabulka[10 m_gr])/2</f>
        <v>34000</v>
      </c>
      <c r="M6" s="40">
        <f ca="1">SUM(Tabulka[11 m_jo])/2</f>
        <v>174488</v>
      </c>
      <c r="N6" s="40">
        <f ca="1">SUM(Tabulka[12 m_oc])/2</f>
        <v>208488</v>
      </c>
      <c r="O6" s="39">
        <f ca="1">SUM(Tabulka[13 m_sk])/2</f>
        <v>2968504</v>
      </c>
      <c r="P6" s="38">
        <f ca="1">SUM(Tabulka[14_vzsk])/2</f>
        <v>7200</v>
      </c>
      <c r="Q6" s="38">
        <f ca="1">SUM(Tabulka[15_vzpl])/2</f>
        <v>999.73780461350714</v>
      </c>
      <c r="R6" s="37">
        <f ca="1">IF(Q6=0,0,P6/Q6)</f>
        <v>7.2018883018867914</v>
      </c>
      <c r="S6" s="36">
        <f ca="1">Q6-P6</f>
        <v>-6200.2621953864927</v>
      </c>
    </row>
    <row r="7" spans="1:19" hidden="1" x14ac:dyDescent="0.3">
      <c r="A7" s="35" t="s">
        <v>53</v>
      </c>
      <c r="B7" s="34" t="s">
        <v>52</v>
      </c>
      <c r="C7" s="33" t="s">
        <v>51</v>
      </c>
      <c r="D7" s="32" t="s">
        <v>50</v>
      </c>
      <c r="E7" s="31" t="s">
        <v>49</v>
      </c>
      <c r="F7" s="30" t="s">
        <v>48</v>
      </c>
      <c r="G7" s="29" t="s">
        <v>47</v>
      </c>
      <c r="H7" s="27" t="s">
        <v>46</v>
      </c>
      <c r="I7" s="27" t="s">
        <v>45</v>
      </c>
      <c r="J7" s="26" t="s">
        <v>44</v>
      </c>
      <c r="K7" s="28" t="s">
        <v>43</v>
      </c>
      <c r="L7" s="27" t="s">
        <v>42</v>
      </c>
      <c r="M7" s="27" t="s">
        <v>41</v>
      </c>
      <c r="N7" s="26" t="s">
        <v>40</v>
      </c>
      <c r="O7" s="25" t="s">
        <v>39</v>
      </c>
      <c r="P7" s="24" t="s">
        <v>38</v>
      </c>
      <c r="Q7" s="23" t="s">
        <v>37</v>
      </c>
      <c r="R7" s="22" t="s">
        <v>36</v>
      </c>
      <c r="S7" s="21" t="s">
        <v>35</v>
      </c>
    </row>
    <row r="8" spans="1:19" x14ac:dyDescent="0.3">
      <c r="A8" s="18" t="s">
        <v>65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9280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34000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167488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201488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2921400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7200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999.73780461350714</v>
      </c>
      <c r="R8" s="20">
        <f ca="1">IF(Tabulka[[#This Row],[15_vzpl]]=0,"",Tabulka[[#This Row],[14_vzsk]]/Tabulka[[#This Row],[15_vzpl]])</f>
        <v>7.2018883018867914</v>
      </c>
      <c r="S8" s="19">
        <f ca="1">IF(Tabulka[[#This Row],[15_vzpl]]-Tabulka[[#This Row],[14_vzsk]]=0,"",Tabulka[[#This Row],[15_vzpl]]-Tabulka[[#This Row],[14_vzsk]])</f>
        <v>-6200.2621953864927</v>
      </c>
    </row>
    <row r="9" spans="1:19" x14ac:dyDescent="0.3">
      <c r="A9" s="18">
        <v>523</v>
      </c>
      <c r="B9" s="17" t="s">
        <v>81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9280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34000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167488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201488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2921400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" t="str">
        <f ca="1">IF(Tabulka[[#This Row],[15_vzpl]]=0,"",Tabulka[[#This Row],[14_vzsk]]/Tabulka[[#This Row],[15_vzpl]])</f>
        <v/>
      </c>
      <c r="S9" s="19" t="str">
        <f ca="1">IF(Tabulka[[#This Row],[15_vzpl]]-Tabulka[[#This Row],[14_vzsk]]=0,"",Tabulka[[#This Row],[15_vzpl]]-Tabulka[[#This Row],[14_vzsk]])</f>
        <v/>
      </c>
    </row>
    <row r="10" spans="1:19" x14ac:dyDescent="0.3">
      <c r="A10" s="18">
        <v>526</v>
      </c>
      <c r="B10" s="17" t="s">
        <v>82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999.73780461350714</v>
      </c>
      <c r="R10" s="20">
        <f ca="1">IF(Tabulka[[#This Row],[15_vzpl]]=0,"",Tabulka[[#This Row],[14_vzsk]]/Tabulka[[#This Row],[15_vzpl]])</f>
        <v>7.2018883018867914</v>
      </c>
      <c r="S10" s="19">
        <f ca="1">IF(Tabulka[[#This Row],[15_vzpl]]-Tabulka[[#This Row],[14_vzsk]]=0,"",Tabulka[[#This Row],[15_vzpl]]-Tabulka[[#This Row],[14_vzsk]])</f>
        <v>-6200.2621953864927</v>
      </c>
    </row>
    <row r="11" spans="1:19" x14ac:dyDescent="0.3">
      <c r="A11" s="18" t="s">
        <v>78</v>
      </c>
      <c r="B11" s="17"/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>
        <v>305</v>
      </c>
      <c r="B12" s="17" t="s">
        <v>83</v>
      </c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0" t="str">
        <f ca="1">IF(Tabulka[[#This Row],[15_vzpl]]=0,"",Tabulka[[#This Row],[14_vzsk]]/Tabulka[[#This Row],[15_vzpl]])</f>
        <v/>
      </c>
      <c r="S12" s="19" t="str">
        <f ca="1">IF(Tabulka[[#This Row],[15_vzpl]]-Tabulka[[#This Row],[14_vzsk]]=0,"",Tabulka[[#This Row],[15_vzpl]]-Tabulka[[#This Row],[14_vzsk]])</f>
        <v/>
      </c>
    </row>
    <row r="13" spans="1:19" x14ac:dyDescent="0.3">
      <c r="A13" s="18" t="s">
        <v>66</v>
      </c>
      <c r="B13" s="17"/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40104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" t="str">
        <f ca="1">IF(Tabulka[[#This Row],[15_vzpl]]=0,"",Tabulka[[#This Row],[14_vzsk]]/Tabulka[[#This Row],[15_vzpl]])</f>
        <v/>
      </c>
      <c r="S13" s="19" t="str">
        <f ca="1">IF(Tabulka[[#This Row],[15_vzpl]]-Tabulka[[#This Row],[14_vzsk]]=0,"",Tabulka[[#This Row],[15_vzpl]]-Tabulka[[#This Row],[14_vzsk]])</f>
        <v/>
      </c>
    </row>
    <row r="14" spans="1:19" x14ac:dyDescent="0.3">
      <c r="A14" s="18">
        <v>30</v>
      </c>
      <c r="B14" s="17" t="s">
        <v>84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40104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t="s">
        <v>63</v>
      </c>
    </row>
    <row r="16" spans="1:19" x14ac:dyDescent="0.3">
      <c r="A16" s="1" t="s">
        <v>5</v>
      </c>
    </row>
    <row r="17" spans="1:1" x14ac:dyDescent="0.3">
      <c r="A17" s="2" t="s">
        <v>34</v>
      </c>
    </row>
    <row r="18" spans="1:1" x14ac:dyDescent="0.3">
      <c r="A18" s="10" t="s">
        <v>33</v>
      </c>
    </row>
    <row r="19" spans="1:1" x14ac:dyDescent="0.3">
      <c r="A19" s="6" t="s">
        <v>27</v>
      </c>
    </row>
    <row r="20" spans="1:1" x14ac:dyDescent="0.3">
      <c r="A20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3" priority="3" operator="lessThan">
      <formula>0</formula>
    </cfRule>
  </conditionalFormatting>
  <conditionalFormatting sqref="R6:R14">
    <cfRule type="cellIs" dxfId="2" priority="4" operator="greaterThan">
      <formula>1</formula>
    </cfRule>
  </conditionalFormatting>
  <conditionalFormatting sqref="A8:S14">
    <cfRule type="expression" dxfId="1" priority="2">
      <formula>$B8=""</formula>
    </cfRule>
  </conditionalFormatting>
  <conditionalFormatting sqref="P8:S14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80</v>
      </c>
    </row>
    <row r="2" spans="1:19" x14ac:dyDescent="0.3">
      <c r="A2" s="4" t="s">
        <v>64</v>
      </c>
    </row>
    <row r="3" spans="1:19" x14ac:dyDescent="0.3">
      <c r="A3" s="56" t="s">
        <v>6</v>
      </c>
      <c r="B3" s="55">
        <v>2018</v>
      </c>
      <c r="C3" t="s">
        <v>62</v>
      </c>
      <c r="D3" t="s">
        <v>53</v>
      </c>
      <c r="E3" t="s">
        <v>51</v>
      </c>
      <c r="F3" t="s">
        <v>50</v>
      </c>
      <c r="G3" t="s">
        <v>49</v>
      </c>
      <c r="H3" t="s">
        <v>48</v>
      </c>
      <c r="I3" t="s">
        <v>47</v>
      </c>
      <c r="J3" t="s">
        <v>46</v>
      </c>
      <c r="K3" t="s">
        <v>45</v>
      </c>
      <c r="L3" t="s">
        <v>44</v>
      </c>
      <c r="M3" t="s">
        <v>43</v>
      </c>
      <c r="N3" t="s">
        <v>42</v>
      </c>
      <c r="O3" t="s">
        <v>41</v>
      </c>
      <c r="P3" t="s">
        <v>40</v>
      </c>
      <c r="Q3" t="s">
        <v>39</v>
      </c>
      <c r="R3" t="s">
        <v>38</v>
      </c>
      <c r="S3" t="s">
        <v>37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65</v>
      </c>
      <c r="E4" s="47">
        <v>5</v>
      </c>
      <c r="F4" s="47"/>
      <c r="G4" s="47"/>
      <c r="H4" s="47"/>
      <c r="I4" s="47">
        <v>896</v>
      </c>
      <c r="J4" s="47"/>
      <c r="K4" s="47"/>
      <c r="L4" s="47"/>
      <c r="M4" s="47"/>
      <c r="N4" s="47"/>
      <c r="O4" s="47"/>
      <c r="P4" s="47"/>
      <c r="Q4" s="47">
        <v>233933</v>
      </c>
      <c r="R4" s="47"/>
      <c r="S4" s="47">
        <v>83.311483717792257</v>
      </c>
    </row>
    <row r="5" spans="1:19" x14ac:dyDescent="0.3">
      <c r="A5" s="52" t="s">
        <v>8</v>
      </c>
      <c r="B5" s="51">
        <v>2</v>
      </c>
      <c r="C5">
        <v>1</v>
      </c>
      <c r="D5">
        <v>523</v>
      </c>
      <c r="E5">
        <v>5</v>
      </c>
      <c r="I5">
        <v>896</v>
      </c>
      <c r="Q5">
        <v>233933</v>
      </c>
    </row>
    <row r="6" spans="1:19" x14ac:dyDescent="0.3">
      <c r="A6" s="54" t="s">
        <v>9</v>
      </c>
      <c r="B6" s="53">
        <v>3</v>
      </c>
      <c r="C6">
        <v>1</v>
      </c>
      <c r="D6">
        <v>526</v>
      </c>
      <c r="S6">
        <v>83.311483717792257</v>
      </c>
    </row>
    <row r="7" spans="1:19" x14ac:dyDescent="0.3">
      <c r="A7" s="52" t="s">
        <v>10</v>
      </c>
      <c r="B7" s="51">
        <v>4</v>
      </c>
      <c r="C7">
        <v>1</v>
      </c>
      <c r="D7" t="s">
        <v>66</v>
      </c>
      <c r="Q7">
        <v>3374</v>
      </c>
    </row>
    <row r="8" spans="1:19" x14ac:dyDescent="0.3">
      <c r="A8" s="54" t="s">
        <v>11</v>
      </c>
      <c r="B8" s="53">
        <v>5</v>
      </c>
      <c r="C8">
        <v>1</v>
      </c>
      <c r="D8">
        <v>30</v>
      </c>
      <c r="Q8">
        <v>3374</v>
      </c>
    </row>
    <row r="9" spans="1:19" x14ac:dyDescent="0.3">
      <c r="A9" s="52" t="s">
        <v>12</v>
      </c>
      <c r="B9" s="51">
        <v>6</v>
      </c>
      <c r="C9" t="s">
        <v>67</v>
      </c>
      <c r="E9">
        <v>5</v>
      </c>
      <c r="I9">
        <v>896</v>
      </c>
      <c r="Q9">
        <v>237307</v>
      </c>
      <c r="S9">
        <v>83.311483717792257</v>
      </c>
    </row>
    <row r="10" spans="1:19" x14ac:dyDescent="0.3">
      <c r="A10" s="54" t="s">
        <v>13</v>
      </c>
      <c r="B10" s="53">
        <v>7</v>
      </c>
      <c r="C10">
        <v>2</v>
      </c>
      <c r="D10" t="s">
        <v>65</v>
      </c>
      <c r="E10">
        <v>5</v>
      </c>
      <c r="I10">
        <v>784</v>
      </c>
      <c r="Q10">
        <v>232601</v>
      </c>
      <c r="S10">
        <v>83.311483717792257</v>
      </c>
    </row>
    <row r="11" spans="1:19" x14ac:dyDescent="0.3">
      <c r="A11" s="52" t="s">
        <v>14</v>
      </c>
      <c r="B11" s="51">
        <v>8</v>
      </c>
      <c r="C11">
        <v>2</v>
      </c>
      <c r="D11">
        <v>523</v>
      </c>
      <c r="E11">
        <v>5</v>
      </c>
      <c r="I11">
        <v>784</v>
      </c>
      <c r="Q11">
        <v>232601</v>
      </c>
    </row>
    <row r="12" spans="1:19" x14ac:dyDescent="0.3">
      <c r="A12" s="54" t="s">
        <v>15</v>
      </c>
      <c r="B12" s="53">
        <v>9</v>
      </c>
      <c r="C12">
        <v>2</v>
      </c>
      <c r="D12">
        <v>526</v>
      </c>
      <c r="S12">
        <v>83.311483717792257</v>
      </c>
    </row>
    <row r="13" spans="1:19" x14ac:dyDescent="0.3">
      <c r="A13" s="52" t="s">
        <v>16</v>
      </c>
      <c r="B13" s="51">
        <v>10</v>
      </c>
      <c r="C13">
        <v>2</v>
      </c>
      <c r="D13" t="s">
        <v>66</v>
      </c>
      <c r="Q13">
        <v>3512</v>
      </c>
    </row>
    <row r="14" spans="1:19" x14ac:dyDescent="0.3">
      <c r="A14" s="54" t="s">
        <v>17</v>
      </c>
      <c r="B14" s="53">
        <v>11</v>
      </c>
      <c r="C14">
        <v>2</v>
      </c>
      <c r="D14">
        <v>30</v>
      </c>
      <c r="Q14">
        <v>3512</v>
      </c>
    </row>
    <row r="15" spans="1:19" x14ac:dyDescent="0.3">
      <c r="A15" s="52" t="s">
        <v>18</v>
      </c>
      <c r="B15" s="51">
        <v>12</v>
      </c>
      <c r="C15" t="s">
        <v>68</v>
      </c>
      <c r="E15">
        <v>5</v>
      </c>
      <c r="I15">
        <v>784</v>
      </c>
      <c r="Q15">
        <v>236113</v>
      </c>
      <c r="S15">
        <v>83.311483717792257</v>
      </c>
    </row>
    <row r="16" spans="1:19" x14ac:dyDescent="0.3">
      <c r="A16" s="50" t="s">
        <v>6</v>
      </c>
      <c r="B16" s="49">
        <v>2018</v>
      </c>
      <c r="C16">
        <v>3</v>
      </c>
      <c r="D16" t="s">
        <v>65</v>
      </c>
      <c r="E16">
        <v>5</v>
      </c>
      <c r="I16">
        <v>832</v>
      </c>
      <c r="Q16">
        <v>233128</v>
      </c>
      <c r="R16">
        <v>3200</v>
      </c>
      <c r="S16">
        <v>83.311483717792257</v>
      </c>
    </row>
    <row r="17" spans="3:19" x14ac:dyDescent="0.3">
      <c r="C17">
        <v>3</v>
      </c>
      <c r="D17">
        <v>523</v>
      </c>
      <c r="E17">
        <v>5</v>
      </c>
      <c r="I17">
        <v>832</v>
      </c>
      <c r="Q17">
        <v>233128</v>
      </c>
    </row>
    <row r="18" spans="3:19" x14ac:dyDescent="0.3">
      <c r="C18">
        <v>3</v>
      </c>
      <c r="D18">
        <v>526</v>
      </c>
      <c r="R18">
        <v>3200</v>
      </c>
      <c r="S18">
        <v>83.311483717792257</v>
      </c>
    </row>
    <row r="19" spans="3:19" x14ac:dyDescent="0.3">
      <c r="C19">
        <v>3</v>
      </c>
      <c r="D19" t="s">
        <v>66</v>
      </c>
      <c r="Q19">
        <v>3444</v>
      </c>
    </row>
    <row r="20" spans="3:19" x14ac:dyDescent="0.3">
      <c r="C20">
        <v>3</v>
      </c>
      <c r="D20">
        <v>30</v>
      </c>
      <c r="Q20">
        <v>3444</v>
      </c>
    </row>
    <row r="21" spans="3:19" x14ac:dyDescent="0.3">
      <c r="C21" t="s">
        <v>69</v>
      </c>
      <c r="E21">
        <v>5</v>
      </c>
      <c r="I21">
        <v>832</v>
      </c>
      <c r="Q21">
        <v>236572</v>
      </c>
      <c r="R21">
        <v>3200</v>
      </c>
      <c r="S21">
        <v>83.311483717792257</v>
      </c>
    </row>
    <row r="22" spans="3:19" x14ac:dyDescent="0.3">
      <c r="C22">
        <v>4</v>
      </c>
      <c r="D22" t="s">
        <v>65</v>
      </c>
      <c r="E22">
        <v>5</v>
      </c>
      <c r="I22">
        <v>760</v>
      </c>
      <c r="Q22">
        <v>232881</v>
      </c>
      <c r="S22">
        <v>83.311483717792257</v>
      </c>
    </row>
    <row r="23" spans="3:19" x14ac:dyDescent="0.3">
      <c r="C23">
        <v>4</v>
      </c>
      <c r="D23">
        <v>523</v>
      </c>
      <c r="E23">
        <v>5</v>
      </c>
      <c r="I23">
        <v>760</v>
      </c>
      <c r="Q23">
        <v>232881</v>
      </c>
    </row>
    <row r="24" spans="3:19" x14ac:dyDescent="0.3">
      <c r="C24">
        <v>4</v>
      </c>
      <c r="D24">
        <v>526</v>
      </c>
      <c r="S24">
        <v>83.311483717792257</v>
      </c>
    </row>
    <row r="25" spans="3:19" x14ac:dyDescent="0.3">
      <c r="C25">
        <v>4</v>
      </c>
      <c r="D25" t="s">
        <v>66</v>
      </c>
      <c r="Q25">
        <v>3344</v>
      </c>
    </row>
    <row r="26" spans="3:19" x14ac:dyDescent="0.3">
      <c r="C26">
        <v>4</v>
      </c>
      <c r="D26">
        <v>30</v>
      </c>
      <c r="Q26">
        <v>3344</v>
      </c>
    </row>
    <row r="27" spans="3:19" x14ac:dyDescent="0.3">
      <c r="C27" t="s">
        <v>70</v>
      </c>
      <c r="E27">
        <v>5</v>
      </c>
      <c r="I27">
        <v>760</v>
      </c>
      <c r="Q27">
        <v>236225</v>
      </c>
      <c r="S27">
        <v>83.311483717792257</v>
      </c>
    </row>
    <row r="28" spans="3:19" x14ac:dyDescent="0.3">
      <c r="C28">
        <v>5</v>
      </c>
      <c r="D28" t="s">
        <v>65</v>
      </c>
      <c r="E28">
        <v>5</v>
      </c>
      <c r="I28">
        <v>864</v>
      </c>
      <c r="Q28">
        <v>234036</v>
      </c>
      <c r="S28">
        <v>83.311483717792257</v>
      </c>
    </row>
    <row r="29" spans="3:19" x14ac:dyDescent="0.3">
      <c r="C29">
        <v>5</v>
      </c>
      <c r="D29">
        <v>523</v>
      </c>
      <c r="E29">
        <v>5</v>
      </c>
      <c r="I29">
        <v>864</v>
      </c>
      <c r="Q29">
        <v>234036</v>
      </c>
    </row>
    <row r="30" spans="3:19" x14ac:dyDescent="0.3">
      <c r="C30">
        <v>5</v>
      </c>
      <c r="D30">
        <v>526</v>
      </c>
      <c r="S30">
        <v>83.311483717792257</v>
      </c>
    </row>
    <row r="31" spans="3:19" x14ac:dyDescent="0.3">
      <c r="C31">
        <v>5</v>
      </c>
      <c r="D31" t="s">
        <v>66</v>
      </c>
      <c r="Q31">
        <v>3374</v>
      </c>
    </row>
    <row r="32" spans="3:19" x14ac:dyDescent="0.3">
      <c r="C32">
        <v>5</v>
      </c>
      <c r="D32">
        <v>30</v>
      </c>
      <c r="Q32">
        <v>3374</v>
      </c>
    </row>
    <row r="33" spans="3:19" x14ac:dyDescent="0.3">
      <c r="C33" t="s">
        <v>71</v>
      </c>
      <c r="E33">
        <v>5</v>
      </c>
      <c r="I33">
        <v>864</v>
      </c>
      <c r="Q33">
        <v>237410</v>
      </c>
      <c r="S33">
        <v>83.311483717792257</v>
      </c>
    </row>
    <row r="34" spans="3:19" x14ac:dyDescent="0.3">
      <c r="C34">
        <v>6</v>
      </c>
      <c r="D34" t="s">
        <v>65</v>
      </c>
      <c r="E34">
        <v>5</v>
      </c>
      <c r="I34">
        <v>784</v>
      </c>
      <c r="Q34">
        <v>232732</v>
      </c>
      <c r="S34">
        <v>83.311483717792257</v>
      </c>
    </row>
    <row r="35" spans="3:19" x14ac:dyDescent="0.3">
      <c r="C35">
        <v>6</v>
      </c>
      <c r="D35">
        <v>523</v>
      </c>
      <c r="E35">
        <v>5</v>
      </c>
      <c r="I35">
        <v>784</v>
      </c>
      <c r="Q35">
        <v>232732</v>
      </c>
    </row>
    <row r="36" spans="3:19" x14ac:dyDescent="0.3">
      <c r="C36">
        <v>6</v>
      </c>
      <c r="D36">
        <v>526</v>
      </c>
      <c r="S36">
        <v>83.311483717792257</v>
      </c>
    </row>
    <row r="37" spans="3:19" x14ac:dyDescent="0.3">
      <c r="C37">
        <v>6</v>
      </c>
      <c r="D37" t="s">
        <v>66</v>
      </c>
      <c r="Q37">
        <v>3608</v>
      </c>
    </row>
    <row r="38" spans="3:19" x14ac:dyDescent="0.3">
      <c r="C38">
        <v>6</v>
      </c>
      <c r="D38">
        <v>30</v>
      </c>
      <c r="Q38">
        <v>3608</v>
      </c>
    </row>
    <row r="39" spans="3:19" x14ac:dyDescent="0.3">
      <c r="C39" t="s">
        <v>72</v>
      </c>
      <c r="E39">
        <v>5</v>
      </c>
      <c r="I39">
        <v>784</v>
      </c>
      <c r="Q39">
        <v>236340</v>
      </c>
      <c r="S39">
        <v>83.311483717792257</v>
      </c>
    </row>
    <row r="40" spans="3:19" x14ac:dyDescent="0.3">
      <c r="C40">
        <v>7</v>
      </c>
      <c r="D40" t="s">
        <v>65</v>
      </c>
      <c r="E40">
        <v>5</v>
      </c>
      <c r="I40">
        <v>584</v>
      </c>
      <c r="O40">
        <v>83740</v>
      </c>
      <c r="P40">
        <v>83740</v>
      </c>
      <c r="Q40">
        <v>263033</v>
      </c>
      <c r="S40">
        <v>83.311483717792257</v>
      </c>
    </row>
    <row r="41" spans="3:19" x14ac:dyDescent="0.3">
      <c r="C41">
        <v>7</v>
      </c>
      <c r="D41">
        <v>523</v>
      </c>
      <c r="E41">
        <v>5</v>
      </c>
      <c r="I41">
        <v>584</v>
      </c>
      <c r="O41">
        <v>83740</v>
      </c>
      <c r="P41">
        <v>83740</v>
      </c>
      <c r="Q41">
        <v>263033</v>
      </c>
    </row>
    <row r="42" spans="3:19" x14ac:dyDescent="0.3">
      <c r="C42">
        <v>7</v>
      </c>
      <c r="D42">
        <v>526</v>
      </c>
      <c r="S42">
        <v>83.311483717792257</v>
      </c>
    </row>
    <row r="43" spans="3:19" x14ac:dyDescent="0.3">
      <c r="C43">
        <v>7</v>
      </c>
      <c r="D43" t="s">
        <v>66</v>
      </c>
      <c r="Q43">
        <v>2016</v>
      </c>
    </row>
    <row r="44" spans="3:19" x14ac:dyDescent="0.3">
      <c r="C44">
        <v>7</v>
      </c>
      <c r="D44">
        <v>30</v>
      </c>
      <c r="Q44">
        <v>2016</v>
      </c>
    </row>
    <row r="45" spans="3:19" x14ac:dyDescent="0.3">
      <c r="C45" t="s">
        <v>73</v>
      </c>
      <c r="E45">
        <v>5</v>
      </c>
      <c r="I45">
        <v>584</v>
      </c>
      <c r="O45">
        <v>83740</v>
      </c>
      <c r="P45">
        <v>83740</v>
      </c>
      <c r="Q45">
        <v>265049</v>
      </c>
      <c r="S45">
        <v>83.311483717792257</v>
      </c>
    </row>
    <row r="46" spans="3:19" x14ac:dyDescent="0.3">
      <c r="C46">
        <v>8</v>
      </c>
      <c r="D46" t="s">
        <v>65</v>
      </c>
      <c r="E46">
        <v>5</v>
      </c>
      <c r="I46">
        <v>736</v>
      </c>
      <c r="Q46">
        <v>228427</v>
      </c>
      <c r="S46">
        <v>83.311483717792257</v>
      </c>
    </row>
    <row r="47" spans="3:19" x14ac:dyDescent="0.3">
      <c r="C47">
        <v>8</v>
      </c>
      <c r="D47">
        <v>523</v>
      </c>
      <c r="E47">
        <v>5</v>
      </c>
      <c r="I47">
        <v>736</v>
      </c>
      <c r="Q47">
        <v>228427</v>
      </c>
    </row>
    <row r="48" spans="3:19" x14ac:dyDescent="0.3">
      <c r="C48">
        <v>8</v>
      </c>
      <c r="D48">
        <v>526</v>
      </c>
      <c r="S48">
        <v>83.311483717792257</v>
      </c>
    </row>
    <row r="49" spans="3:19" x14ac:dyDescent="0.3">
      <c r="C49">
        <v>8</v>
      </c>
      <c r="D49" t="s">
        <v>66</v>
      </c>
      <c r="Q49">
        <v>3535</v>
      </c>
    </row>
    <row r="50" spans="3:19" x14ac:dyDescent="0.3">
      <c r="C50">
        <v>8</v>
      </c>
      <c r="D50">
        <v>30</v>
      </c>
      <c r="Q50">
        <v>3535</v>
      </c>
    </row>
    <row r="51" spans="3:19" x14ac:dyDescent="0.3">
      <c r="C51" t="s">
        <v>74</v>
      </c>
      <c r="E51">
        <v>5</v>
      </c>
      <c r="I51">
        <v>736</v>
      </c>
      <c r="Q51">
        <v>231962</v>
      </c>
      <c r="S51">
        <v>83.311483717792257</v>
      </c>
    </row>
    <row r="52" spans="3:19" x14ac:dyDescent="0.3">
      <c r="C52">
        <v>9</v>
      </c>
      <c r="D52" t="s">
        <v>65</v>
      </c>
      <c r="E52">
        <v>5</v>
      </c>
      <c r="I52">
        <v>720</v>
      </c>
      <c r="Q52">
        <v>223178</v>
      </c>
      <c r="R52">
        <v>4000</v>
      </c>
      <c r="S52">
        <v>83.311483717792257</v>
      </c>
    </row>
    <row r="53" spans="3:19" x14ac:dyDescent="0.3">
      <c r="C53">
        <v>9</v>
      </c>
      <c r="D53">
        <v>523</v>
      </c>
      <c r="E53">
        <v>5</v>
      </c>
      <c r="I53">
        <v>720</v>
      </c>
      <c r="Q53">
        <v>223178</v>
      </c>
    </row>
    <row r="54" spans="3:19" x14ac:dyDescent="0.3">
      <c r="C54">
        <v>9</v>
      </c>
      <c r="D54">
        <v>526</v>
      </c>
      <c r="R54">
        <v>4000</v>
      </c>
      <c r="S54">
        <v>83.311483717792257</v>
      </c>
    </row>
    <row r="55" spans="3:19" x14ac:dyDescent="0.3">
      <c r="C55">
        <v>9</v>
      </c>
      <c r="D55" t="s">
        <v>66</v>
      </c>
      <c r="Q55">
        <v>3234</v>
      </c>
    </row>
    <row r="56" spans="3:19" x14ac:dyDescent="0.3">
      <c r="C56">
        <v>9</v>
      </c>
      <c r="D56">
        <v>30</v>
      </c>
      <c r="Q56">
        <v>3234</v>
      </c>
    </row>
    <row r="57" spans="3:19" x14ac:dyDescent="0.3">
      <c r="C57" t="s">
        <v>75</v>
      </c>
      <c r="E57">
        <v>5</v>
      </c>
      <c r="I57">
        <v>720</v>
      </c>
      <c r="Q57">
        <v>226412</v>
      </c>
      <c r="R57">
        <v>4000</v>
      </c>
      <c r="S57">
        <v>83.311483717792257</v>
      </c>
    </row>
    <row r="58" spans="3:19" x14ac:dyDescent="0.3">
      <c r="C58">
        <v>10</v>
      </c>
      <c r="D58" t="s">
        <v>65</v>
      </c>
      <c r="E58">
        <v>5</v>
      </c>
      <c r="I58">
        <v>864</v>
      </c>
      <c r="Q58">
        <v>227169</v>
      </c>
      <c r="S58">
        <v>83.311483717792257</v>
      </c>
    </row>
    <row r="59" spans="3:19" x14ac:dyDescent="0.3">
      <c r="C59">
        <v>10</v>
      </c>
      <c r="D59">
        <v>523</v>
      </c>
      <c r="E59">
        <v>5</v>
      </c>
      <c r="I59">
        <v>864</v>
      </c>
      <c r="Q59">
        <v>227169</v>
      </c>
    </row>
    <row r="60" spans="3:19" x14ac:dyDescent="0.3">
      <c r="C60">
        <v>10</v>
      </c>
      <c r="D60">
        <v>526</v>
      </c>
      <c r="S60">
        <v>83.311483717792257</v>
      </c>
    </row>
    <row r="61" spans="3:19" x14ac:dyDescent="0.3">
      <c r="C61">
        <v>10</v>
      </c>
      <c r="D61" t="s">
        <v>66</v>
      </c>
      <c r="Q61">
        <v>3615</v>
      </c>
    </row>
    <row r="62" spans="3:19" x14ac:dyDescent="0.3">
      <c r="C62">
        <v>10</v>
      </c>
      <c r="D62">
        <v>30</v>
      </c>
      <c r="Q62">
        <v>3615</v>
      </c>
    </row>
    <row r="63" spans="3:19" x14ac:dyDescent="0.3">
      <c r="C63" t="s">
        <v>76</v>
      </c>
      <c r="E63">
        <v>5</v>
      </c>
      <c r="I63">
        <v>864</v>
      </c>
      <c r="Q63">
        <v>230784</v>
      </c>
      <c r="S63">
        <v>83.311483717792257</v>
      </c>
    </row>
    <row r="64" spans="3:19" x14ac:dyDescent="0.3">
      <c r="C64">
        <v>11</v>
      </c>
      <c r="D64" t="s">
        <v>65</v>
      </c>
      <c r="E64">
        <v>5</v>
      </c>
      <c r="I64">
        <v>792</v>
      </c>
      <c r="N64">
        <v>34000</v>
      </c>
      <c r="O64">
        <v>53748</v>
      </c>
      <c r="P64">
        <v>87748</v>
      </c>
      <c r="Q64">
        <v>315511</v>
      </c>
      <c r="S64">
        <v>83.311483717792257</v>
      </c>
    </row>
    <row r="65" spans="3:19" x14ac:dyDescent="0.3">
      <c r="C65">
        <v>11</v>
      </c>
      <c r="D65">
        <v>523</v>
      </c>
      <c r="E65">
        <v>5</v>
      </c>
      <c r="I65">
        <v>792</v>
      </c>
      <c r="N65">
        <v>34000</v>
      </c>
      <c r="O65">
        <v>53748</v>
      </c>
      <c r="P65">
        <v>87748</v>
      </c>
      <c r="Q65">
        <v>315511</v>
      </c>
    </row>
    <row r="66" spans="3:19" x14ac:dyDescent="0.3">
      <c r="C66">
        <v>11</v>
      </c>
      <c r="D66">
        <v>526</v>
      </c>
      <c r="S66">
        <v>83.311483717792257</v>
      </c>
    </row>
    <row r="67" spans="3:19" x14ac:dyDescent="0.3">
      <c r="C67">
        <v>11</v>
      </c>
      <c r="D67" t="s">
        <v>66</v>
      </c>
      <c r="Q67">
        <v>3528</v>
      </c>
    </row>
    <row r="68" spans="3:19" x14ac:dyDescent="0.3">
      <c r="C68">
        <v>11</v>
      </c>
      <c r="D68">
        <v>30</v>
      </c>
      <c r="Q68">
        <v>3528</v>
      </c>
    </row>
    <row r="69" spans="3:19" x14ac:dyDescent="0.3">
      <c r="C69" t="s">
        <v>77</v>
      </c>
      <c r="E69">
        <v>5</v>
      </c>
      <c r="I69">
        <v>792</v>
      </c>
      <c r="N69">
        <v>34000</v>
      </c>
      <c r="O69">
        <v>53748</v>
      </c>
      <c r="P69">
        <v>87748</v>
      </c>
      <c r="Q69">
        <v>319039</v>
      </c>
      <c r="S69">
        <v>83.311483717792257</v>
      </c>
    </row>
    <row r="70" spans="3:19" x14ac:dyDescent="0.3">
      <c r="C70">
        <v>12</v>
      </c>
      <c r="D70" t="s">
        <v>65</v>
      </c>
      <c r="E70">
        <v>5</v>
      </c>
      <c r="I70">
        <v>664</v>
      </c>
      <c r="O70">
        <v>30000</v>
      </c>
      <c r="P70">
        <v>30000</v>
      </c>
      <c r="Q70">
        <v>264771</v>
      </c>
      <c r="S70">
        <v>83.311483717792257</v>
      </c>
    </row>
    <row r="71" spans="3:19" x14ac:dyDescent="0.3">
      <c r="C71">
        <v>12</v>
      </c>
      <c r="D71">
        <v>523</v>
      </c>
      <c r="E71">
        <v>5</v>
      </c>
      <c r="I71">
        <v>664</v>
      </c>
      <c r="O71">
        <v>30000</v>
      </c>
      <c r="P71">
        <v>30000</v>
      </c>
      <c r="Q71">
        <v>264771</v>
      </c>
    </row>
    <row r="72" spans="3:19" x14ac:dyDescent="0.3">
      <c r="C72">
        <v>12</v>
      </c>
      <c r="D72">
        <v>526</v>
      </c>
      <c r="S72">
        <v>83.311483717792257</v>
      </c>
    </row>
    <row r="73" spans="3:19" x14ac:dyDescent="0.3">
      <c r="C73">
        <v>12</v>
      </c>
      <c r="D73" t="s">
        <v>78</v>
      </c>
      <c r="O73">
        <v>7000</v>
      </c>
      <c r="P73">
        <v>7000</v>
      </c>
      <c r="Q73">
        <v>7000</v>
      </c>
    </row>
    <row r="74" spans="3:19" x14ac:dyDescent="0.3">
      <c r="C74">
        <v>12</v>
      </c>
      <c r="D74">
        <v>305</v>
      </c>
      <c r="O74">
        <v>7000</v>
      </c>
      <c r="P74">
        <v>7000</v>
      </c>
      <c r="Q74">
        <v>7000</v>
      </c>
    </row>
    <row r="75" spans="3:19" x14ac:dyDescent="0.3">
      <c r="C75">
        <v>12</v>
      </c>
      <c r="D75" t="s">
        <v>66</v>
      </c>
      <c r="Q75">
        <v>3520</v>
      </c>
    </row>
    <row r="76" spans="3:19" x14ac:dyDescent="0.3">
      <c r="C76">
        <v>12</v>
      </c>
      <c r="D76">
        <v>30</v>
      </c>
      <c r="Q76">
        <v>3520</v>
      </c>
    </row>
    <row r="77" spans="3:19" x14ac:dyDescent="0.3">
      <c r="C77" t="s">
        <v>79</v>
      </c>
      <c r="E77">
        <v>5</v>
      </c>
      <c r="I77">
        <v>664</v>
      </c>
      <c r="O77">
        <v>37000</v>
      </c>
      <c r="P77">
        <v>37000</v>
      </c>
      <c r="Q77">
        <v>275291</v>
      </c>
      <c r="S77">
        <v>83.311483717792257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2019-01-29T14:48:09Z</dcterms:modified>
</cp:coreProperties>
</file>