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sobní náklady" sheetId="431" r:id="rId1"/>
    <sheet name="ON Data" sheetId="432" state="hidden" r:id="rId2"/>
  </sheets>
  <definedNames>
    <definedName name="doměsíce">#REF!</definedName>
    <definedName name="Obdobi" localSheetId="1">'ON Data'!$B$3:$B$16</definedName>
    <definedName name="Obdobi" localSheetId="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C21" i="431"/>
  <c r="D12" i="431"/>
  <c r="D16" i="431"/>
  <c r="D20" i="431"/>
  <c r="E11" i="431"/>
  <c r="E15" i="431"/>
  <c r="E19" i="431"/>
  <c r="F10" i="431"/>
  <c r="F14" i="431"/>
  <c r="F18" i="431"/>
  <c r="G9" i="431"/>
  <c r="G13" i="431"/>
  <c r="G17" i="431"/>
  <c r="G21" i="431"/>
  <c r="H12" i="431"/>
  <c r="H16" i="431"/>
  <c r="H20" i="431"/>
  <c r="I11" i="431"/>
  <c r="I15" i="431"/>
  <c r="I19" i="431"/>
  <c r="J10" i="431"/>
  <c r="J14" i="431"/>
  <c r="J18" i="431"/>
  <c r="K9" i="431"/>
  <c r="K13" i="431"/>
  <c r="K17" i="431"/>
  <c r="K21" i="431"/>
  <c r="L12" i="431"/>
  <c r="L16" i="431"/>
  <c r="L20" i="431"/>
  <c r="M11" i="431"/>
  <c r="M15" i="431"/>
  <c r="M19" i="431"/>
  <c r="N10" i="431"/>
  <c r="N14" i="431"/>
  <c r="N18" i="431"/>
  <c r="O9" i="431"/>
  <c r="O13" i="431"/>
  <c r="O17" i="431"/>
  <c r="O21" i="431"/>
  <c r="P12" i="431"/>
  <c r="P16" i="431"/>
  <c r="P20" i="431"/>
  <c r="Q11" i="431"/>
  <c r="Q15" i="431"/>
  <c r="Q19" i="431"/>
  <c r="C10" i="431"/>
  <c r="C14" i="431"/>
  <c r="C18" i="431"/>
  <c r="D9" i="431"/>
  <c r="D13" i="431"/>
  <c r="D17" i="431"/>
  <c r="D21" i="431"/>
  <c r="E12" i="431"/>
  <c r="E16" i="431"/>
  <c r="E20" i="431"/>
  <c r="F11" i="431"/>
  <c r="F15" i="431"/>
  <c r="F19" i="431"/>
  <c r="G10" i="431"/>
  <c r="G14" i="431"/>
  <c r="G18" i="431"/>
  <c r="H9" i="431"/>
  <c r="H13" i="431"/>
  <c r="H17" i="431"/>
  <c r="H21" i="431"/>
  <c r="I12" i="431"/>
  <c r="I16" i="431"/>
  <c r="I20" i="431"/>
  <c r="J11" i="431"/>
  <c r="J15" i="431"/>
  <c r="J19" i="431"/>
  <c r="K10" i="431"/>
  <c r="K14" i="431"/>
  <c r="K18" i="431"/>
  <c r="L9" i="431"/>
  <c r="L13" i="431"/>
  <c r="L17" i="431"/>
  <c r="L21" i="431"/>
  <c r="M12" i="431"/>
  <c r="M16" i="431"/>
  <c r="M20" i="431"/>
  <c r="N11" i="431"/>
  <c r="N15" i="431"/>
  <c r="N19" i="431"/>
  <c r="O10" i="431"/>
  <c r="O14" i="431"/>
  <c r="O18" i="431"/>
  <c r="P9" i="431"/>
  <c r="P13" i="431"/>
  <c r="P17" i="431"/>
  <c r="P21" i="431"/>
  <c r="Q12" i="431"/>
  <c r="Q16" i="431"/>
  <c r="Q20" i="431"/>
  <c r="C11" i="431"/>
  <c r="C15" i="431"/>
  <c r="C19" i="431"/>
  <c r="D10" i="431"/>
  <c r="D14" i="431"/>
  <c r="D18" i="431"/>
  <c r="E9" i="431"/>
  <c r="E13" i="431"/>
  <c r="E17" i="431"/>
  <c r="E21" i="431"/>
  <c r="C12" i="431"/>
  <c r="D15" i="431"/>
  <c r="E18" i="431"/>
  <c r="F16" i="431"/>
  <c r="G11" i="431"/>
  <c r="G19" i="431"/>
  <c r="H14" i="431"/>
  <c r="I9" i="431"/>
  <c r="I17" i="431"/>
  <c r="J12" i="431"/>
  <c r="J20" i="431"/>
  <c r="K15" i="431"/>
  <c r="L10" i="431"/>
  <c r="L18" i="431"/>
  <c r="M13" i="431"/>
  <c r="M21" i="431"/>
  <c r="N16" i="431"/>
  <c r="O11" i="431"/>
  <c r="O19" i="431"/>
  <c r="P14" i="431"/>
  <c r="Q9" i="431"/>
  <c r="Q17" i="431"/>
  <c r="Q10" i="431"/>
  <c r="Q21" i="431"/>
  <c r="C16" i="431"/>
  <c r="D19" i="431"/>
  <c r="F9" i="431"/>
  <c r="F17" i="431"/>
  <c r="G12" i="431"/>
  <c r="G20" i="431"/>
  <c r="H15" i="431"/>
  <c r="I10" i="431"/>
  <c r="I18" i="431"/>
  <c r="J13" i="431"/>
  <c r="J21" i="431"/>
  <c r="K16" i="431"/>
  <c r="L11" i="431"/>
  <c r="L19" i="431"/>
  <c r="M14" i="431"/>
  <c r="N9" i="431"/>
  <c r="N17" i="431"/>
  <c r="O12" i="431"/>
  <c r="O20" i="431"/>
  <c r="Q18" i="431"/>
  <c r="C20" i="431"/>
  <c r="E10" i="431"/>
  <c r="F12" i="431"/>
  <c r="F20" i="431"/>
  <c r="G15" i="431"/>
  <c r="H10" i="431"/>
  <c r="H18" i="431"/>
  <c r="I13" i="431"/>
  <c r="I21" i="431"/>
  <c r="J16" i="431"/>
  <c r="K11" i="431"/>
  <c r="K19" i="431"/>
  <c r="L14" i="431"/>
  <c r="M9" i="431"/>
  <c r="M17" i="431"/>
  <c r="N12" i="431"/>
  <c r="N20" i="431"/>
  <c r="O15" i="431"/>
  <c r="P10" i="431"/>
  <c r="P18" i="431"/>
  <c r="Q13" i="431"/>
  <c r="D11" i="431"/>
  <c r="E14" i="431"/>
  <c r="F13" i="431"/>
  <c r="F21" i="431"/>
  <c r="G16" i="431"/>
  <c r="H11" i="431"/>
  <c r="H19" i="431"/>
  <c r="I14" i="431"/>
  <c r="J9" i="431"/>
  <c r="J17" i="431"/>
  <c r="K12" i="431"/>
  <c r="K20" i="431"/>
  <c r="L15" i="431"/>
  <c r="M10" i="431"/>
  <c r="M18" i="431"/>
  <c r="N13" i="431"/>
  <c r="N21" i="431"/>
  <c r="O16" i="431"/>
  <c r="P11" i="431"/>
  <c r="P19" i="431"/>
  <c r="Q14" i="431"/>
  <c r="P15" i="431"/>
  <c r="O8" i="431"/>
  <c r="J8" i="431"/>
  <c r="G8" i="431"/>
  <c r="P8" i="431"/>
  <c r="I8" i="431"/>
  <c r="E8" i="431"/>
  <c r="H8" i="431"/>
  <c r="F8" i="431"/>
  <c r="M8" i="431"/>
  <c r="K8" i="431"/>
  <c r="D8" i="431"/>
  <c r="N8" i="431"/>
  <c r="Q8" i="431"/>
  <c r="C8" i="431"/>
  <c r="L8" i="431"/>
  <c r="R14" i="431" l="1"/>
  <c r="S14" i="431"/>
  <c r="S13" i="431"/>
  <c r="R13" i="431"/>
  <c r="R18" i="431"/>
  <c r="S18" i="431"/>
  <c r="S21" i="431"/>
  <c r="R21" i="431"/>
  <c r="R10" i="431"/>
  <c r="S10" i="431"/>
  <c r="S17" i="431"/>
  <c r="R17" i="431"/>
  <c r="S9" i="431"/>
  <c r="R9" i="431"/>
  <c r="R20" i="431"/>
  <c r="S20" i="431"/>
  <c r="S16" i="431"/>
  <c r="R16" i="431"/>
  <c r="R12" i="431"/>
  <c r="S12" i="431"/>
  <c r="R19" i="431"/>
  <c r="S19" i="431"/>
  <c r="R15" i="431"/>
  <c r="S15" i="431"/>
  <c r="R11" i="431"/>
  <c r="S11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<sst xmlns="http://schemas.openxmlformats.org/spreadsheetml/2006/main" count="147" uniqueCount="92">
  <si>
    <t>Celkem</t>
  </si>
  <si>
    <t>Rozdíl</t>
  </si>
  <si>
    <t>Plnění</t>
  </si>
  <si>
    <t>Osobní náklady zdravotnického pracoviště</t>
  </si>
  <si>
    <t>Plán</t>
  </si>
  <si>
    <t>* Legenda: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</si>
  <si>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</si>
  <si>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</si>
  <si>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</si>
  <si>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</si>
  <si>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</si>
  <si>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</si>
  <si>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</si>
  <si>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</si>
  <si>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</si>
  <si>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</si>
  <si>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</si>
  <si>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</si>
  <si>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</si>
  <si>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</si>
  <si>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</si>
  <si>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</si>
  <si>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</si>
  <si>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</si>
  <si>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</si>
  <si>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</si>
  <si>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</si>
  <si>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</si>
  <si>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</si>
  <si>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</si>
  <si>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</si>
  <si>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</si>
  <si>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</si>
  <si>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</si>
  <si>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</si>
  <si>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</si>
  <si>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</si>
  <si>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</si>
  <si>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</si>
  <si>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</si>
  <si>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</si>
  <si>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</si>
  <si>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</si>
  <si>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</si>
  <si>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</si>
  <si>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</si>
  <si>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</si>
  <si>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</si>
  <si>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</si>
  <si>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</si>
  <si>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</si>
  <si>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</si>
  <si>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</si>
  <si>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</si>
  <si>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</si>
  <si>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</si>
  <si>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</si>
  <si>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</si>
  <si>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</si>
  <si>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</si>
  <si>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</si>
  <si>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</si>
  <si>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</si>
  <si>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</si>
  <si>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</si>
  <si>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plicních nemocí a tuberkulózy</t>
    </r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</si>
  <si>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</si>
  <si>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</si>
  <si>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</si>
  <si>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</si>
  <si>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</si>
  <si>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</si>
  <si>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</si>
  <si>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</si>
  <si>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</si>
  <si>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</si>
  <si>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</si>
  <si>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</si>
  <si>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</si>
  <si>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</si>
  <si>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</si>
  <si>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</si>
  <si>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</si>
  <si>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</si>
  <si>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všeobecné sestry bez dohl.</t>
  </si>
  <si>
    <t>všeobecné sestry bez dohl., spec.</t>
  </si>
  <si>
    <t>všeobecné sestry VŠ</t>
  </si>
  <si>
    <t>zdravotní laboranti</t>
  </si>
  <si>
    <t>praktické sestry</t>
  </si>
  <si>
    <t>ošetřovatelé</t>
  </si>
  <si>
    <t>sanitáři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</si>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</sst>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Kč&quot;* #,##0.00_);_(&quot;Kč&quot;* \(#,##0.00\);_(&quot;Kč&quot;* &quot;-&quot;??_);_(@_)"/>
    <numFmt numFmtId="166" formatCode="#,##0.0"/>
    <numFmt numFmtId="168" formatCode="0.0"/>
    <numFmt numFmtId="173" formatCode="#,##0;\-#,##0;"/>
    <numFmt numFmtId="174" formatCode="General;\-General;"/>
    <numFmt numFmtId="175" formatCode="#,##0%;\-#,##0%;"/>
    <numFmt numFmtId="176" formatCode="#,##0.0;\-#,##0.0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93">
    <xf numFmtId="0" fontId="0" fillId="0" borderId="0"/>
    <xf numFmtId="0" fontId="21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6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6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6" fillId="0" borderId="0"/>
    <xf numFmtId="0" fontId="18" fillId="0" borderId="0"/>
    <xf numFmtId="0" fontId="19" fillId="0" borderId="0"/>
    <xf numFmtId="0" fontId="22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0" borderId="0"/>
  </cellStyleXfs>
  <cellXfs count="97">
    <xf numFmtId="0" fontId="0" fillId="0" borderId="0" xfId="0"/>
    <xf numFmtId="0" fontId="27" fillId="0" borderId="0" xfId="0" applyFont="1" applyFill="1"/>
    <xf numFmtId="0" fontId="28" fillId="0" borderId="0" xfId="0" applyFont="1" applyFill="1"/>
    <xf numFmtId="3" fontId="0" fillId="0" borderId="0" xfId="0" applyNumberFormat="1"/>
    <xf numFmtId="0" fontId="31" fillId="0" borderId="0" xfId="1" applyFont="1" applyFill="1"/>
    <xf numFmtId="3" fontId="29" fillId="0" borderId="0" xfId="26" applyNumberFormat="1" applyFont="1" applyFill="1" applyBorder="1" applyAlignment="1"/>
    <xf numFmtId="0" fontId="34" fillId="0" borderId="0" xfId="0" applyFont="1" applyAlignment="1">
      <alignment vertical="center"/>
    </xf>
    <xf numFmtId="0" fontId="35" fillId="0" borderId="0" xfId="0" applyFont="1"/>
    <xf numFmtId="9" fontId="0" fillId="0" borderId="0" xfId="0" applyNumberFormat="1"/>
    <xf numFmtId="168" fontId="0" fillId="0" borderId="0" xfId="0" applyNumberFormat="1"/>
    <xf numFmtId="0" fontId="28" fillId="0" borderId="0" xfId="0" applyFont="1" applyFill="1" applyAlignment="1">
      <alignment horizontal="left" indent="2"/>
    </xf>
    <xf numFmtId="176" fontId="24" fillId="0" borderId="4" xfId="0" applyNumberFormat="1" applyFont="1" applyBorder="1" applyAlignment="1">
      <alignment vertical="center"/>
    </xf>
    <xf numFmtId="173" fontId="24" fillId="0" borderId="7" xfId="0" applyNumberFormat="1" applyFont="1" applyBorder="1" applyAlignment="1">
      <alignment vertical="center"/>
    </xf>
    <xf numFmtId="173" fontId="23" fillId="0" borderId="5" xfId="0" applyNumberFormat="1" applyFont="1" applyBorder="1" applyAlignment="1">
      <alignment vertical="center"/>
    </xf>
    <xf numFmtId="173" fontId="23" fillId="0" borderId="0" xfId="0" applyNumberFormat="1" applyFont="1" applyBorder="1" applyAlignment="1">
      <alignment vertical="center"/>
    </xf>
    <xf numFmtId="173" fontId="23" fillId="0" borderId="4" xfId="0" applyNumberFormat="1" applyFont="1" applyBorder="1" applyAlignment="1">
      <alignment vertical="center"/>
    </xf>
    <xf numFmtId="174" fontId="23" fillId="0" borderId="0" xfId="0" applyNumberFormat="1" applyFont="1" applyBorder="1" applyAlignment="1">
      <alignment vertical="center"/>
    </xf>
    <xf numFmtId="0" fontId="32" fillId="0" borderId="5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73" fontId="23" fillId="0" borderId="0" xfId="0" applyNumberFormat="1" applyFont="1" applyBorder="1" applyAlignment="1">
      <alignment horizontal="right" vertical="center"/>
    </xf>
    <xf numFmtId="175" fontId="23" fillId="0" borderId="0" xfId="0" applyNumberFormat="1" applyFont="1" applyBorder="1" applyAlignment="1">
      <alignment horizontal="right" vertical="center"/>
    </xf>
    <xf numFmtId="3" fontId="24" fillId="0" borderId="9" xfId="0" applyNumberFormat="1" applyFont="1" applyBorder="1" applyAlignment="1">
      <alignment horizontal="right" vertical="center"/>
    </xf>
    <xf numFmtId="9" fontId="24" fillId="0" borderId="31" xfId="0" applyNumberFormat="1" applyFont="1" applyBorder="1" applyAlignment="1">
      <alignment horizontal="right" vertical="center"/>
    </xf>
    <xf numFmtId="173" fontId="24" fillId="0" borderId="31" xfId="0" applyNumberFormat="1" applyFont="1" applyBorder="1" applyAlignment="1">
      <alignment horizontal="right" vertical="center"/>
    </xf>
    <xf numFmtId="173" fontId="24" fillId="0" borderId="10" xfId="0" applyNumberFormat="1" applyFont="1" applyBorder="1" applyAlignment="1">
      <alignment horizontal="right" vertical="center"/>
    </xf>
    <xf numFmtId="173" fontId="24" fillId="0" borderId="12" xfId="0" applyNumberFormat="1" applyFont="1" applyBorder="1" applyAlignment="1">
      <alignment vertical="center"/>
    </xf>
    <xf numFmtId="173" fontId="24" fillId="0" borderId="32" xfId="0" applyNumberFormat="1" applyFont="1" applyBorder="1" applyAlignment="1">
      <alignment vertical="center"/>
    </xf>
    <xf numFmtId="173" fontId="24" fillId="0" borderId="31" xfId="0" applyNumberFormat="1" applyFont="1" applyBorder="1" applyAlignment="1">
      <alignment vertical="center"/>
    </xf>
    <xf numFmtId="173" fontId="24" fillId="0" borderId="10" xfId="0" applyNumberFormat="1" applyFont="1" applyBorder="1" applyAlignment="1">
      <alignment vertical="center"/>
    </xf>
    <xf numFmtId="173" fontId="24" fillId="0" borderId="33" xfId="0" applyNumberFormat="1" applyFont="1" applyBorder="1" applyAlignment="1">
      <alignment vertical="center"/>
    </xf>
    <xf numFmtId="174" fontId="24" fillId="0" borderId="34" xfId="0" applyNumberFormat="1" applyFont="1" applyBorder="1" applyAlignment="1">
      <alignment vertical="center"/>
    </xf>
    <xf numFmtId="174" fontId="24" fillId="0" borderId="31" xfId="0" applyNumberFormat="1" applyFont="1" applyBorder="1" applyAlignment="1">
      <alignment vertical="center"/>
    </xf>
    <xf numFmtId="174" fontId="24" fillId="0" borderId="10" xfId="0" applyNumberFormat="1" applyFont="1" applyBorder="1" applyAlignment="1">
      <alignment vertical="center"/>
    </xf>
    <xf numFmtId="168" fontId="24" fillId="0" borderId="27" xfId="0" applyNumberFormat="1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  <xf numFmtId="173" fontId="24" fillId="0" borderId="18" xfId="0" applyNumberFormat="1" applyFont="1" applyBorder="1" applyAlignment="1">
      <alignment horizontal="right" vertical="center"/>
    </xf>
    <xf numFmtId="175" fontId="24" fillId="0" borderId="17" xfId="0" applyNumberFormat="1" applyFont="1" applyBorder="1" applyAlignment="1">
      <alignment horizontal="right" vertical="center"/>
    </xf>
    <xf numFmtId="173" fontId="24" fillId="0" borderId="17" xfId="0" applyNumberFormat="1" applyFont="1" applyBorder="1" applyAlignment="1">
      <alignment horizontal="right" vertical="center"/>
    </xf>
    <xf numFmtId="173" fontId="24" fillId="0" borderId="18" xfId="0" applyNumberFormat="1" applyFont="1" applyBorder="1" applyAlignment="1">
      <alignment vertical="center"/>
    </xf>
    <xf numFmtId="173" fontId="24" fillId="0" borderId="17" xfId="0" applyNumberFormat="1" applyFont="1" applyBorder="1" applyAlignment="1">
      <alignment vertical="center"/>
    </xf>
    <xf numFmtId="173" fontId="24" fillId="0" borderId="16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32" fillId="6" borderId="21" xfId="0" quotePrefix="1" applyFont="1" applyFill="1" applyBorder="1" applyAlignment="1">
      <alignment horizontal="center" vertical="center" wrapText="1"/>
    </xf>
    <xf numFmtId="0" fontId="25" fillId="6" borderId="21" xfId="0" quotePrefix="1" applyFont="1" applyFill="1" applyBorder="1" applyAlignment="1">
      <alignment horizontal="center" vertical="center" wrapText="1"/>
    </xf>
    <xf numFmtId="0" fontId="25" fillId="6" borderId="20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4" borderId="40" xfId="0" applyNumberFormat="1" applyFont="1" applyFill="1" applyBorder="1"/>
    <xf numFmtId="3" fontId="0" fillId="4" borderId="11" xfId="0" applyNumberFormat="1" applyFont="1" applyFill="1" applyBorder="1"/>
    <xf numFmtId="0" fontId="0" fillId="0" borderId="41" xfId="0" applyNumberFormat="1" applyFont="1" applyBorder="1"/>
    <xf numFmtId="3" fontId="0" fillId="0" borderId="42" xfId="0" applyNumberFormat="1" applyFont="1" applyBorder="1"/>
    <xf numFmtId="0" fontId="0" fillId="4" borderId="41" xfId="0" applyNumberFormat="1" applyFont="1" applyFill="1" applyBorder="1"/>
    <xf numFmtId="3" fontId="0" fillId="4" borderId="42" xfId="0" applyNumberFormat="1" applyFont="1" applyFill="1" applyBorder="1"/>
    <xf numFmtId="0" fontId="30" fillId="5" borderId="41" xfId="0" applyNumberFormat="1" applyFont="1" applyFill="1" applyBorder="1"/>
    <xf numFmtId="3" fontId="30" fillId="5" borderId="42" xfId="0" applyNumberFormat="1" applyFont="1" applyFill="1" applyBorder="1"/>
    <xf numFmtId="0" fontId="0" fillId="0" borderId="2" xfId="0" applyBorder="1" applyAlignment="1"/>
    <xf numFmtId="0" fontId="2" fillId="0" borderId="2" xfId="26" applyFont="1" applyFill="1" applyBorder="1" applyAlignment="1"/>
    <xf numFmtId="3" fontId="32" fillId="3" borderId="23" xfId="0" applyNumberFormat="1" applyFont="1" applyFill="1" applyBorder="1" applyAlignment="1">
      <alignment horizontal="center" vertical="center"/>
    </xf>
    <xf numFmtId="3" fontId="32" fillId="3" borderId="29" xfId="0" applyNumberFormat="1" applyFont="1" applyFill="1" applyBorder="1" applyAlignment="1">
      <alignment horizontal="center" vertical="center"/>
    </xf>
    <xf numFmtId="9" fontId="32" fillId="3" borderId="23" xfId="0" applyNumberFormat="1" applyFont="1" applyFill="1" applyBorder="1" applyAlignment="1">
      <alignment horizontal="center" vertical="center"/>
    </xf>
    <xf numFmtId="9" fontId="32" fillId="3" borderId="29" xfId="0" applyNumberFormat="1" applyFont="1" applyFill="1" applyBorder="1" applyAlignment="1">
      <alignment horizontal="center" vertical="center"/>
    </xf>
    <xf numFmtId="3" fontId="32" fillId="3" borderId="24" xfId="0" applyNumberFormat="1" applyFont="1" applyFill="1" applyBorder="1" applyAlignment="1">
      <alignment horizontal="center" vertical="center" wrapText="1"/>
    </xf>
    <xf numFmtId="3" fontId="32" fillId="3" borderId="30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32" fillId="6" borderId="39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0" fontId="32" fillId="6" borderId="22" xfId="0" applyFont="1" applyFill="1" applyBorder="1" applyAlignment="1">
      <alignment horizontal="center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/>
    </xf>
    <xf numFmtId="0" fontId="36" fillId="2" borderId="26" xfId="0" applyFont="1" applyFill="1" applyBorder="1" applyAlignment="1">
      <alignment horizontal="center"/>
    </xf>
    <xf numFmtId="0" fontId="36" fillId="2" borderId="19" xfId="0" applyFont="1" applyFill="1" applyBorder="1" applyAlignment="1">
      <alignment horizontal="center"/>
    </xf>
    <xf numFmtId="0" fontId="36" fillId="3" borderId="6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166" fontId="24" fillId="2" borderId="16" xfId="0" applyNumberFormat="1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168" fontId="32" fillId="2" borderId="28" xfId="0" applyNumberFormat="1" applyFont="1" applyFill="1" applyBorder="1" applyAlignment="1">
      <alignment horizontal="center" vertical="center" wrapText="1"/>
    </xf>
    <xf numFmtId="168" fontId="32" fillId="2" borderId="36" xfId="0" applyNumberFormat="1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</cellXfs>
  <cellStyles count="93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2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Procenta 10" xfId="78"/>
    <cellStyle name="Procenta 11" xfId="79"/>
    <cellStyle name="Procenta 2" xfId="80"/>
    <cellStyle name="Procenta 2 2" xfId="81"/>
    <cellStyle name="Procenta 2 2 2" xfId="82"/>
    <cellStyle name="Procenta 2 3" xfId="83"/>
    <cellStyle name="Procenta 3" xfId="84"/>
    <cellStyle name="Procenta 3 2" xfId="85"/>
    <cellStyle name="Procenta 4" xfId="86"/>
    <cellStyle name="Procenta 5" xfId="87"/>
    <cellStyle name="Procenta 6" xfId="88"/>
    <cellStyle name="Procenta 7" xfId="89"/>
    <cellStyle name="Procenta 8" xfId="90"/>
    <cellStyle name="Procenta 9" xfId="91"/>
  </cellStyles>
  <dxfs count="3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TableStyleMedium2 2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21" totalsRowShown="0" headerRowDxfId="24" tableBorderDxfId="23">
  <autoFilter ref="A7:S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22"/>
    <tableColumn id="2" name="popis" dataDxfId="21"/>
    <tableColumn id="3" name="01 uv_sk" dataDxfId="2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1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1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1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1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1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1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1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1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1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1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">
      <calculatedColumnFormula>IF(Tabulka[[#This Row],[15_vzpl]]=0,"",Tabulka[[#This Row],[14_vzsk]]/Tabulka[[#This Row],[15_vzpl]])</calculatedColumnFormula>
    </tableColumn>
    <tableColumn id="20" name="17_vzroz" dataDxfId="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83" totalsRowShown="0">
  <autoFilter ref="C3:S18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7"/>
  <sheetViews>
    <sheetView showGridLines="0" showRowColHeaders="0" tabSelected="1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9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3" customWidth="1"/>
    <col min="18" max="18" width="7.33203125" style="8" customWidth="1"/>
    <col min="19" max="19" width="8" style="3" customWidth="1"/>
    <col min="21" max="21" width="11.21875" bestFit="1" customWidth="1"/>
  </cols>
  <sheetData>
    <row r="1" spans="1:19" ht="18.600000000000001" thickBot="1" x14ac:dyDescent="0.4">
      <c r="A1" s="58" t="s">
        <v>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" thickBot="1" x14ac:dyDescent="0.35">
      <c r="A2" s="4" t="s">
        <v>65</v>
      </c>
      <c r="B2" s="5"/>
    </row>
    <row r="3" spans="1:19" x14ac:dyDescent="0.3">
      <c r="A3" s="72" t="s">
        <v>29</v>
      </c>
      <c r="B3" s="73"/>
      <c r="C3" s="74" t="s">
        <v>20</v>
      </c>
      <c r="D3" s="75"/>
      <c r="E3" s="75"/>
      <c r="F3" s="76"/>
      <c r="G3" s="77" t="s">
        <v>21</v>
      </c>
      <c r="H3" s="78"/>
      <c r="I3" s="78"/>
      <c r="J3" s="79"/>
      <c r="K3" s="80" t="s">
        <v>28</v>
      </c>
      <c r="L3" s="81"/>
      <c r="M3" s="81"/>
      <c r="N3" s="81"/>
      <c r="O3" s="82"/>
      <c r="P3" s="78" t="s">
        <v>62</v>
      </c>
      <c r="Q3" s="78"/>
      <c r="R3" s="78"/>
      <c r="S3" s="79"/>
    </row>
    <row r="4" spans="1:19" ht="15" thickBot="1" x14ac:dyDescent="0.35">
      <c r="A4" s="91">
        <v>2018</v>
      </c>
      <c r="B4" s="92"/>
      <c r="C4" s="93" t="s">
        <v>61</v>
      </c>
      <c r="D4" s="95" t="s">
        <v>4</v>
      </c>
      <c r="E4" s="95" t="s">
        <v>2</v>
      </c>
      <c r="F4" s="70" t="s">
        <v>1</v>
      </c>
      <c r="G4" s="85" t="s">
        <v>22</v>
      </c>
      <c r="H4" s="87" t="s">
        <v>26</v>
      </c>
      <c r="I4" s="87" t="s">
        <v>60</v>
      </c>
      <c r="J4" s="89" t="s">
        <v>23</v>
      </c>
      <c r="K4" s="67" t="s">
        <v>59</v>
      </c>
      <c r="L4" s="68"/>
      <c r="M4" s="68"/>
      <c r="N4" s="69"/>
      <c r="O4" s="70" t="s">
        <v>58</v>
      </c>
      <c r="P4" s="59" t="s">
        <v>57</v>
      </c>
      <c r="Q4" s="59" t="s">
        <v>31</v>
      </c>
      <c r="R4" s="61" t="s">
        <v>2</v>
      </c>
      <c r="S4" s="63" t="s">
        <v>30</v>
      </c>
    </row>
    <row r="5" spans="1:19" s="43" customFormat="1" ht="19.2" customHeight="1" x14ac:dyDescent="0.3">
      <c r="A5" s="65" t="s">
        <v>56</v>
      </c>
      <c r="B5" s="66"/>
      <c r="C5" s="94"/>
      <c r="D5" s="96"/>
      <c r="E5" s="96"/>
      <c r="F5" s="71"/>
      <c r="G5" s="86"/>
      <c r="H5" s="88"/>
      <c r="I5" s="88"/>
      <c r="J5" s="90"/>
      <c r="K5" s="46" t="s">
        <v>24</v>
      </c>
      <c r="L5" s="45" t="s">
        <v>25</v>
      </c>
      <c r="M5" s="45" t="s">
        <v>55</v>
      </c>
      <c r="N5" s="44" t="s">
        <v>0</v>
      </c>
      <c r="O5" s="71"/>
      <c r="P5" s="60"/>
      <c r="Q5" s="60"/>
      <c r="R5" s="62"/>
      <c r="S5" s="64"/>
    </row>
    <row r="6" spans="1:19" ht="15" thickBot="1" x14ac:dyDescent="0.35">
      <c r="A6" s="83" t="s">
        <v>19</v>
      </c>
      <c r="B6" s="84"/>
      <c r="C6" s="42">
        <f ca="1">SUM(Tabulka[01 uv_sk])/2</f>
        <v>101.25</v>
      </c>
      <c r="D6" s="40"/>
      <c r="E6" s="40"/>
      <c r="F6" s="39"/>
      <c r="G6" s="41">
        <f ca="1">SUM(Tabulka[05 h_vram])/2</f>
        <v>171153.35000000003</v>
      </c>
      <c r="H6" s="40">
        <f ca="1">SUM(Tabulka[06 h_naduv])/2</f>
        <v>9802.4</v>
      </c>
      <c r="I6" s="40">
        <f ca="1">SUM(Tabulka[07 h_nadzk])/2</f>
        <v>795.93999999999994</v>
      </c>
      <c r="J6" s="39">
        <f ca="1">SUM(Tabulka[08 h_oon])/2</f>
        <v>0</v>
      </c>
      <c r="K6" s="41">
        <f ca="1">SUM(Tabulka[09 m_kl])/2</f>
        <v>0</v>
      </c>
      <c r="L6" s="40">
        <f ca="1">SUM(Tabulka[10 m_gr])/2</f>
        <v>449000</v>
      </c>
      <c r="M6" s="40">
        <f ca="1">SUM(Tabulka[11 m_jo])/2</f>
        <v>3400458</v>
      </c>
      <c r="N6" s="40">
        <f ca="1">SUM(Tabulka[12 m_oc])/2</f>
        <v>3849458</v>
      </c>
      <c r="O6" s="39">
        <f ca="1">SUM(Tabulka[13 m_sk])/2</f>
        <v>58247713</v>
      </c>
      <c r="P6" s="38">
        <f ca="1">SUM(Tabulka[14_vzsk])/2</f>
        <v>123254</v>
      </c>
      <c r="Q6" s="38">
        <f ca="1">SUM(Tabulka[15_vzpl])/2</f>
        <v>89578.77195216417</v>
      </c>
      <c r="R6" s="37">
        <f ca="1">IF(Q6=0,0,P6/Q6)</f>
        <v>1.3759286638336445</v>
      </c>
      <c r="S6" s="36">
        <f ca="1">Q6-P6</f>
        <v>-33675.22804783583</v>
      </c>
    </row>
    <row r="7" spans="1:19" hidden="1" x14ac:dyDescent="0.3">
      <c r="A7" s="35" t="s">
        <v>54</v>
      </c>
      <c r="B7" s="34" t="s">
        <v>53</v>
      </c>
      <c r="C7" s="33" t="s">
        <v>52</v>
      </c>
      <c r="D7" s="32" t="s">
        <v>51</v>
      </c>
      <c r="E7" s="31" t="s">
        <v>50</v>
      </c>
      <c r="F7" s="30" t="s">
        <v>49</v>
      </c>
      <c r="G7" s="29" t="s">
        <v>48</v>
      </c>
      <c r="H7" s="27" t="s">
        <v>47</v>
      </c>
      <c r="I7" s="27" t="s">
        <v>46</v>
      </c>
      <c r="J7" s="26" t="s">
        <v>45</v>
      </c>
      <c r="K7" s="28" t="s">
        <v>44</v>
      </c>
      <c r="L7" s="27" t="s">
        <v>43</v>
      </c>
      <c r="M7" s="27" t="s">
        <v>42</v>
      </c>
      <c r="N7" s="26" t="s">
        <v>41</v>
      </c>
      <c r="O7" s="25" t="s">
        <v>40</v>
      </c>
      <c r="P7" s="24" t="s">
        <v>39</v>
      </c>
      <c r="Q7" s="23" t="s">
        <v>38</v>
      </c>
      <c r="R7" s="22" t="s">
        <v>37</v>
      </c>
      <c r="S7" s="21" t="s">
        <v>36</v>
      </c>
    </row>
    <row r="8" spans="1:19" x14ac:dyDescent="0.3">
      <c r="A8" s="18" t="s">
        <v>35</v>
      </c>
      <c r="B8" s="17"/>
      <c r="C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21.716666666666665</v>
      </c>
      <c r="D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38538</v>
      </c>
      <c r="H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5965.5</v>
      </c>
      <c r="I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291.5</v>
      </c>
      <c r="J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449000</v>
      </c>
      <c r="M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1725008</v>
      </c>
      <c r="N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2174008</v>
      </c>
      <c r="O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22658960</v>
      </c>
      <c r="P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70200</v>
      </c>
      <c r="Q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64578.771952164177</v>
      </c>
      <c r="R8" s="20">
        <f ca="1">IF(Tabulka[[#This Row],[15_vzpl]]=0,"",Tabulka[[#This Row],[14_vzsk]]/Tabulka[[#This Row],[15_vzpl]])</f>
        <v>1.087044517538978</v>
      </c>
      <c r="S8" s="19">
        <f ca="1">IF(Tabulka[[#This Row],[15_vzpl]]-Tabulka[[#This Row],[14_vzsk]]=0,"",Tabulka[[#This Row],[15_vzpl]]-Tabulka[[#This Row],[14_vzsk]])</f>
        <v>-5621.2280478358225</v>
      </c>
    </row>
    <row r="9" spans="1:19" x14ac:dyDescent="0.3">
      <c r="A9" s="18">
        <v>99</v>
      </c>
      <c r="B9" s="17" t="s">
        <v>81</v>
      </c>
      <c r="C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5.2166666666666677</v>
      </c>
      <c r="D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9848</v>
      </c>
      <c r="H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861</v>
      </c>
      <c r="I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95.5</v>
      </c>
      <c r="J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73719</v>
      </c>
      <c r="N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73719</v>
      </c>
      <c r="O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3052764</v>
      </c>
      <c r="P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70200</v>
      </c>
      <c r="Q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64578.771952164177</v>
      </c>
      <c r="R9" s="20">
        <f ca="1">IF(Tabulka[[#This Row],[15_vzpl]]=0,"",Tabulka[[#This Row],[14_vzsk]]/Tabulka[[#This Row],[15_vzpl]])</f>
        <v>1.087044517538978</v>
      </c>
      <c r="S9" s="19">
        <f ca="1">IF(Tabulka[[#This Row],[15_vzpl]]-Tabulka[[#This Row],[14_vzsk]]=0,"",Tabulka[[#This Row],[15_vzpl]]-Tabulka[[#This Row],[14_vzsk]])</f>
        <v>-5621.2280478358225</v>
      </c>
    </row>
    <row r="10" spans="1:19" x14ac:dyDescent="0.3">
      <c r="A10" s="18">
        <v>100</v>
      </c>
      <c r="B10" s="17" t="s">
        <v>82</v>
      </c>
      <c r="C1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</v>
      </c>
      <c r="D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7524</v>
      </c>
      <c r="H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1200.5</v>
      </c>
      <c r="I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117672</v>
      </c>
      <c r="N1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117672</v>
      </c>
      <c r="O1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3050356</v>
      </c>
      <c r="P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" t="str">
        <f ca="1">IF(Tabulka[[#This Row],[15_vzpl]]=0,"",Tabulka[[#This Row],[14_vzsk]]/Tabulka[[#This Row],[15_vzpl]])</f>
        <v/>
      </c>
      <c r="S10" s="19" t="str">
        <f ca="1">IF(Tabulka[[#This Row],[15_vzpl]]-Tabulka[[#This Row],[14_vzsk]]=0,"",Tabulka[[#This Row],[15_vzpl]]-Tabulka[[#This Row],[14_vzsk]])</f>
        <v/>
      </c>
    </row>
    <row r="11" spans="1:19" x14ac:dyDescent="0.3">
      <c r="A11" s="18">
        <v>101</v>
      </c>
      <c r="B11" s="17" t="s">
        <v>83</v>
      </c>
      <c r="C1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12.25</v>
      </c>
      <c r="D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21166</v>
      </c>
      <c r="H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3904</v>
      </c>
      <c r="I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196</v>
      </c>
      <c r="J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449000</v>
      </c>
      <c r="M1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1533617</v>
      </c>
      <c r="N1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1982617</v>
      </c>
      <c r="O1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16555840</v>
      </c>
      <c r="P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0" t="str">
        <f ca="1">IF(Tabulka[[#This Row],[15_vzpl]]=0,"",Tabulka[[#This Row],[14_vzsk]]/Tabulka[[#This Row],[15_vzpl]])</f>
        <v/>
      </c>
      <c r="S11" s="19" t="str">
        <f ca="1">IF(Tabulka[[#This Row],[15_vzpl]]-Tabulka[[#This Row],[14_vzsk]]=0,"",Tabulka[[#This Row],[15_vzpl]]-Tabulka[[#This Row],[14_vzsk]])</f>
        <v/>
      </c>
    </row>
    <row r="12" spans="1:19" x14ac:dyDescent="0.3">
      <c r="A12" s="18" t="s">
        <v>66</v>
      </c>
      <c r="B12" s="17"/>
      <c r="C12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75.27500000000002</v>
      </c>
      <c r="D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125069.35</v>
      </c>
      <c r="H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3836.9</v>
      </c>
      <c r="I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504.44</v>
      </c>
      <c r="J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1606101</v>
      </c>
      <c r="N12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1606101</v>
      </c>
      <c r="O12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34375763</v>
      </c>
      <c r="P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53054</v>
      </c>
      <c r="Q12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24999.999999999996</v>
      </c>
      <c r="R12" s="20">
        <f ca="1">IF(Tabulka[[#This Row],[15_vzpl]]=0,"",Tabulka[[#This Row],[14_vzsk]]/Tabulka[[#This Row],[15_vzpl]])</f>
        <v>2.1221600000000005</v>
      </c>
      <c r="S12" s="19">
        <f ca="1">IF(Tabulka[[#This Row],[15_vzpl]]-Tabulka[[#This Row],[14_vzsk]]=0,"",Tabulka[[#This Row],[15_vzpl]]-Tabulka[[#This Row],[14_vzsk]])</f>
        <v>-28054.000000000004</v>
      </c>
    </row>
    <row r="13" spans="1:19" x14ac:dyDescent="0.3">
      <c r="A13" s="18">
        <v>303</v>
      </c>
      <c r="B13" s="17" t="s">
        <v>84</v>
      </c>
      <c r="C13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27.083333333333332</v>
      </c>
      <c r="D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44065.8</v>
      </c>
      <c r="H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1502.75</v>
      </c>
      <c r="I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191.33999999999997</v>
      </c>
      <c r="J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566582</v>
      </c>
      <c r="N13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566582</v>
      </c>
      <c r="O13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12593730</v>
      </c>
      <c r="P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53054</v>
      </c>
      <c r="Q13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24999.999999999996</v>
      </c>
      <c r="R13" s="20">
        <f ca="1">IF(Tabulka[[#This Row],[15_vzpl]]=0,"",Tabulka[[#This Row],[14_vzsk]]/Tabulka[[#This Row],[15_vzpl]])</f>
        <v>2.1221600000000005</v>
      </c>
      <c r="S13" s="19">
        <f ca="1">IF(Tabulka[[#This Row],[15_vzpl]]-Tabulka[[#This Row],[14_vzsk]]=0,"",Tabulka[[#This Row],[15_vzpl]]-Tabulka[[#This Row],[14_vzsk]])</f>
        <v>-28054.000000000004</v>
      </c>
    </row>
    <row r="14" spans="1:19" x14ac:dyDescent="0.3">
      <c r="A14" s="18">
        <v>304</v>
      </c>
      <c r="B14" s="17" t="s">
        <v>85</v>
      </c>
      <c r="C14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18.466666666666669</v>
      </c>
      <c r="D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31894.7</v>
      </c>
      <c r="H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</v>
      </c>
      <c r="I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84.1</v>
      </c>
      <c r="J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559400</v>
      </c>
      <c r="N14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559400</v>
      </c>
      <c r="O14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10493131</v>
      </c>
      <c r="P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" t="str">
        <f ca="1">IF(Tabulka[[#This Row],[15_vzpl]]=0,"",Tabulka[[#This Row],[14_vzsk]]/Tabulka[[#This Row],[15_vzpl]])</f>
        <v/>
      </c>
      <c r="S14" s="19" t="str">
        <f ca="1">IF(Tabulka[[#This Row],[15_vzpl]]-Tabulka[[#This Row],[14_vzsk]]=0,"",Tabulka[[#This Row],[15_vzpl]]-Tabulka[[#This Row],[14_vzsk]])</f>
        <v/>
      </c>
    </row>
    <row r="15" spans="1:19" x14ac:dyDescent="0.3">
      <c r="A15" s="18">
        <v>305</v>
      </c>
      <c r="B15" s="17" t="s">
        <v>86</v>
      </c>
      <c r="C15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4.125</v>
      </c>
      <c r="D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7251</v>
      </c>
      <c r="H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</v>
      </c>
      <c r="I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J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106053</v>
      </c>
      <c r="N15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106053</v>
      </c>
      <c r="O15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2377399</v>
      </c>
      <c r="P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" t="str">
        <f ca="1">IF(Tabulka[[#This Row],[15_vzpl]]=0,"",Tabulka[[#This Row],[14_vzsk]]/Tabulka[[#This Row],[15_vzpl]])</f>
        <v/>
      </c>
      <c r="S15" s="19" t="str">
        <f ca="1">IF(Tabulka[[#This Row],[15_vzpl]]-Tabulka[[#This Row],[14_vzsk]]=0,"",Tabulka[[#This Row],[15_vzpl]]-Tabulka[[#This Row],[14_vzsk]])</f>
        <v/>
      </c>
    </row>
    <row r="16" spans="1:19" x14ac:dyDescent="0.3">
      <c r="A16" s="18">
        <v>409</v>
      </c>
      <c r="B16" s="17" t="s">
        <v>87</v>
      </c>
      <c r="C16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2668</v>
      </c>
      <c r="H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</v>
      </c>
      <c r="J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28017</v>
      </c>
      <c r="N16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28017</v>
      </c>
      <c r="O16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588330</v>
      </c>
      <c r="P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0" t="str">
        <f ca="1">IF(Tabulka[[#This Row],[15_vzpl]]=0,"",Tabulka[[#This Row],[14_vzsk]]/Tabulka[[#This Row],[15_vzpl]])</f>
        <v/>
      </c>
      <c r="S16" s="19" t="str">
        <f ca="1">IF(Tabulka[[#This Row],[15_vzpl]]-Tabulka[[#This Row],[14_vzsk]]=0,"",Tabulka[[#This Row],[15_vzpl]]-Tabulka[[#This Row],[14_vzsk]])</f>
        <v/>
      </c>
    </row>
    <row r="17" spans="1:19" x14ac:dyDescent="0.3">
      <c r="A17" s="18">
        <v>424</v>
      </c>
      <c r="B17" s="17" t="s">
        <v>88</v>
      </c>
      <c r="C17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9.1333333333333346</v>
      </c>
      <c r="D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14905.2</v>
      </c>
      <c r="H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666.8</v>
      </c>
      <c r="I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</v>
      </c>
      <c r="J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129262</v>
      </c>
      <c r="N17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129262</v>
      </c>
      <c r="O17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3546486</v>
      </c>
      <c r="P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0" t="str">
        <f ca="1">IF(Tabulka[[#This Row],[15_vzpl]]=0,"",Tabulka[[#This Row],[14_vzsk]]/Tabulka[[#This Row],[15_vzpl]])</f>
        <v/>
      </c>
      <c r="S17" s="19" t="str">
        <f ca="1">IF(Tabulka[[#This Row],[15_vzpl]]-Tabulka[[#This Row],[14_vzsk]]=0,"",Tabulka[[#This Row],[15_vzpl]]-Tabulka[[#This Row],[14_vzsk]])</f>
        <v/>
      </c>
    </row>
    <row r="18" spans="1:19" x14ac:dyDescent="0.3">
      <c r="A18" s="18">
        <v>636</v>
      </c>
      <c r="B18" s="17" t="s">
        <v>89</v>
      </c>
      <c r="C18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5192.25</v>
      </c>
      <c r="H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265.5</v>
      </c>
      <c r="I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48856</v>
      </c>
      <c r="N18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48856</v>
      </c>
      <c r="O18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1132865</v>
      </c>
      <c r="P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0" t="str">
        <f ca="1">IF(Tabulka[[#This Row],[15_vzpl]]=0,"",Tabulka[[#This Row],[14_vzsk]]/Tabulka[[#This Row],[15_vzpl]])</f>
        <v/>
      </c>
      <c r="S18" s="19" t="str">
        <f ca="1">IF(Tabulka[[#This Row],[15_vzpl]]-Tabulka[[#This Row],[14_vzsk]]=0,"",Tabulka[[#This Row],[15_vzpl]]-Tabulka[[#This Row],[14_vzsk]])</f>
        <v/>
      </c>
    </row>
    <row r="19" spans="1:19" x14ac:dyDescent="0.3">
      <c r="A19" s="18">
        <v>642</v>
      </c>
      <c r="B19" s="17" t="s">
        <v>90</v>
      </c>
      <c r="C19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11.966666666666669</v>
      </c>
      <c r="D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19092.400000000001</v>
      </c>
      <c r="H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678.85</v>
      </c>
      <c r="I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J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167931</v>
      </c>
      <c r="N19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167931</v>
      </c>
      <c r="O19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3643822</v>
      </c>
      <c r="P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0" t="str">
        <f ca="1">IF(Tabulka[[#This Row],[15_vzpl]]=0,"",Tabulka[[#This Row],[14_vzsk]]/Tabulka[[#This Row],[15_vzpl]])</f>
        <v/>
      </c>
      <c r="S19" s="19" t="str">
        <f ca="1">IF(Tabulka[[#This Row],[15_vzpl]]-Tabulka[[#This Row],[14_vzsk]]=0,"",Tabulka[[#This Row],[15_vzpl]]-Tabulka[[#This Row],[14_vzsk]])</f>
        <v/>
      </c>
    </row>
    <row r="20" spans="1:19" x14ac:dyDescent="0.3">
      <c r="A20" s="18" t="s">
        <v>67</v>
      </c>
      <c r="B20" s="17"/>
      <c r="C20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4.258333333333332</v>
      </c>
      <c r="D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7546</v>
      </c>
      <c r="H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69349</v>
      </c>
      <c r="N20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69349</v>
      </c>
      <c r="O20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1212990</v>
      </c>
      <c r="P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0" t="str">
        <f ca="1">IF(Tabulka[[#This Row],[15_vzpl]]=0,"",Tabulka[[#This Row],[14_vzsk]]/Tabulka[[#This Row],[15_vzpl]])</f>
        <v/>
      </c>
      <c r="S20" s="19" t="str">
        <f ca="1">IF(Tabulka[[#This Row],[15_vzpl]]-Tabulka[[#This Row],[14_vzsk]]=0,"",Tabulka[[#This Row],[15_vzpl]]-Tabulka[[#This Row],[14_vzsk]])</f>
        <v/>
      </c>
    </row>
    <row r="21" spans="1:19" x14ac:dyDescent="0.3">
      <c r="A21" s="18">
        <v>30</v>
      </c>
      <c r="B21" s="17" t="s">
        <v>91</v>
      </c>
      <c r="C21" s="11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4.258333333333332</v>
      </c>
      <c r="D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16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7546</v>
      </c>
      <c r="H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69349</v>
      </c>
      <c r="N21" s="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69349</v>
      </c>
      <c r="O21" s="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1212990</v>
      </c>
      <c r="P2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1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0" t="str">
        <f ca="1">IF(Tabulka[[#This Row],[15_vzpl]]=0,"",Tabulka[[#This Row],[14_vzsk]]/Tabulka[[#This Row],[15_vzpl]])</f>
        <v/>
      </c>
      <c r="S21" s="19" t="str">
        <f ca="1">IF(Tabulka[[#This Row],[15_vzpl]]-Tabulka[[#This Row],[14_vzsk]]=0,"",Tabulka[[#This Row],[15_vzpl]]-Tabulka[[#This Row],[14_vzsk]])</f>
        <v/>
      </c>
    </row>
    <row r="22" spans="1:19" x14ac:dyDescent="0.3">
      <c r="A22" t="s">
        <v>64</v>
      </c>
    </row>
    <row r="23" spans="1:19" x14ac:dyDescent="0.3">
      <c r="A23" s="1" t="s">
        <v>5</v>
      </c>
    </row>
    <row r="24" spans="1:19" x14ac:dyDescent="0.3">
      <c r="A24" s="2" t="s">
        <v>34</v>
      </c>
    </row>
    <row r="25" spans="1:19" x14ac:dyDescent="0.3">
      <c r="A25" s="10" t="s">
        <v>33</v>
      </c>
    </row>
    <row r="26" spans="1:19" x14ac:dyDescent="0.3">
      <c r="A26" s="6" t="s">
        <v>27</v>
      </c>
    </row>
    <row r="27" spans="1:19" x14ac:dyDescent="0.3">
      <c r="A27" s="7" t="s">
        <v>32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1">
    <cfRule type="cellIs" dxfId="3" priority="3" operator="lessThan">
      <formula>0</formula>
    </cfRule>
  </conditionalFormatting>
  <conditionalFormatting sqref="R6:R21">
    <cfRule type="cellIs" dxfId="2" priority="4" operator="greaterThan">
      <formula>1</formula>
    </cfRule>
  </conditionalFormatting>
  <conditionalFormatting sqref="A8:S21">
    <cfRule type="expression" dxfId="1" priority="2">
      <formula>$B8=""</formula>
    </cfRule>
  </conditionalFormatting>
  <conditionalFormatting sqref="P8:S21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8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80</v>
      </c>
    </row>
    <row r="2" spans="1:19" x14ac:dyDescent="0.3">
      <c r="A2" s="4" t="s">
        <v>65</v>
      </c>
    </row>
    <row r="3" spans="1:19" x14ac:dyDescent="0.3">
      <c r="A3" s="56" t="s">
        <v>6</v>
      </c>
      <c r="B3" s="55">
        <v>2018</v>
      </c>
      <c r="C3" t="s">
        <v>63</v>
      </c>
      <c r="D3" t="s">
        <v>54</v>
      </c>
      <c r="E3" t="s">
        <v>52</v>
      </c>
      <c r="F3" t="s">
        <v>51</v>
      </c>
      <c r="G3" t="s">
        <v>50</v>
      </c>
      <c r="H3" t="s">
        <v>49</v>
      </c>
      <c r="I3" t="s">
        <v>48</v>
      </c>
      <c r="J3" t="s">
        <v>47</v>
      </c>
      <c r="K3" t="s">
        <v>46</v>
      </c>
      <c r="L3" t="s">
        <v>45</v>
      </c>
      <c r="M3" t="s">
        <v>44</v>
      </c>
      <c r="N3" t="s">
        <v>43</v>
      </c>
      <c r="O3" t="s">
        <v>42</v>
      </c>
      <c r="P3" t="s">
        <v>41</v>
      </c>
      <c r="Q3" t="s">
        <v>40</v>
      </c>
      <c r="R3" t="s">
        <v>39</v>
      </c>
      <c r="S3" t="s">
        <v>38</v>
      </c>
    </row>
    <row r="4" spans="1:19" x14ac:dyDescent="0.3">
      <c r="A4" s="54" t="s">
        <v>7</v>
      </c>
      <c r="B4" s="53">
        <v>1</v>
      </c>
      <c r="C4" s="48">
        <v>1</v>
      </c>
      <c r="D4" s="48" t="s">
        <v>35</v>
      </c>
      <c r="E4" s="47">
        <v>21.55</v>
      </c>
      <c r="F4" s="47"/>
      <c r="G4" s="47"/>
      <c r="H4" s="47"/>
      <c r="I4" s="47">
        <v>3682</v>
      </c>
      <c r="J4" s="47">
        <v>475</v>
      </c>
      <c r="K4" s="47">
        <v>28</v>
      </c>
      <c r="L4" s="47"/>
      <c r="M4" s="47"/>
      <c r="N4" s="47"/>
      <c r="O4" s="47">
        <v>33872</v>
      </c>
      <c r="P4" s="47">
        <v>33872</v>
      </c>
      <c r="Q4" s="47">
        <v>1668343</v>
      </c>
      <c r="R4" s="47"/>
      <c r="S4" s="47">
        <v>5381.5643293470157</v>
      </c>
    </row>
    <row r="5" spans="1:19" x14ac:dyDescent="0.3">
      <c r="A5" s="52" t="s">
        <v>8</v>
      </c>
      <c r="B5" s="51">
        <v>2</v>
      </c>
      <c r="C5">
        <v>1</v>
      </c>
      <c r="D5">
        <v>99</v>
      </c>
      <c r="E5">
        <v>6.8</v>
      </c>
      <c r="I5">
        <v>1216</v>
      </c>
      <c r="J5">
        <v>109</v>
      </c>
      <c r="K5">
        <v>8</v>
      </c>
      <c r="Q5">
        <v>333893</v>
      </c>
      <c r="S5">
        <v>5381.5643293470157</v>
      </c>
    </row>
    <row r="6" spans="1:19" x14ac:dyDescent="0.3">
      <c r="A6" s="54" t="s">
        <v>9</v>
      </c>
      <c r="B6" s="53">
        <v>3</v>
      </c>
      <c r="C6">
        <v>1</v>
      </c>
      <c r="D6">
        <v>100</v>
      </c>
      <c r="E6">
        <v>2</v>
      </c>
      <c r="I6">
        <v>368</v>
      </c>
      <c r="J6">
        <v>51.5</v>
      </c>
      <c r="O6">
        <v>6872</v>
      </c>
      <c r="P6">
        <v>6872</v>
      </c>
      <c r="Q6">
        <v>110998</v>
      </c>
    </row>
    <row r="7" spans="1:19" x14ac:dyDescent="0.3">
      <c r="A7" s="52" t="s">
        <v>10</v>
      </c>
      <c r="B7" s="51">
        <v>4</v>
      </c>
      <c r="C7">
        <v>1</v>
      </c>
      <c r="D7">
        <v>101</v>
      </c>
      <c r="E7">
        <v>12.75</v>
      </c>
      <c r="I7">
        <v>2098</v>
      </c>
      <c r="J7">
        <v>314.5</v>
      </c>
      <c r="K7">
        <v>20</v>
      </c>
      <c r="O7">
        <v>27000</v>
      </c>
      <c r="P7">
        <v>27000</v>
      </c>
      <c r="Q7">
        <v>1223452</v>
      </c>
    </row>
    <row r="8" spans="1:19" x14ac:dyDescent="0.3">
      <c r="A8" s="54" t="s">
        <v>11</v>
      </c>
      <c r="B8" s="53">
        <v>5</v>
      </c>
      <c r="C8">
        <v>1</v>
      </c>
      <c r="D8" t="s">
        <v>66</v>
      </c>
      <c r="E8">
        <v>75</v>
      </c>
      <c r="I8">
        <v>11623</v>
      </c>
      <c r="J8">
        <v>204</v>
      </c>
      <c r="Q8">
        <v>2624281</v>
      </c>
      <c r="S8">
        <v>2083.3333333333335</v>
      </c>
    </row>
    <row r="9" spans="1:19" x14ac:dyDescent="0.3">
      <c r="A9" s="52" t="s">
        <v>12</v>
      </c>
      <c r="B9" s="51">
        <v>6</v>
      </c>
      <c r="C9">
        <v>1</v>
      </c>
      <c r="D9">
        <v>303</v>
      </c>
      <c r="E9">
        <v>25</v>
      </c>
      <c r="I9">
        <v>3830.5</v>
      </c>
      <c r="J9">
        <v>30</v>
      </c>
      <c r="Q9">
        <v>857487</v>
      </c>
      <c r="S9">
        <v>2083.3333333333335</v>
      </c>
    </row>
    <row r="10" spans="1:19" x14ac:dyDescent="0.3">
      <c r="A10" s="54" t="s">
        <v>13</v>
      </c>
      <c r="B10" s="53">
        <v>7</v>
      </c>
      <c r="C10">
        <v>1</v>
      </c>
      <c r="D10">
        <v>304</v>
      </c>
      <c r="E10">
        <v>19.75</v>
      </c>
      <c r="I10">
        <v>3205.5</v>
      </c>
      <c r="J10">
        <v>20</v>
      </c>
      <c r="Q10">
        <v>880595</v>
      </c>
    </row>
    <row r="11" spans="1:19" x14ac:dyDescent="0.3">
      <c r="A11" s="52" t="s">
        <v>14</v>
      </c>
      <c r="B11" s="51">
        <v>8</v>
      </c>
      <c r="C11">
        <v>1</v>
      </c>
      <c r="D11">
        <v>305</v>
      </c>
      <c r="E11">
        <v>3.75</v>
      </c>
      <c r="I11">
        <v>618</v>
      </c>
      <c r="Q11">
        <v>167742</v>
      </c>
    </row>
    <row r="12" spans="1:19" x14ac:dyDescent="0.3">
      <c r="A12" s="54" t="s">
        <v>15</v>
      </c>
      <c r="B12" s="53">
        <v>9</v>
      </c>
      <c r="C12">
        <v>1</v>
      </c>
      <c r="D12">
        <v>409</v>
      </c>
      <c r="E12">
        <v>1.5</v>
      </c>
      <c r="I12">
        <v>252</v>
      </c>
      <c r="Q12">
        <v>46922</v>
      </c>
    </row>
    <row r="13" spans="1:19" x14ac:dyDescent="0.3">
      <c r="A13" s="52" t="s">
        <v>16</v>
      </c>
      <c r="B13" s="51">
        <v>10</v>
      </c>
      <c r="C13">
        <v>1</v>
      </c>
      <c r="D13">
        <v>424</v>
      </c>
      <c r="E13">
        <v>10</v>
      </c>
      <c r="I13">
        <v>1514</v>
      </c>
      <c r="J13">
        <v>53.5</v>
      </c>
      <c r="Q13">
        <v>305459</v>
      </c>
    </row>
    <row r="14" spans="1:19" x14ac:dyDescent="0.3">
      <c r="A14" s="54" t="s">
        <v>17</v>
      </c>
      <c r="B14" s="53">
        <v>11</v>
      </c>
      <c r="C14">
        <v>1</v>
      </c>
      <c r="D14">
        <v>636</v>
      </c>
      <c r="E14">
        <v>3</v>
      </c>
      <c r="I14">
        <v>460.5</v>
      </c>
      <c r="J14">
        <v>27</v>
      </c>
      <c r="Q14">
        <v>88428</v>
      </c>
    </row>
    <row r="15" spans="1:19" x14ac:dyDescent="0.3">
      <c r="A15" s="52" t="s">
        <v>18</v>
      </c>
      <c r="B15" s="51">
        <v>12</v>
      </c>
      <c r="C15">
        <v>1</v>
      </c>
      <c r="D15">
        <v>642</v>
      </c>
      <c r="E15">
        <v>12</v>
      </c>
      <c r="I15">
        <v>1742.5</v>
      </c>
      <c r="J15">
        <v>73.5</v>
      </c>
      <c r="Q15">
        <v>277648</v>
      </c>
    </row>
    <row r="16" spans="1:19" x14ac:dyDescent="0.3">
      <c r="A16" s="50" t="s">
        <v>6</v>
      </c>
      <c r="B16" s="49">
        <v>2018</v>
      </c>
      <c r="C16">
        <v>1</v>
      </c>
      <c r="D16" t="s">
        <v>67</v>
      </c>
      <c r="E16">
        <v>3.8</v>
      </c>
      <c r="I16">
        <v>668</v>
      </c>
      <c r="Q16">
        <v>85510</v>
      </c>
    </row>
    <row r="17" spans="3:19" x14ac:dyDescent="0.3">
      <c r="C17">
        <v>1</v>
      </c>
      <c r="D17">
        <v>30</v>
      </c>
      <c r="E17">
        <v>3.8</v>
      </c>
      <c r="I17">
        <v>668</v>
      </c>
      <c r="Q17">
        <v>85510</v>
      </c>
    </row>
    <row r="18" spans="3:19" x14ac:dyDescent="0.3">
      <c r="C18" t="s">
        <v>68</v>
      </c>
      <c r="E18">
        <v>100.35</v>
      </c>
      <c r="I18">
        <v>15973</v>
      </c>
      <c r="J18">
        <v>679</v>
      </c>
      <c r="K18">
        <v>28</v>
      </c>
      <c r="O18">
        <v>33872</v>
      </c>
      <c r="P18">
        <v>33872</v>
      </c>
      <c r="Q18">
        <v>4378134</v>
      </c>
      <c r="S18">
        <v>7464.8976626803487</v>
      </c>
    </row>
    <row r="19" spans="3:19" x14ac:dyDescent="0.3">
      <c r="C19">
        <v>2</v>
      </c>
      <c r="D19" t="s">
        <v>35</v>
      </c>
      <c r="E19">
        <v>21.55</v>
      </c>
      <c r="I19">
        <v>3048</v>
      </c>
      <c r="J19">
        <v>470</v>
      </c>
      <c r="K19">
        <v>24</v>
      </c>
      <c r="O19">
        <v>21372</v>
      </c>
      <c r="P19">
        <v>21372</v>
      </c>
      <c r="Q19">
        <v>1577383</v>
      </c>
      <c r="S19">
        <v>5381.5643293470157</v>
      </c>
    </row>
    <row r="20" spans="3:19" x14ac:dyDescent="0.3">
      <c r="C20">
        <v>2</v>
      </c>
      <c r="D20">
        <v>99</v>
      </c>
      <c r="E20">
        <v>3.8</v>
      </c>
      <c r="I20">
        <v>580</v>
      </c>
      <c r="J20">
        <v>53.5</v>
      </c>
      <c r="K20">
        <v>8</v>
      </c>
      <c r="Q20">
        <v>224835</v>
      </c>
      <c r="S20">
        <v>5381.5643293470157</v>
      </c>
    </row>
    <row r="21" spans="3:19" x14ac:dyDescent="0.3">
      <c r="C21">
        <v>2</v>
      </c>
      <c r="D21">
        <v>100</v>
      </c>
      <c r="E21">
        <v>5</v>
      </c>
      <c r="I21">
        <v>780</v>
      </c>
      <c r="J21">
        <v>124</v>
      </c>
      <c r="O21">
        <v>6872</v>
      </c>
      <c r="P21">
        <v>6872</v>
      </c>
      <c r="Q21">
        <v>222492</v>
      </c>
    </row>
    <row r="22" spans="3:19" x14ac:dyDescent="0.3">
      <c r="C22">
        <v>2</v>
      </c>
      <c r="D22">
        <v>101</v>
      </c>
      <c r="E22">
        <v>12.75</v>
      </c>
      <c r="I22">
        <v>1688</v>
      </c>
      <c r="J22">
        <v>292.5</v>
      </c>
      <c r="K22">
        <v>16</v>
      </c>
      <c r="O22">
        <v>14500</v>
      </c>
      <c r="P22">
        <v>14500</v>
      </c>
      <c r="Q22">
        <v>1130056</v>
      </c>
    </row>
    <row r="23" spans="3:19" x14ac:dyDescent="0.3">
      <c r="C23">
        <v>2</v>
      </c>
      <c r="D23" t="s">
        <v>66</v>
      </c>
      <c r="E23">
        <v>78</v>
      </c>
      <c r="I23">
        <v>10117.5</v>
      </c>
      <c r="J23">
        <v>176</v>
      </c>
      <c r="K23">
        <v>20</v>
      </c>
      <c r="O23">
        <v>750</v>
      </c>
      <c r="P23">
        <v>750</v>
      </c>
      <c r="Q23">
        <v>2529883</v>
      </c>
      <c r="S23">
        <v>2083.3333333333335</v>
      </c>
    </row>
    <row r="24" spans="3:19" x14ac:dyDescent="0.3">
      <c r="C24">
        <v>2</v>
      </c>
      <c r="D24">
        <v>303</v>
      </c>
      <c r="E24">
        <v>26</v>
      </c>
      <c r="I24">
        <v>3264</v>
      </c>
      <c r="J24">
        <v>40</v>
      </c>
      <c r="K24">
        <v>10</v>
      </c>
      <c r="O24">
        <v>750</v>
      </c>
      <c r="P24">
        <v>750</v>
      </c>
      <c r="Q24">
        <v>833660</v>
      </c>
      <c r="S24">
        <v>2083.3333333333335</v>
      </c>
    </row>
    <row r="25" spans="3:19" x14ac:dyDescent="0.3">
      <c r="C25">
        <v>2</v>
      </c>
      <c r="D25">
        <v>304</v>
      </c>
      <c r="E25">
        <v>19.75</v>
      </c>
      <c r="I25">
        <v>2644.5</v>
      </c>
      <c r="K25">
        <v>10</v>
      </c>
      <c r="Q25">
        <v>796756</v>
      </c>
    </row>
    <row r="26" spans="3:19" x14ac:dyDescent="0.3">
      <c r="C26">
        <v>2</v>
      </c>
      <c r="D26">
        <v>305</v>
      </c>
      <c r="E26">
        <v>4.75</v>
      </c>
      <c r="I26">
        <v>727.5</v>
      </c>
      <c r="Q26">
        <v>199087</v>
      </c>
    </row>
    <row r="27" spans="3:19" x14ac:dyDescent="0.3">
      <c r="C27">
        <v>2</v>
      </c>
      <c r="D27">
        <v>409</v>
      </c>
      <c r="E27">
        <v>1.5</v>
      </c>
      <c r="I27">
        <v>184</v>
      </c>
      <c r="Q27">
        <v>35995</v>
      </c>
    </row>
    <row r="28" spans="3:19" x14ac:dyDescent="0.3">
      <c r="C28">
        <v>2</v>
      </c>
      <c r="D28">
        <v>424</v>
      </c>
      <c r="E28">
        <v>11</v>
      </c>
      <c r="I28">
        <v>1376</v>
      </c>
      <c r="J28">
        <v>59</v>
      </c>
      <c r="Q28">
        <v>305935</v>
      </c>
    </row>
    <row r="29" spans="3:19" x14ac:dyDescent="0.3">
      <c r="C29">
        <v>2</v>
      </c>
      <c r="D29">
        <v>636</v>
      </c>
      <c r="E29">
        <v>3</v>
      </c>
      <c r="I29">
        <v>436.5</v>
      </c>
      <c r="J29">
        <v>10</v>
      </c>
      <c r="Q29">
        <v>83166</v>
      </c>
    </row>
    <row r="30" spans="3:19" x14ac:dyDescent="0.3">
      <c r="C30">
        <v>2</v>
      </c>
      <c r="D30">
        <v>642</v>
      </c>
      <c r="E30">
        <v>12</v>
      </c>
      <c r="I30">
        <v>1485</v>
      </c>
      <c r="J30">
        <v>67</v>
      </c>
      <c r="Q30">
        <v>275284</v>
      </c>
    </row>
    <row r="31" spans="3:19" x14ac:dyDescent="0.3">
      <c r="C31">
        <v>2</v>
      </c>
      <c r="D31" t="s">
        <v>67</v>
      </c>
      <c r="E31">
        <v>4.3</v>
      </c>
      <c r="I31">
        <v>576</v>
      </c>
      <c r="Q31">
        <v>88005</v>
      </c>
    </row>
    <row r="32" spans="3:19" x14ac:dyDescent="0.3">
      <c r="C32">
        <v>2</v>
      </c>
      <c r="D32">
        <v>30</v>
      </c>
      <c r="E32">
        <v>4.3</v>
      </c>
      <c r="I32">
        <v>576</v>
      </c>
      <c r="Q32">
        <v>88005</v>
      </c>
    </row>
    <row r="33" spans="3:19" x14ac:dyDescent="0.3">
      <c r="C33" t="s">
        <v>69</v>
      </c>
      <c r="E33">
        <v>103.85</v>
      </c>
      <c r="I33">
        <v>13741.5</v>
      </c>
      <c r="J33">
        <v>646</v>
      </c>
      <c r="K33">
        <v>44</v>
      </c>
      <c r="O33">
        <v>22122</v>
      </c>
      <c r="P33">
        <v>22122</v>
      </c>
      <c r="Q33">
        <v>4195271</v>
      </c>
      <c r="S33">
        <v>7464.8976626803487</v>
      </c>
    </row>
    <row r="34" spans="3:19" x14ac:dyDescent="0.3">
      <c r="C34">
        <v>3</v>
      </c>
      <c r="D34" t="s">
        <v>35</v>
      </c>
      <c r="E34">
        <v>21.55</v>
      </c>
      <c r="I34">
        <v>3326</v>
      </c>
      <c r="J34">
        <v>445.5</v>
      </c>
      <c r="K34">
        <v>23</v>
      </c>
      <c r="O34">
        <v>21372</v>
      </c>
      <c r="P34">
        <v>21372</v>
      </c>
      <c r="Q34">
        <v>1649093</v>
      </c>
      <c r="R34">
        <v>6500</v>
      </c>
      <c r="S34">
        <v>5381.5643293470157</v>
      </c>
    </row>
    <row r="35" spans="3:19" x14ac:dyDescent="0.3">
      <c r="C35">
        <v>3</v>
      </c>
      <c r="D35">
        <v>99</v>
      </c>
      <c r="E35">
        <v>4.8</v>
      </c>
      <c r="I35">
        <v>832</v>
      </c>
      <c r="J35">
        <v>69</v>
      </c>
      <c r="K35">
        <v>11</v>
      </c>
      <c r="Q35">
        <v>226892</v>
      </c>
      <c r="R35">
        <v>6500</v>
      </c>
      <c r="S35">
        <v>5381.5643293470157</v>
      </c>
    </row>
    <row r="36" spans="3:19" x14ac:dyDescent="0.3">
      <c r="C36">
        <v>3</v>
      </c>
      <c r="D36">
        <v>100</v>
      </c>
      <c r="E36">
        <v>4</v>
      </c>
      <c r="I36">
        <v>628</v>
      </c>
      <c r="J36">
        <v>69.5</v>
      </c>
      <c r="O36">
        <v>6872</v>
      </c>
      <c r="P36">
        <v>6872</v>
      </c>
      <c r="Q36">
        <v>226441</v>
      </c>
    </row>
    <row r="37" spans="3:19" x14ac:dyDescent="0.3">
      <c r="C37">
        <v>3</v>
      </c>
      <c r="D37">
        <v>101</v>
      </c>
      <c r="E37">
        <v>12.75</v>
      </c>
      <c r="I37">
        <v>1866</v>
      </c>
      <c r="J37">
        <v>307</v>
      </c>
      <c r="K37">
        <v>12</v>
      </c>
      <c r="O37">
        <v>14500</v>
      </c>
      <c r="P37">
        <v>14500</v>
      </c>
      <c r="Q37">
        <v>1195760</v>
      </c>
    </row>
    <row r="38" spans="3:19" x14ac:dyDescent="0.3">
      <c r="C38">
        <v>3</v>
      </c>
      <c r="D38" t="s">
        <v>66</v>
      </c>
      <c r="E38">
        <v>76</v>
      </c>
      <c r="I38">
        <v>10996</v>
      </c>
      <c r="J38">
        <v>313</v>
      </c>
      <c r="K38">
        <v>30</v>
      </c>
      <c r="O38">
        <v>9892</v>
      </c>
      <c r="P38">
        <v>9892</v>
      </c>
      <c r="Q38">
        <v>2678568</v>
      </c>
      <c r="R38">
        <v>9900</v>
      </c>
      <c r="S38">
        <v>2083.3333333333335</v>
      </c>
    </row>
    <row r="39" spans="3:19" x14ac:dyDescent="0.3">
      <c r="C39">
        <v>3</v>
      </c>
      <c r="D39">
        <v>303</v>
      </c>
      <c r="E39">
        <v>24</v>
      </c>
      <c r="I39">
        <v>3300.5</v>
      </c>
      <c r="J39">
        <v>150</v>
      </c>
      <c r="K39">
        <v>30</v>
      </c>
      <c r="O39">
        <v>4948</v>
      </c>
      <c r="P39">
        <v>4948</v>
      </c>
      <c r="Q39">
        <v>858465</v>
      </c>
      <c r="R39">
        <v>9900</v>
      </c>
      <c r="S39">
        <v>2083.3333333333335</v>
      </c>
    </row>
    <row r="40" spans="3:19" x14ac:dyDescent="0.3">
      <c r="C40">
        <v>3</v>
      </c>
      <c r="D40">
        <v>304</v>
      </c>
      <c r="E40">
        <v>19.75</v>
      </c>
      <c r="I40">
        <v>3043.5</v>
      </c>
      <c r="J40">
        <v>60</v>
      </c>
      <c r="O40">
        <v>1648</v>
      </c>
      <c r="P40">
        <v>1648</v>
      </c>
      <c r="Q40">
        <v>870960</v>
      </c>
    </row>
    <row r="41" spans="3:19" x14ac:dyDescent="0.3">
      <c r="C41">
        <v>3</v>
      </c>
      <c r="D41">
        <v>305</v>
      </c>
      <c r="E41">
        <v>4.75</v>
      </c>
      <c r="I41">
        <v>726</v>
      </c>
      <c r="Q41">
        <v>202537</v>
      </c>
    </row>
    <row r="42" spans="3:19" x14ac:dyDescent="0.3">
      <c r="C42">
        <v>3</v>
      </c>
      <c r="D42">
        <v>409</v>
      </c>
      <c r="E42">
        <v>1.5</v>
      </c>
      <c r="I42">
        <v>172</v>
      </c>
      <c r="Q42">
        <v>38956</v>
      </c>
    </row>
    <row r="43" spans="3:19" x14ac:dyDescent="0.3">
      <c r="C43">
        <v>3</v>
      </c>
      <c r="D43">
        <v>424</v>
      </c>
      <c r="E43">
        <v>11</v>
      </c>
      <c r="I43">
        <v>1588</v>
      </c>
      <c r="J43">
        <v>69</v>
      </c>
      <c r="O43">
        <v>3296</v>
      </c>
      <c r="P43">
        <v>3296</v>
      </c>
      <c r="Q43">
        <v>323168</v>
      </c>
    </row>
    <row r="44" spans="3:19" x14ac:dyDescent="0.3">
      <c r="C44">
        <v>3</v>
      </c>
      <c r="D44">
        <v>636</v>
      </c>
      <c r="E44">
        <v>3</v>
      </c>
      <c r="I44">
        <v>441</v>
      </c>
      <c r="J44">
        <v>10</v>
      </c>
      <c r="Q44">
        <v>86800</v>
      </c>
    </row>
    <row r="45" spans="3:19" x14ac:dyDescent="0.3">
      <c r="C45">
        <v>3</v>
      </c>
      <c r="D45">
        <v>642</v>
      </c>
      <c r="E45">
        <v>12</v>
      </c>
      <c r="I45">
        <v>1725</v>
      </c>
      <c r="J45">
        <v>24</v>
      </c>
      <c r="Q45">
        <v>297682</v>
      </c>
    </row>
    <row r="46" spans="3:19" x14ac:dyDescent="0.3">
      <c r="C46">
        <v>3</v>
      </c>
      <c r="D46" t="s">
        <v>67</v>
      </c>
      <c r="E46">
        <v>4.3</v>
      </c>
      <c r="I46">
        <v>734</v>
      </c>
      <c r="Q46">
        <v>97851</v>
      </c>
    </row>
    <row r="47" spans="3:19" x14ac:dyDescent="0.3">
      <c r="C47">
        <v>3</v>
      </c>
      <c r="D47">
        <v>30</v>
      </c>
      <c r="E47">
        <v>4.3</v>
      </c>
      <c r="I47">
        <v>734</v>
      </c>
      <c r="Q47">
        <v>97851</v>
      </c>
    </row>
    <row r="48" spans="3:19" x14ac:dyDescent="0.3">
      <c r="C48" t="s">
        <v>70</v>
      </c>
      <c r="E48">
        <v>101.85</v>
      </c>
      <c r="I48">
        <v>15056</v>
      </c>
      <c r="J48">
        <v>758.5</v>
      </c>
      <c r="K48">
        <v>53</v>
      </c>
      <c r="O48">
        <v>31264</v>
      </c>
      <c r="P48">
        <v>31264</v>
      </c>
      <c r="Q48">
        <v>4425512</v>
      </c>
      <c r="R48">
        <v>16400</v>
      </c>
      <c r="S48">
        <v>7464.8976626803487</v>
      </c>
    </row>
    <row r="49" spans="3:19" x14ac:dyDescent="0.3">
      <c r="C49">
        <v>4</v>
      </c>
      <c r="D49" t="s">
        <v>35</v>
      </c>
      <c r="E49">
        <v>20.55</v>
      </c>
      <c r="I49">
        <v>3256</v>
      </c>
      <c r="J49">
        <v>515</v>
      </c>
      <c r="K49">
        <v>33</v>
      </c>
      <c r="Q49">
        <v>1678503</v>
      </c>
      <c r="R49">
        <v>38700</v>
      </c>
      <c r="S49">
        <v>5381.5643293470157</v>
      </c>
    </row>
    <row r="50" spans="3:19" x14ac:dyDescent="0.3">
      <c r="C50">
        <v>4</v>
      </c>
      <c r="D50">
        <v>99</v>
      </c>
      <c r="E50">
        <v>4.8</v>
      </c>
      <c r="I50">
        <v>792</v>
      </c>
      <c r="J50">
        <v>57.5</v>
      </c>
      <c r="K50">
        <v>17</v>
      </c>
      <c r="Q50">
        <v>224588</v>
      </c>
      <c r="R50">
        <v>38700</v>
      </c>
      <c r="S50">
        <v>5381.5643293470157</v>
      </c>
    </row>
    <row r="51" spans="3:19" x14ac:dyDescent="0.3">
      <c r="C51">
        <v>4</v>
      </c>
      <c r="D51">
        <v>100</v>
      </c>
      <c r="E51">
        <v>4</v>
      </c>
      <c r="I51">
        <v>648</v>
      </c>
      <c r="J51">
        <v>114.5</v>
      </c>
      <c r="Q51">
        <v>235309</v>
      </c>
    </row>
    <row r="52" spans="3:19" x14ac:dyDescent="0.3">
      <c r="C52">
        <v>4</v>
      </c>
      <c r="D52">
        <v>101</v>
      </c>
      <c r="E52">
        <v>11.75</v>
      </c>
      <c r="I52">
        <v>1816</v>
      </c>
      <c r="J52">
        <v>343</v>
      </c>
      <c r="K52">
        <v>16</v>
      </c>
      <c r="Q52">
        <v>1218606</v>
      </c>
    </row>
    <row r="53" spans="3:19" x14ac:dyDescent="0.3">
      <c r="C53">
        <v>4</v>
      </c>
      <c r="D53" t="s">
        <v>66</v>
      </c>
      <c r="E53">
        <v>73.5</v>
      </c>
      <c r="I53">
        <v>10724.5</v>
      </c>
      <c r="J53">
        <v>465</v>
      </c>
      <c r="K53">
        <v>10</v>
      </c>
      <c r="O53">
        <v>24268</v>
      </c>
      <c r="P53">
        <v>24268</v>
      </c>
      <c r="Q53">
        <v>2714648</v>
      </c>
      <c r="S53">
        <v>2083.3333333333335</v>
      </c>
    </row>
    <row r="54" spans="3:19" x14ac:dyDescent="0.3">
      <c r="C54">
        <v>4</v>
      </c>
      <c r="D54">
        <v>303</v>
      </c>
      <c r="E54">
        <v>24.5</v>
      </c>
      <c r="I54">
        <v>3579</v>
      </c>
      <c r="J54">
        <v>184</v>
      </c>
      <c r="K54">
        <v>10</v>
      </c>
      <c r="O54">
        <v>9198</v>
      </c>
      <c r="P54">
        <v>9198</v>
      </c>
      <c r="Q54">
        <v>939730</v>
      </c>
      <c r="S54">
        <v>2083.3333333333335</v>
      </c>
    </row>
    <row r="55" spans="3:19" x14ac:dyDescent="0.3">
      <c r="C55">
        <v>4</v>
      </c>
      <c r="D55">
        <v>304</v>
      </c>
      <c r="E55">
        <v>18.75</v>
      </c>
      <c r="I55">
        <v>2759.5</v>
      </c>
      <c r="J55">
        <v>88.5</v>
      </c>
      <c r="O55">
        <v>10149</v>
      </c>
      <c r="P55">
        <v>10149</v>
      </c>
      <c r="Q55">
        <v>850563</v>
      </c>
    </row>
    <row r="56" spans="3:19" x14ac:dyDescent="0.3">
      <c r="C56">
        <v>4</v>
      </c>
      <c r="D56">
        <v>305</v>
      </c>
      <c r="E56">
        <v>3.75</v>
      </c>
      <c r="I56">
        <v>606</v>
      </c>
      <c r="J56">
        <v>40</v>
      </c>
      <c r="Q56">
        <v>182112</v>
      </c>
    </row>
    <row r="57" spans="3:19" x14ac:dyDescent="0.3">
      <c r="C57">
        <v>4</v>
      </c>
      <c r="D57">
        <v>409</v>
      </c>
      <c r="E57">
        <v>1.5</v>
      </c>
      <c r="I57">
        <v>236</v>
      </c>
      <c r="Q57">
        <v>46671</v>
      </c>
    </row>
    <row r="58" spans="3:19" x14ac:dyDescent="0.3">
      <c r="C58">
        <v>4</v>
      </c>
      <c r="D58">
        <v>424</v>
      </c>
      <c r="E58">
        <v>10</v>
      </c>
      <c r="I58">
        <v>1335.5</v>
      </c>
      <c r="J58">
        <v>77.5</v>
      </c>
      <c r="O58">
        <v>4171</v>
      </c>
      <c r="P58">
        <v>4171</v>
      </c>
      <c r="Q58">
        <v>315736</v>
      </c>
    </row>
    <row r="59" spans="3:19" x14ac:dyDescent="0.3">
      <c r="C59">
        <v>4</v>
      </c>
      <c r="D59">
        <v>636</v>
      </c>
      <c r="E59">
        <v>3</v>
      </c>
      <c r="I59">
        <v>487.5</v>
      </c>
      <c r="J59">
        <v>15</v>
      </c>
      <c r="Q59">
        <v>85201</v>
      </c>
    </row>
    <row r="60" spans="3:19" x14ac:dyDescent="0.3">
      <c r="C60">
        <v>4</v>
      </c>
      <c r="D60">
        <v>642</v>
      </c>
      <c r="E60">
        <v>12</v>
      </c>
      <c r="I60">
        <v>1721</v>
      </c>
      <c r="J60">
        <v>60</v>
      </c>
      <c r="O60">
        <v>750</v>
      </c>
      <c r="P60">
        <v>750</v>
      </c>
      <c r="Q60">
        <v>294635</v>
      </c>
    </row>
    <row r="61" spans="3:19" x14ac:dyDescent="0.3">
      <c r="C61">
        <v>4</v>
      </c>
      <c r="D61" t="s">
        <v>67</v>
      </c>
      <c r="E61">
        <v>4.3</v>
      </c>
      <c r="I61">
        <v>688</v>
      </c>
      <c r="Q61">
        <v>97995</v>
      </c>
    </row>
    <row r="62" spans="3:19" x14ac:dyDescent="0.3">
      <c r="C62">
        <v>4</v>
      </c>
      <c r="D62">
        <v>30</v>
      </c>
      <c r="E62">
        <v>4.3</v>
      </c>
      <c r="I62">
        <v>688</v>
      </c>
      <c r="Q62">
        <v>97995</v>
      </c>
    </row>
    <row r="63" spans="3:19" x14ac:dyDescent="0.3">
      <c r="C63" t="s">
        <v>71</v>
      </c>
      <c r="E63">
        <v>98.35</v>
      </c>
      <c r="I63">
        <v>14668.5</v>
      </c>
      <c r="J63">
        <v>980</v>
      </c>
      <c r="K63">
        <v>43</v>
      </c>
      <c r="O63">
        <v>24268</v>
      </c>
      <c r="P63">
        <v>24268</v>
      </c>
      <c r="Q63">
        <v>4491146</v>
      </c>
      <c r="R63">
        <v>38700</v>
      </c>
      <c r="S63">
        <v>7464.8976626803487</v>
      </c>
    </row>
    <row r="64" spans="3:19" x14ac:dyDescent="0.3">
      <c r="C64">
        <v>5</v>
      </c>
      <c r="D64" t="s">
        <v>35</v>
      </c>
      <c r="E64">
        <v>20.55</v>
      </c>
      <c r="I64">
        <v>3552</v>
      </c>
      <c r="J64">
        <v>522</v>
      </c>
      <c r="K64">
        <v>36.5</v>
      </c>
      <c r="O64">
        <v>750</v>
      </c>
      <c r="P64">
        <v>750</v>
      </c>
      <c r="Q64">
        <v>1640811</v>
      </c>
      <c r="S64">
        <v>5381.5643293470157</v>
      </c>
    </row>
    <row r="65" spans="3:19" x14ac:dyDescent="0.3">
      <c r="C65">
        <v>5</v>
      </c>
      <c r="D65">
        <v>99</v>
      </c>
      <c r="E65">
        <v>4.8</v>
      </c>
      <c r="I65">
        <v>840</v>
      </c>
      <c r="J65">
        <v>78</v>
      </c>
      <c r="K65">
        <v>16.5</v>
      </c>
      <c r="Q65">
        <v>237877</v>
      </c>
      <c r="S65">
        <v>5381.5643293470157</v>
      </c>
    </row>
    <row r="66" spans="3:19" x14ac:dyDescent="0.3">
      <c r="C66">
        <v>5</v>
      </c>
      <c r="D66">
        <v>100</v>
      </c>
      <c r="E66">
        <v>4</v>
      </c>
      <c r="I66">
        <v>664</v>
      </c>
      <c r="J66">
        <v>87.5</v>
      </c>
      <c r="Q66">
        <v>225748</v>
      </c>
    </row>
    <row r="67" spans="3:19" x14ac:dyDescent="0.3">
      <c r="C67">
        <v>5</v>
      </c>
      <c r="D67">
        <v>101</v>
      </c>
      <c r="E67">
        <v>11.75</v>
      </c>
      <c r="I67">
        <v>2048</v>
      </c>
      <c r="J67">
        <v>356.5</v>
      </c>
      <c r="K67">
        <v>20</v>
      </c>
      <c r="O67">
        <v>750</v>
      </c>
      <c r="P67">
        <v>750</v>
      </c>
      <c r="Q67">
        <v>1177186</v>
      </c>
    </row>
    <row r="68" spans="3:19" x14ac:dyDescent="0.3">
      <c r="C68">
        <v>5</v>
      </c>
      <c r="D68" t="s">
        <v>66</v>
      </c>
      <c r="E68">
        <v>73</v>
      </c>
      <c r="I68">
        <v>11391.75</v>
      </c>
      <c r="J68">
        <v>170</v>
      </c>
      <c r="O68">
        <v>21706</v>
      </c>
      <c r="P68">
        <v>21706</v>
      </c>
      <c r="Q68">
        <v>2706391</v>
      </c>
      <c r="S68">
        <v>2083.3333333333335</v>
      </c>
    </row>
    <row r="69" spans="3:19" x14ac:dyDescent="0.3">
      <c r="C69">
        <v>5</v>
      </c>
      <c r="D69">
        <v>303</v>
      </c>
      <c r="E69">
        <v>25</v>
      </c>
      <c r="I69">
        <v>3988.5</v>
      </c>
      <c r="J69">
        <v>55</v>
      </c>
      <c r="O69">
        <v>10736</v>
      </c>
      <c r="P69">
        <v>10736</v>
      </c>
      <c r="Q69">
        <v>955852</v>
      </c>
      <c r="S69">
        <v>2083.3333333333335</v>
      </c>
    </row>
    <row r="70" spans="3:19" x14ac:dyDescent="0.3">
      <c r="C70">
        <v>5</v>
      </c>
      <c r="D70">
        <v>304</v>
      </c>
      <c r="E70">
        <v>18.75</v>
      </c>
      <c r="I70">
        <v>3006.5</v>
      </c>
      <c r="J70">
        <v>24</v>
      </c>
      <c r="O70">
        <v>8475</v>
      </c>
      <c r="P70">
        <v>8475</v>
      </c>
      <c r="Q70">
        <v>855050</v>
      </c>
    </row>
    <row r="71" spans="3:19" x14ac:dyDescent="0.3">
      <c r="C71">
        <v>5</v>
      </c>
      <c r="D71">
        <v>305</v>
      </c>
      <c r="E71">
        <v>3.75</v>
      </c>
      <c r="I71">
        <v>589.5</v>
      </c>
      <c r="Q71">
        <v>169872</v>
      </c>
    </row>
    <row r="72" spans="3:19" x14ac:dyDescent="0.3">
      <c r="C72">
        <v>5</v>
      </c>
      <c r="D72">
        <v>409</v>
      </c>
      <c r="E72">
        <v>1.5</v>
      </c>
      <c r="I72">
        <v>268</v>
      </c>
      <c r="Q72">
        <v>47284</v>
      </c>
    </row>
    <row r="73" spans="3:19" x14ac:dyDescent="0.3">
      <c r="C73">
        <v>5</v>
      </c>
      <c r="D73">
        <v>424</v>
      </c>
      <c r="E73">
        <v>9</v>
      </c>
      <c r="I73">
        <v>1287</v>
      </c>
      <c r="J73">
        <v>31</v>
      </c>
      <c r="O73">
        <v>2495</v>
      </c>
      <c r="P73">
        <v>2495</v>
      </c>
      <c r="Q73">
        <v>301052</v>
      </c>
    </row>
    <row r="74" spans="3:19" x14ac:dyDescent="0.3">
      <c r="C74">
        <v>5</v>
      </c>
      <c r="D74">
        <v>636</v>
      </c>
      <c r="E74">
        <v>3</v>
      </c>
      <c r="I74">
        <v>508.5</v>
      </c>
      <c r="J74">
        <v>14</v>
      </c>
      <c r="Q74">
        <v>88448</v>
      </c>
    </row>
    <row r="75" spans="3:19" x14ac:dyDescent="0.3">
      <c r="C75">
        <v>5</v>
      </c>
      <c r="D75">
        <v>642</v>
      </c>
      <c r="E75">
        <v>12</v>
      </c>
      <c r="I75">
        <v>1743.75</v>
      </c>
      <c r="J75">
        <v>46</v>
      </c>
      <c r="Q75">
        <v>288833</v>
      </c>
    </row>
    <row r="76" spans="3:19" x14ac:dyDescent="0.3">
      <c r="C76">
        <v>5</v>
      </c>
      <c r="D76" t="s">
        <v>67</v>
      </c>
      <c r="E76">
        <v>4.3</v>
      </c>
      <c r="I76">
        <v>725</v>
      </c>
      <c r="Q76">
        <v>98727</v>
      </c>
    </row>
    <row r="77" spans="3:19" x14ac:dyDescent="0.3">
      <c r="C77">
        <v>5</v>
      </c>
      <c r="D77">
        <v>30</v>
      </c>
      <c r="E77">
        <v>4.3</v>
      </c>
      <c r="I77">
        <v>725</v>
      </c>
      <c r="Q77">
        <v>98727</v>
      </c>
    </row>
    <row r="78" spans="3:19" x14ac:dyDescent="0.3">
      <c r="C78" t="s">
        <v>72</v>
      </c>
      <c r="E78">
        <v>97.85</v>
      </c>
      <c r="I78">
        <v>15668.75</v>
      </c>
      <c r="J78">
        <v>692</v>
      </c>
      <c r="K78">
        <v>36.5</v>
      </c>
      <c r="O78">
        <v>22456</v>
      </c>
      <c r="P78">
        <v>22456</v>
      </c>
      <c r="Q78">
        <v>4445929</v>
      </c>
      <c r="S78">
        <v>7464.8976626803487</v>
      </c>
    </row>
    <row r="79" spans="3:19" x14ac:dyDescent="0.3">
      <c r="C79">
        <v>6</v>
      </c>
      <c r="D79" t="s">
        <v>35</v>
      </c>
      <c r="E79">
        <v>21.55</v>
      </c>
      <c r="I79">
        <v>2924</v>
      </c>
      <c r="J79">
        <v>479.5</v>
      </c>
      <c r="K79">
        <v>30.5</v>
      </c>
      <c r="O79">
        <v>372580</v>
      </c>
      <c r="P79">
        <v>372580</v>
      </c>
      <c r="Q79">
        <v>2019032</v>
      </c>
      <c r="R79">
        <v>8500</v>
      </c>
      <c r="S79">
        <v>5381.5643293470157</v>
      </c>
    </row>
    <row r="80" spans="3:19" x14ac:dyDescent="0.3">
      <c r="C80">
        <v>6</v>
      </c>
      <c r="D80">
        <v>99</v>
      </c>
      <c r="E80">
        <v>4.8</v>
      </c>
      <c r="I80">
        <v>728</v>
      </c>
      <c r="J80">
        <v>98</v>
      </c>
      <c r="K80">
        <v>14.5</v>
      </c>
      <c r="Q80">
        <v>234869</v>
      </c>
      <c r="R80">
        <v>8500</v>
      </c>
      <c r="S80">
        <v>5381.5643293470157</v>
      </c>
    </row>
    <row r="81" spans="3:19" x14ac:dyDescent="0.3">
      <c r="C81">
        <v>6</v>
      </c>
      <c r="D81">
        <v>100</v>
      </c>
      <c r="E81">
        <v>4</v>
      </c>
      <c r="I81">
        <v>568</v>
      </c>
      <c r="J81">
        <v>88.5</v>
      </c>
      <c r="Q81">
        <v>253856</v>
      </c>
    </row>
    <row r="82" spans="3:19" x14ac:dyDescent="0.3">
      <c r="C82">
        <v>6</v>
      </c>
      <c r="D82">
        <v>101</v>
      </c>
      <c r="E82">
        <v>12.75</v>
      </c>
      <c r="I82">
        <v>1628</v>
      </c>
      <c r="J82">
        <v>293</v>
      </c>
      <c r="K82">
        <v>16</v>
      </c>
      <c r="O82">
        <v>372580</v>
      </c>
      <c r="P82">
        <v>372580</v>
      </c>
      <c r="Q82">
        <v>1530307</v>
      </c>
    </row>
    <row r="83" spans="3:19" x14ac:dyDescent="0.3">
      <c r="C83">
        <v>6</v>
      </c>
      <c r="D83" t="s">
        <v>66</v>
      </c>
      <c r="E83">
        <v>74</v>
      </c>
      <c r="I83">
        <v>10348.5</v>
      </c>
      <c r="J83">
        <v>10</v>
      </c>
      <c r="O83">
        <v>21126</v>
      </c>
      <c r="P83">
        <v>21126</v>
      </c>
      <c r="Q83">
        <v>2576038</v>
      </c>
      <c r="R83">
        <v>2000</v>
      </c>
      <c r="S83">
        <v>2083.3333333333335</v>
      </c>
    </row>
    <row r="84" spans="3:19" x14ac:dyDescent="0.3">
      <c r="C84">
        <v>6</v>
      </c>
      <c r="D84">
        <v>303</v>
      </c>
      <c r="E84">
        <v>27</v>
      </c>
      <c r="I84">
        <v>3741.5</v>
      </c>
      <c r="J84">
        <v>10</v>
      </c>
      <c r="O84">
        <v>3100</v>
      </c>
      <c r="P84">
        <v>3100</v>
      </c>
      <c r="Q84">
        <v>943976</v>
      </c>
      <c r="R84">
        <v>2000</v>
      </c>
      <c r="S84">
        <v>2083.3333333333335</v>
      </c>
    </row>
    <row r="85" spans="3:19" x14ac:dyDescent="0.3">
      <c r="C85">
        <v>6</v>
      </c>
      <c r="D85">
        <v>304</v>
      </c>
      <c r="E85">
        <v>17.75</v>
      </c>
      <c r="I85">
        <v>2584</v>
      </c>
      <c r="O85">
        <v>16851</v>
      </c>
      <c r="P85">
        <v>16851</v>
      </c>
      <c r="Q85">
        <v>796647</v>
      </c>
    </row>
    <row r="86" spans="3:19" x14ac:dyDescent="0.3">
      <c r="C86">
        <v>6</v>
      </c>
      <c r="D86">
        <v>305</v>
      </c>
      <c r="E86">
        <v>3.75</v>
      </c>
      <c r="I86">
        <v>613.5</v>
      </c>
      <c r="Q86">
        <v>160001</v>
      </c>
    </row>
    <row r="87" spans="3:19" x14ac:dyDescent="0.3">
      <c r="C87">
        <v>6</v>
      </c>
      <c r="D87">
        <v>409</v>
      </c>
      <c r="E87">
        <v>1.5</v>
      </c>
      <c r="I87">
        <v>240</v>
      </c>
      <c r="Q87">
        <v>47165</v>
      </c>
    </row>
    <row r="88" spans="3:19" x14ac:dyDescent="0.3">
      <c r="C88">
        <v>6</v>
      </c>
      <c r="D88">
        <v>424</v>
      </c>
      <c r="E88">
        <v>9</v>
      </c>
      <c r="I88">
        <v>1191</v>
      </c>
      <c r="O88">
        <v>1175</v>
      </c>
      <c r="P88">
        <v>1175</v>
      </c>
      <c r="Q88">
        <v>272468</v>
      </c>
    </row>
    <row r="89" spans="3:19" x14ac:dyDescent="0.3">
      <c r="C89">
        <v>6</v>
      </c>
      <c r="D89">
        <v>636</v>
      </c>
      <c r="E89">
        <v>3</v>
      </c>
      <c r="I89">
        <v>433.5</v>
      </c>
      <c r="Q89">
        <v>82188</v>
      </c>
    </row>
    <row r="90" spans="3:19" x14ac:dyDescent="0.3">
      <c r="C90">
        <v>6</v>
      </c>
      <c r="D90">
        <v>642</v>
      </c>
      <c r="E90">
        <v>12</v>
      </c>
      <c r="I90">
        <v>1545</v>
      </c>
      <c r="Q90">
        <v>273593</v>
      </c>
    </row>
    <row r="91" spans="3:19" x14ac:dyDescent="0.3">
      <c r="C91">
        <v>6</v>
      </c>
      <c r="D91" t="s">
        <v>67</v>
      </c>
      <c r="E91">
        <v>4.3</v>
      </c>
      <c r="I91">
        <v>551</v>
      </c>
      <c r="Q91">
        <v>93747</v>
      </c>
    </row>
    <row r="92" spans="3:19" x14ac:dyDescent="0.3">
      <c r="C92">
        <v>6</v>
      </c>
      <c r="D92">
        <v>30</v>
      </c>
      <c r="E92">
        <v>4.3</v>
      </c>
      <c r="I92">
        <v>551</v>
      </c>
      <c r="Q92">
        <v>93747</v>
      </c>
    </row>
    <row r="93" spans="3:19" x14ac:dyDescent="0.3">
      <c r="C93" t="s">
        <v>73</v>
      </c>
      <c r="E93">
        <v>99.85</v>
      </c>
      <c r="I93">
        <v>13823.5</v>
      </c>
      <c r="J93">
        <v>489.5</v>
      </c>
      <c r="K93">
        <v>30.5</v>
      </c>
      <c r="O93">
        <v>393706</v>
      </c>
      <c r="P93">
        <v>393706</v>
      </c>
      <c r="Q93">
        <v>4688817</v>
      </c>
      <c r="R93">
        <v>10500</v>
      </c>
      <c r="S93">
        <v>7464.8976626803487</v>
      </c>
    </row>
    <row r="94" spans="3:19" x14ac:dyDescent="0.3">
      <c r="C94">
        <v>7</v>
      </c>
      <c r="D94" t="s">
        <v>35</v>
      </c>
      <c r="E94">
        <v>22.55</v>
      </c>
      <c r="I94">
        <v>2700</v>
      </c>
      <c r="J94">
        <v>423</v>
      </c>
      <c r="K94">
        <v>12</v>
      </c>
      <c r="O94">
        <v>478813</v>
      </c>
      <c r="P94">
        <v>478813</v>
      </c>
      <c r="Q94">
        <v>2292091</v>
      </c>
      <c r="R94">
        <v>9600</v>
      </c>
      <c r="S94">
        <v>5381.5643293470157</v>
      </c>
    </row>
    <row r="95" spans="3:19" x14ac:dyDescent="0.3">
      <c r="C95">
        <v>7</v>
      </c>
      <c r="D95">
        <v>99</v>
      </c>
      <c r="E95">
        <v>5.8</v>
      </c>
      <c r="I95">
        <v>840</v>
      </c>
      <c r="J95">
        <v>49</v>
      </c>
      <c r="O95">
        <v>33051</v>
      </c>
      <c r="P95">
        <v>33051</v>
      </c>
      <c r="Q95">
        <v>296955</v>
      </c>
      <c r="R95">
        <v>9600</v>
      </c>
      <c r="S95">
        <v>5381.5643293470157</v>
      </c>
    </row>
    <row r="96" spans="3:19" x14ac:dyDescent="0.3">
      <c r="C96">
        <v>7</v>
      </c>
      <c r="D96">
        <v>100</v>
      </c>
      <c r="E96">
        <v>4</v>
      </c>
      <c r="I96">
        <v>472</v>
      </c>
      <c r="J96">
        <v>67</v>
      </c>
      <c r="O96">
        <v>48528</v>
      </c>
      <c r="P96">
        <v>48528</v>
      </c>
      <c r="Q96">
        <v>269042</v>
      </c>
    </row>
    <row r="97" spans="3:19" x14ac:dyDescent="0.3">
      <c r="C97">
        <v>7</v>
      </c>
      <c r="D97">
        <v>101</v>
      </c>
      <c r="E97">
        <v>12.75</v>
      </c>
      <c r="I97">
        <v>1388</v>
      </c>
      <c r="J97">
        <v>307</v>
      </c>
      <c r="K97">
        <v>12</v>
      </c>
      <c r="O97">
        <v>397234</v>
      </c>
      <c r="P97">
        <v>397234</v>
      </c>
      <c r="Q97">
        <v>1726094</v>
      </c>
    </row>
    <row r="98" spans="3:19" x14ac:dyDescent="0.3">
      <c r="C98">
        <v>7</v>
      </c>
      <c r="D98" t="s">
        <v>66</v>
      </c>
      <c r="E98">
        <v>74</v>
      </c>
      <c r="I98">
        <v>8084.5</v>
      </c>
      <c r="J98">
        <v>72.5</v>
      </c>
      <c r="K98">
        <v>29</v>
      </c>
      <c r="O98">
        <v>723631</v>
      </c>
      <c r="P98">
        <v>723631</v>
      </c>
      <c r="Q98">
        <v>3391202</v>
      </c>
      <c r="S98">
        <v>2083.3333333333335</v>
      </c>
    </row>
    <row r="99" spans="3:19" x14ac:dyDescent="0.3">
      <c r="C99">
        <v>7</v>
      </c>
      <c r="D99">
        <v>303</v>
      </c>
      <c r="E99">
        <v>28</v>
      </c>
      <c r="I99">
        <v>3217.5</v>
      </c>
      <c r="J99">
        <v>58</v>
      </c>
      <c r="K99">
        <v>23</v>
      </c>
      <c r="O99">
        <v>239624</v>
      </c>
      <c r="P99">
        <v>239624</v>
      </c>
      <c r="Q99">
        <v>1301385</v>
      </c>
      <c r="S99">
        <v>2083.3333333333335</v>
      </c>
    </row>
    <row r="100" spans="3:19" x14ac:dyDescent="0.3">
      <c r="C100">
        <v>7</v>
      </c>
      <c r="D100">
        <v>304</v>
      </c>
      <c r="E100">
        <v>17.75</v>
      </c>
      <c r="I100">
        <v>2195.5</v>
      </c>
      <c r="J100">
        <v>14.5</v>
      </c>
      <c r="K100">
        <v>6</v>
      </c>
      <c r="O100">
        <v>263044</v>
      </c>
      <c r="P100">
        <v>263044</v>
      </c>
      <c r="Q100">
        <v>1065385</v>
      </c>
    </row>
    <row r="101" spans="3:19" x14ac:dyDescent="0.3">
      <c r="C101">
        <v>7</v>
      </c>
      <c r="D101">
        <v>305</v>
      </c>
      <c r="E101">
        <v>3.75</v>
      </c>
      <c r="I101">
        <v>402</v>
      </c>
      <c r="O101">
        <v>49107</v>
      </c>
      <c r="P101">
        <v>49107</v>
      </c>
      <c r="Q101">
        <v>208516</v>
      </c>
    </row>
    <row r="102" spans="3:19" x14ac:dyDescent="0.3">
      <c r="C102">
        <v>7</v>
      </c>
      <c r="D102">
        <v>409</v>
      </c>
      <c r="E102">
        <v>1.5</v>
      </c>
      <c r="I102">
        <v>156</v>
      </c>
      <c r="O102">
        <v>13980</v>
      </c>
      <c r="P102">
        <v>13980</v>
      </c>
      <c r="Q102">
        <v>61355</v>
      </c>
    </row>
    <row r="103" spans="3:19" x14ac:dyDescent="0.3">
      <c r="C103">
        <v>7</v>
      </c>
      <c r="D103">
        <v>424</v>
      </c>
      <c r="E103">
        <v>8</v>
      </c>
      <c r="I103">
        <v>753.5</v>
      </c>
      <c r="O103">
        <v>58039</v>
      </c>
      <c r="P103">
        <v>58039</v>
      </c>
      <c r="Q103">
        <v>284987</v>
      </c>
    </row>
    <row r="104" spans="3:19" x14ac:dyDescent="0.3">
      <c r="C104">
        <v>7</v>
      </c>
      <c r="D104">
        <v>636</v>
      </c>
      <c r="E104">
        <v>3</v>
      </c>
      <c r="I104">
        <v>234</v>
      </c>
      <c r="O104">
        <v>19987</v>
      </c>
      <c r="P104">
        <v>19987</v>
      </c>
      <c r="Q104">
        <v>108922</v>
      </c>
    </row>
    <row r="105" spans="3:19" x14ac:dyDescent="0.3">
      <c r="C105">
        <v>7</v>
      </c>
      <c r="D105">
        <v>642</v>
      </c>
      <c r="E105">
        <v>12</v>
      </c>
      <c r="I105">
        <v>1126</v>
      </c>
      <c r="O105">
        <v>79850</v>
      </c>
      <c r="P105">
        <v>79850</v>
      </c>
      <c r="Q105">
        <v>360652</v>
      </c>
    </row>
    <row r="106" spans="3:19" x14ac:dyDescent="0.3">
      <c r="C106">
        <v>7</v>
      </c>
      <c r="D106" t="s">
        <v>67</v>
      </c>
      <c r="E106">
        <v>4.3</v>
      </c>
      <c r="I106">
        <v>514</v>
      </c>
      <c r="O106">
        <v>31848</v>
      </c>
      <c r="P106">
        <v>31848</v>
      </c>
      <c r="Q106">
        <v>131244</v>
      </c>
    </row>
    <row r="107" spans="3:19" x14ac:dyDescent="0.3">
      <c r="C107">
        <v>7</v>
      </c>
      <c r="D107">
        <v>30</v>
      </c>
      <c r="E107">
        <v>4.3</v>
      </c>
      <c r="I107">
        <v>514</v>
      </c>
      <c r="O107">
        <v>31848</v>
      </c>
      <c r="P107">
        <v>31848</v>
      </c>
      <c r="Q107">
        <v>131244</v>
      </c>
    </row>
    <row r="108" spans="3:19" x14ac:dyDescent="0.3">
      <c r="C108" t="s">
        <v>74</v>
      </c>
      <c r="E108">
        <v>100.85</v>
      </c>
      <c r="I108">
        <v>11298.5</v>
      </c>
      <c r="J108">
        <v>495.5</v>
      </c>
      <c r="K108">
        <v>41</v>
      </c>
      <c r="O108">
        <v>1234292</v>
      </c>
      <c r="P108">
        <v>1234292</v>
      </c>
      <c r="Q108">
        <v>5814537</v>
      </c>
      <c r="R108">
        <v>9600</v>
      </c>
      <c r="S108">
        <v>7464.8976626803487</v>
      </c>
    </row>
    <row r="109" spans="3:19" x14ac:dyDescent="0.3">
      <c r="C109">
        <v>8</v>
      </c>
      <c r="D109" t="s">
        <v>35</v>
      </c>
      <c r="E109">
        <v>23.35</v>
      </c>
      <c r="I109">
        <v>2658</v>
      </c>
      <c r="J109">
        <v>428</v>
      </c>
      <c r="K109">
        <v>16</v>
      </c>
      <c r="O109">
        <v>12500</v>
      </c>
      <c r="P109">
        <v>12500</v>
      </c>
      <c r="Q109">
        <v>1844301</v>
      </c>
      <c r="R109">
        <v>3000</v>
      </c>
      <c r="S109">
        <v>5381.5643293470157</v>
      </c>
    </row>
    <row r="110" spans="3:19" x14ac:dyDescent="0.3">
      <c r="C110">
        <v>8</v>
      </c>
      <c r="D110">
        <v>99</v>
      </c>
      <c r="E110">
        <v>6.6</v>
      </c>
      <c r="I110">
        <v>856</v>
      </c>
      <c r="J110">
        <v>45</v>
      </c>
      <c r="Q110">
        <v>262051</v>
      </c>
      <c r="R110">
        <v>3000</v>
      </c>
      <c r="S110">
        <v>5381.5643293470157</v>
      </c>
    </row>
    <row r="111" spans="3:19" x14ac:dyDescent="0.3">
      <c r="C111">
        <v>8</v>
      </c>
      <c r="D111">
        <v>100</v>
      </c>
      <c r="E111">
        <v>4</v>
      </c>
      <c r="I111">
        <v>520</v>
      </c>
      <c r="J111">
        <v>53.5</v>
      </c>
      <c r="Q111">
        <v>213380</v>
      </c>
    </row>
    <row r="112" spans="3:19" x14ac:dyDescent="0.3">
      <c r="C112">
        <v>8</v>
      </c>
      <c r="D112">
        <v>101</v>
      </c>
      <c r="E112">
        <v>12.75</v>
      </c>
      <c r="I112">
        <v>1282</v>
      </c>
      <c r="J112">
        <v>329.5</v>
      </c>
      <c r="K112">
        <v>16</v>
      </c>
      <c r="O112">
        <v>12500</v>
      </c>
      <c r="P112">
        <v>12500</v>
      </c>
      <c r="Q112">
        <v>1368870</v>
      </c>
    </row>
    <row r="113" spans="3:19" x14ac:dyDescent="0.3">
      <c r="C113">
        <v>8</v>
      </c>
      <c r="D113" t="s">
        <v>66</v>
      </c>
      <c r="E113">
        <v>74</v>
      </c>
      <c r="I113">
        <v>8122.5</v>
      </c>
      <c r="J113">
        <v>164</v>
      </c>
      <c r="K113">
        <v>12</v>
      </c>
      <c r="O113">
        <v>12876</v>
      </c>
      <c r="P113">
        <v>12876</v>
      </c>
      <c r="Q113">
        <v>2697856</v>
      </c>
      <c r="R113">
        <v>11200</v>
      </c>
      <c r="S113">
        <v>2083.3333333333335</v>
      </c>
    </row>
    <row r="114" spans="3:19" x14ac:dyDescent="0.3">
      <c r="C114">
        <v>8</v>
      </c>
      <c r="D114">
        <v>303</v>
      </c>
      <c r="E114">
        <v>27.5</v>
      </c>
      <c r="I114">
        <v>3092.5</v>
      </c>
      <c r="J114">
        <v>110.5</v>
      </c>
      <c r="K114">
        <v>12</v>
      </c>
      <c r="O114">
        <v>2506</v>
      </c>
      <c r="P114">
        <v>2506</v>
      </c>
      <c r="Q114">
        <v>1063163</v>
      </c>
      <c r="R114">
        <v>11200</v>
      </c>
      <c r="S114">
        <v>2083.3333333333335</v>
      </c>
    </row>
    <row r="115" spans="3:19" x14ac:dyDescent="0.3">
      <c r="C115">
        <v>8</v>
      </c>
      <c r="D115">
        <v>304</v>
      </c>
      <c r="E115">
        <v>17.75</v>
      </c>
      <c r="I115">
        <v>2030.5</v>
      </c>
      <c r="J115">
        <v>5</v>
      </c>
      <c r="O115">
        <v>4290</v>
      </c>
      <c r="P115">
        <v>4290</v>
      </c>
      <c r="Q115">
        <v>808360</v>
      </c>
    </row>
    <row r="116" spans="3:19" x14ac:dyDescent="0.3">
      <c r="C116">
        <v>8</v>
      </c>
      <c r="D116">
        <v>305</v>
      </c>
      <c r="E116">
        <v>4.25</v>
      </c>
      <c r="I116">
        <v>475.5</v>
      </c>
      <c r="O116">
        <v>5000</v>
      </c>
      <c r="P116">
        <v>5000</v>
      </c>
      <c r="Q116">
        <v>179273</v>
      </c>
    </row>
    <row r="117" spans="3:19" x14ac:dyDescent="0.3">
      <c r="C117">
        <v>8</v>
      </c>
      <c r="D117">
        <v>409</v>
      </c>
      <c r="E117">
        <v>1.5</v>
      </c>
      <c r="I117">
        <v>192</v>
      </c>
      <c r="Q117">
        <v>48174</v>
      </c>
    </row>
    <row r="118" spans="3:19" x14ac:dyDescent="0.3">
      <c r="C118">
        <v>8</v>
      </c>
      <c r="D118">
        <v>424</v>
      </c>
      <c r="E118">
        <v>8</v>
      </c>
      <c r="I118">
        <v>647.5</v>
      </c>
      <c r="J118">
        <v>48.5</v>
      </c>
      <c r="O118">
        <v>1080</v>
      </c>
      <c r="P118">
        <v>1080</v>
      </c>
      <c r="Q118">
        <v>240748</v>
      </c>
    </row>
    <row r="119" spans="3:19" x14ac:dyDescent="0.3">
      <c r="C119">
        <v>8</v>
      </c>
      <c r="D119">
        <v>636</v>
      </c>
      <c r="E119">
        <v>3</v>
      </c>
      <c r="I119">
        <v>301.5</v>
      </c>
      <c r="Q119">
        <v>83576</v>
      </c>
    </row>
    <row r="120" spans="3:19" x14ac:dyDescent="0.3">
      <c r="C120">
        <v>8</v>
      </c>
      <c r="D120">
        <v>642</v>
      </c>
      <c r="E120">
        <v>12</v>
      </c>
      <c r="I120">
        <v>1383</v>
      </c>
      <c r="Q120">
        <v>274562</v>
      </c>
    </row>
    <row r="121" spans="3:19" x14ac:dyDescent="0.3">
      <c r="C121">
        <v>8</v>
      </c>
      <c r="D121" t="s">
        <v>67</v>
      </c>
      <c r="E121">
        <v>4.3</v>
      </c>
      <c r="I121">
        <v>542</v>
      </c>
      <c r="Q121">
        <v>101494</v>
      </c>
    </row>
    <row r="122" spans="3:19" x14ac:dyDescent="0.3">
      <c r="C122">
        <v>8</v>
      </c>
      <c r="D122">
        <v>30</v>
      </c>
      <c r="E122">
        <v>4.3</v>
      </c>
      <c r="I122">
        <v>542</v>
      </c>
      <c r="Q122">
        <v>101494</v>
      </c>
    </row>
    <row r="123" spans="3:19" x14ac:dyDescent="0.3">
      <c r="C123" t="s">
        <v>75</v>
      </c>
      <c r="E123">
        <v>101.64999999999999</v>
      </c>
      <c r="I123">
        <v>11322.5</v>
      </c>
      <c r="J123">
        <v>592</v>
      </c>
      <c r="K123">
        <v>28</v>
      </c>
      <c r="O123">
        <v>25376</v>
      </c>
      <c r="P123">
        <v>25376</v>
      </c>
      <c r="Q123">
        <v>4643651</v>
      </c>
      <c r="R123">
        <v>14200</v>
      </c>
      <c r="S123">
        <v>7464.8976626803487</v>
      </c>
    </row>
    <row r="124" spans="3:19" x14ac:dyDescent="0.3">
      <c r="C124">
        <v>9</v>
      </c>
      <c r="D124" t="s">
        <v>35</v>
      </c>
      <c r="E124">
        <v>22.35</v>
      </c>
      <c r="I124">
        <v>2950</v>
      </c>
      <c r="J124">
        <v>541.5</v>
      </c>
      <c r="K124">
        <v>12</v>
      </c>
      <c r="Q124">
        <v>1758444</v>
      </c>
      <c r="S124">
        <v>5381.5643293470157</v>
      </c>
    </row>
    <row r="125" spans="3:19" x14ac:dyDescent="0.3">
      <c r="C125">
        <v>9</v>
      </c>
      <c r="D125">
        <v>99</v>
      </c>
      <c r="E125">
        <v>5.6</v>
      </c>
      <c r="I125">
        <v>688</v>
      </c>
      <c r="J125">
        <v>82</v>
      </c>
      <c r="Q125">
        <v>246672</v>
      </c>
      <c r="S125">
        <v>5381.5643293470157</v>
      </c>
    </row>
    <row r="126" spans="3:19" x14ac:dyDescent="0.3">
      <c r="C126">
        <v>9</v>
      </c>
      <c r="D126">
        <v>100</v>
      </c>
      <c r="E126">
        <v>5</v>
      </c>
      <c r="I126">
        <v>704</v>
      </c>
      <c r="J126">
        <v>140.5</v>
      </c>
      <c r="Q126">
        <v>308039</v>
      </c>
    </row>
    <row r="127" spans="3:19" x14ac:dyDescent="0.3">
      <c r="C127">
        <v>9</v>
      </c>
      <c r="D127">
        <v>101</v>
      </c>
      <c r="E127">
        <v>11.75</v>
      </c>
      <c r="I127">
        <v>1558</v>
      </c>
      <c r="J127">
        <v>319</v>
      </c>
      <c r="K127">
        <v>12</v>
      </c>
      <c r="Q127">
        <v>1203733</v>
      </c>
    </row>
    <row r="128" spans="3:19" x14ac:dyDescent="0.3">
      <c r="C128">
        <v>9</v>
      </c>
      <c r="D128" t="s">
        <v>66</v>
      </c>
      <c r="E128">
        <v>76.2</v>
      </c>
      <c r="I128">
        <v>9952.1</v>
      </c>
      <c r="J128">
        <v>380.7</v>
      </c>
      <c r="K128">
        <v>78.3</v>
      </c>
      <c r="O128">
        <v>750</v>
      </c>
      <c r="P128">
        <v>750</v>
      </c>
      <c r="Q128">
        <v>2782135</v>
      </c>
      <c r="R128">
        <v>8198</v>
      </c>
      <c r="S128">
        <v>2083.3333333333335</v>
      </c>
    </row>
    <row r="129" spans="3:19" x14ac:dyDescent="0.3">
      <c r="C129">
        <v>9</v>
      </c>
      <c r="D129">
        <v>303</v>
      </c>
      <c r="E129">
        <v>30</v>
      </c>
      <c r="I129">
        <v>3902.5</v>
      </c>
      <c r="J129">
        <v>125</v>
      </c>
      <c r="K129">
        <v>15.5</v>
      </c>
      <c r="O129">
        <v>750</v>
      </c>
      <c r="P129">
        <v>750</v>
      </c>
      <c r="Q129">
        <v>1102218</v>
      </c>
      <c r="R129">
        <v>8198</v>
      </c>
      <c r="S129">
        <v>2083.3333333333335</v>
      </c>
    </row>
    <row r="130" spans="3:19" x14ac:dyDescent="0.3">
      <c r="C130">
        <v>9</v>
      </c>
      <c r="D130">
        <v>304</v>
      </c>
      <c r="E130">
        <v>18.649999999999999</v>
      </c>
      <c r="I130">
        <v>2306.3000000000002</v>
      </c>
      <c r="J130">
        <v>39.5</v>
      </c>
      <c r="K130">
        <v>10.5</v>
      </c>
      <c r="Q130">
        <v>777103</v>
      </c>
    </row>
    <row r="131" spans="3:19" x14ac:dyDescent="0.3">
      <c r="C131">
        <v>9</v>
      </c>
      <c r="D131">
        <v>305</v>
      </c>
      <c r="E131">
        <v>4.25</v>
      </c>
      <c r="I131">
        <v>573</v>
      </c>
      <c r="K131">
        <v>23.5</v>
      </c>
      <c r="Q131">
        <v>200149</v>
      </c>
    </row>
    <row r="132" spans="3:19" x14ac:dyDescent="0.3">
      <c r="C132">
        <v>9</v>
      </c>
      <c r="D132">
        <v>409</v>
      </c>
      <c r="E132">
        <v>1.5</v>
      </c>
      <c r="I132">
        <v>245</v>
      </c>
      <c r="Q132">
        <v>47665</v>
      </c>
    </row>
    <row r="133" spans="3:19" x14ac:dyDescent="0.3">
      <c r="C133">
        <v>9</v>
      </c>
      <c r="D133">
        <v>424</v>
      </c>
      <c r="E133">
        <v>6.9</v>
      </c>
      <c r="I133">
        <v>956.7</v>
      </c>
      <c r="J133">
        <v>100.5</v>
      </c>
      <c r="K133">
        <v>14.4</v>
      </c>
      <c r="Q133">
        <v>253530</v>
      </c>
    </row>
    <row r="134" spans="3:19" x14ac:dyDescent="0.3">
      <c r="C134">
        <v>9</v>
      </c>
      <c r="D134">
        <v>636</v>
      </c>
      <c r="E134">
        <v>3</v>
      </c>
      <c r="I134">
        <v>400.5</v>
      </c>
      <c r="J134">
        <v>50.5</v>
      </c>
      <c r="Q134">
        <v>96844</v>
      </c>
    </row>
    <row r="135" spans="3:19" x14ac:dyDescent="0.3">
      <c r="C135">
        <v>9</v>
      </c>
      <c r="D135">
        <v>642</v>
      </c>
      <c r="E135">
        <v>11.9</v>
      </c>
      <c r="I135">
        <v>1568.1</v>
      </c>
      <c r="J135">
        <v>65.2</v>
      </c>
      <c r="K135">
        <v>14.4</v>
      </c>
      <c r="Q135">
        <v>304626</v>
      </c>
    </row>
    <row r="136" spans="3:19" x14ac:dyDescent="0.3">
      <c r="C136">
        <v>9</v>
      </c>
      <c r="D136" t="s">
        <v>67</v>
      </c>
      <c r="E136">
        <v>4.3</v>
      </c>
      <c r="I136">
        <v>664</v>
      </c>
      <c r="Q136">
        <v>97305</v>
      </c>
    </row>
    <row r="137" spans="3:19" x14ac:dyDescent="0.3">
      <c r="C137">
        <v>9</v>
      </c>
      <c r="D137">
        <v>30</v>
      </c>
      <c r="E137">
        <v>4.3</v>
      </c>
      <c r="I137">
        <v>664</v>
      </c>
      <c r="Q137">
        <v>97305</v>
      </c>
    </row>
    <row r="138" spans="3:19" x14ac:dyDescent="0.3">
      <c r="C138" t="s">
        <v>76</v>
      </c>
      <c r="E138">
        <v>102.85000000000001</v>
      </c>
      <c r="I138">
        <v>13566.1</v>
      </c>
      <c r="J138">
        <v>922.2</v>
      </c>
      <c r="K138">
        <v>90.300000000000011</v>
      </c>
      <c r="O138">
        <v>750</v>
      </c>
      <c r="P138">
        <v>750</v>
      </c>
      <c r="Q138">
        <v>4637884</v>
      </c>
      <c r="R138">
        <v>8198</v>
      </c>
      <c r="S138">
        <v>7464.8976626803487</v>
      </c>
    </row>
    <row r="139" spans="3:19" x14ac:dyDescent="0.3">
      <c r="C139">
        <v>10</v>
      </c>
      <c r="D139" t="s">
        <v>35</v>
      </c>
      <c r="E139">
        <v>22.35</v>
      </c>
      <c r="I139">
        <v>3664</v>
      </c>
      <c r="J139">
        <v>515.5</v>
      </c>
      <c r="K139">
        <v>26</v>
      </c>
      <c r="O139">
        <v>750</v>
      </c>
      <c r="P139">
        <v>750</v>
      </c>
      <c r="Q139">
        <v>1756287</v>
      </c>
      <c r="S139">
        <v>5381.5643293470157</v>
      </c>
    </row>
    <row r="140" spans="3:19" x14ac:dyDescent="0.3">
      <c r="C140">
        <v>10</v>
      </c>
      <c r="D140">
        <v>99</v>
      </c>
      <c r="E140">
        <v>5.6</v>
      </c>
      <c r="I140">
        <v>944</v>
      </c>
      <c r="J140">
        <v>72</v>
      </c>
      <c r="K140">
        <v>6</v>
      </c>
      <c r="Q140">
        <v>272560</v>
      </c>
      <c r="S140">
        <v>5381.5643293470157</v>
      </c>
    </row>
    <row r="141" spans="3:19" x14ac:dyDescent="0.3">
      <c r="C141">
        <v>10</v>
      </c>
      <c r="D141">
        <v>100</v>
      </c>
      <c r="E141">
        <v>5</v>
      </c>
      <c r="I141">
        <v>716</v>
      </c>
      <c r="J141">
        <v>125</v>
      </c>
      <c r="Q141">
        <v>297852</v>
      </c>
    </row>
    <row r="142" spans="3:19" x14ac:dyDescent="0.3">
      <c r="C142">
        <v>10</v>
      </c>
      <c r="D142">
        <v>101</v>
      </c>
      <c r="E142">
        <v>11.75</v>
      </c>
      <c r="I142">
        <v>2004</v>
      </c>
      <c r="J142">
        <v>318.5</v>
      </c>
      <c r="K142">
        <v>20</v>
      </c>
      <c r="O142">
        <v>750</v>
      </c>
      <c r="P142">
        <v>750</v>
      </c>
      <c r="Q142">
        <v>1185875</v>
      </c>
    </row>
    <row r="143" spans="3:19" x14ac:dyDescent="0.3">
      <c r="C143">
        <v>10</v>
      </c>
      <c r="D143" t="s">
        <v>66</v>
      </c>
      <c r="E143">
        <v>78.2</v>
      </c>
      <c r="I143">
        <v>11913.300000000001</v>
      </c>
      <c r="J143">
        <v>347.75</v>
      </c>
      <c r="K143">
        <v>61.5</v>
      </c>
      <c r="O143">
        <v>27566</v>
      </c>
      <c r="P143">
        <v>27566</v>
      </c>
      <c r="Q143">
        <v>2856269</v>
      </c>
      <c r="S143">
        <v>2083.3333333333335</v>
      </c>
    </row>
    <row r="144" spans="3:19" x14ac:dyDescent="0.3">
      <c r="C144">
        <v>10</v>
      </c>
      <c r="D144">
        <v>303</v>
      </c>
      <c r="E144">
        <v>31</v>
      </c>
      <c r="I144">
        <v>4579.5</v>
      </c>
      <c r="J144">
        <v>161</v>
      </c>
      <c r="K144">
        <v>20</v>
      </c>
      <c r="O144">
        <v>14158</v>
      </c>
      <c r="P144">
        <v>14158</v>
      </c>
      <c r="Q144">
        <v>1146509</v>
      </c>
      <c r="S144">
        <v>2083.3333333333335</v>
      </c>
    </row>
    <row r="145" spans="3:19" x14ac:dyDescent="0.3">
      <c r="C145">
        <v>10</v>
      </c>
      <c r="D145">
        <v>304</v>
      </c>
      <c r="E145">
        <v>17.649999999999999</v>
      </c>
      <c r="I145">
        <v>2715.1</v>
      </c>
      <c r="J145">
        <v>54</v>
      </c>
      <c r="K145">
        <v>10</v>
      </c>
      <c r="O145">
        <v>6704</v>
      </c>
      <c r="P145">
        <v>6704</v>
      </c>
      <c r="Q145">
        <v>805448</v>
      </c>
    </row>
    <row r="146" spans="3:19" x14ac:dyDescent="0.3">
      <c r="C146">
        <v>10</v>
      </c>
      <c r="D146">
        <v>305</v>
      </c>
      <c r="E146">
        <v>4.25</v>
      </c>
      <c r="I146">
        <v>655.5</v>
      </c>
      <c r="J146">
        <v>10.5</v>
      </c>
      <c r="K146">
        <v>14.5</v>
      </c>
      <c r="Q146">
        <v>200375</v>
      </c>
    </row>
    <row r="147" spans="3:19" x14ac:dyDescent="0.3">
      <c r="C147">
        <v>10</v>
      </c>
      <c r="D147">
        <v>409</v>
      </c>
      <c r="E147">
        <v>1.5</v>
      </c>
      <c r="I147">
        <v>276</v>
      </c>
      <c r="Q147">
        <v>47665</v>
      </c>
    </row>
    <row r="148" spans="3:19" x14ac:dyDescent="0.3">
      <c r="C148">
        <v>10</v>
      </c>
      <c r="D148">
        <v>424</v>
      </c>
      <c r="E148">
        <v>8.9</v>
      </c>
      <c r="I148">
        <v>1422</v>
      </c>
      <c r="J148">
        <v>27</v>
      </c>
      <c r="K148">
        <v>12</v>
      </c>
      <c r="Q148">
        <v>269537</v>
      </c>
    </row>
    <row r="149" spans="3:19" x14ac:dyDescent="0.3">
      <c r="C149">
        <v>10</v>
      </c>
      <c r="D149">
        <v>636</v>
      </c>
      <c r="E149">
        <v>3</v>
      </c>
      <c r="I149">
        <v>520.5</v>
      </c>
      <c r="J149">
        <v>40</v>
      </c>
      <c r="Q149">
        <v>97247</v>
      </c>
    </row>
    <row r="150" spans="3:19" x14ac:dyDescent="0.3">
      <c r="C150">
        <v>10</v>
      </c>
      <c r="D150">
        <v>642</v>
      </c>
      <c r="E150">
        <v>11.9</v>
      </c>
      <c r="I150">
        <v>1744.7</v>
      </c>
      <c r="J150">
        <v>55.25</v>
      </c>
      <c r="K150">
        <v>5</v>
      </c>
      <c r="O150">
        <v>6704</v>
      </c>
      <c r="P150">
        <v>6704</v>
      </c>
      <c r="Q150">
        <v>289488</v>
      </c>
    </row>
    <row r="151" spans="3:19" x14ac:dyDescent="0.3">
      <c r="C151">
        <v>10</v>
      </c>
      <c r="D151" t="s">
        <v>67</v>
      </c>
      <c r="E151">
        <v>4.3</v>
      </c>
      <c r="I151">
        <v>716</v>
      </c>
      <c r="Q151">
        <v>94600</v>
      </c>
    </row>
    <row r="152" spans="3:19" x14ac:dyDescent="0.3">
      <c r="C152">
        <v>10</v>
      </c>
      <c r="D152">
        <v>30</v>
      </c>
      <c r="E152">
        <v>4.3</v>
      </c>
      <c r="I152">
        <v>716</v>
      </c>
      <c r="Q152">
        <v>94600</v>
      </c>
    </row>
    <row r="153" spans="3:19" x14ac:dyDescent="0.3">
      <c r="C153" t="s">
        <v>77</v>
      </c>
      <c r="E153">
        <v>104.85000000000001</v>
      </c>
      <c r="I153">
        <v>16293.300000000001</v>
      </c>
      <c r="J153">
        <v>863.25</v>
      </c>
      <c r="K153">
        <v>87.5</v>
      </c>
      <c r="O153">
        <v>28316</v>
      </c>
      <c r="P153">
        <v>28316</v>
      </c>
      <c r="Q153">
        <v>4707156</v>
      </c>
      <c r="S153">
        <v>7464.8976626803487</v>
      </c>
    </row>
    <row r="154" spans="3:19" x14ac:dyDescent="0.3">
      <c r="C154">
        <v>11</v>
      </c>
      <c r="D154" t="s">
        <v>35</v>
      </c>
      <c r="E154">
        <v>21.35</v>
      </c>
      <c r="I154">
        <v>3452</v>
      </c>
      <c r="J154">
        <v>544.5</v>
      </c>
      <c r="K154">
        <v>20</v>
      </c>
      <c r="N154">
        <v>449000</v>
      </c>
      <c r="O154">
        <v>292494</v>
      </c>
      <c r="P154">
        <v>741494</v>
      </c>
      <c r="Q154">
        <v>2442745</v>
      </c>
      <c r="S154">
        <v>5381.5643293470157</v>
      </c>
    </row>
    <row r="155" spans="3:19" x14ac:dyDescent="0.3">
      <c r="C155">
        <v>11</v>
      </c>
      <c r="D155">
        <v>99</v>
      </c>
      <c r="E155">
        <v>4.5999999999999996</v>
      </c>
      <c r="I155">
        <v>796</v>
      </c>
      <c r="J155">
        <v>73.5</v>
      </c>
      <c r="K155">
        <v>4</v>
      </c>
      <c r="O155">
        <v>40668</v>
      </c>
      <c r="P155">
        <v>40668</v>
      </c>
      <c r="Q155">
        <v>267507</v>
      </c>
      <c r="S155">
        <v>5381.5643293470157</v>
      </c>
    </row>
    <row r="156" spans="3:19" x14ac:dyDescent="0.3">
      <c r="C156">
        <v>11</v>
      </c>
      <c r="D156">
        <v>100</v>
      </c>
      <c r="E156">
        <v>5</v>
      </c>
      <c r="I156">
        <v>720</v>
      </c>
      <c r="J156">
        <v>133</v>
      </c>
      <c r="O156">
        <v>48528</v>
      </c>
      <c r="P156">
        <v>48528</v>
      </c>
      <c r="Q156">
        <v>360445</v>
      </c>
    </row>
    <row r="157" spans="3:19" x14ac:dyDescent="0.3">
      <c r="C157">
        <v>11</v>
      </c>
      <c r="D157">
        <v>101</v>
      </c>
      <c r="E157">
        <v>11.75</v>
      </c>
      <c r="I157">
        <v>1936</v>
      </c>
      <c r="J157">
        <v>338</v>
      </c>
      <c r="K157">
        <v>16</v>
      </c>
      <c r="N157">
        <v>449000</v>
      </c>
      <c r="O157">
        <v>203298</v>
      </c>
      <c r="P157">
        <v>652298</v>
      </c>
      <c r="Q157">
        <v>1814793</v>
      </c>
    </row>
    <row r="158" spans="3:19" x14ac:dyDescent="0.3">
      <c r="C158">
        <v>11</v>
      </c>
      <c r="D158" t="s">
        <v>66</v>
      </c>
      <c r="E158">
        <v>77.2</v>
      </c>
      <c r="I158">
        <v>11452.800000000001</v>
      </c>
      <c r="J158">
        <v>587.29999999999995</v>
      </c>
      <c r="K158">
        <v>153.69</v>
      </c>
      <c r="O158">
        <v>745378</v>
      </c>
      <c r="P158">
        <v>745378</v>
      </c>
      <c r="Q158">
        <v>3695765</v>
      </c>
      <c r="S158">
        <v>2083.3333333333335</v>
      </c>
    </row>
    <row r="159" spans="3:19" x14ac:dyDescent="0.3">
      <c r="C159">
        <v>11</v>
      </c>
      <c r="D159">
        <v>303</v>
      </c>
      <c r="E159">
        <v>30</v>
      </c>
      <c r="I159">
        <v>4080</v>
      </c>
      <c r="J159">
        <v>254.5</v>
      </c>
      <c r="K159">
        <v>45.89</v>
      </c>
      <c r="O159">
        <v>276091</v>
      </c>
      <c r="P159">
        <v>276091</v>
      </c>
      <c r="Q159">
        <v>1431837</v>
      </c>
      <c r="S159">
        <v>2083.3333333333335</v>
      </c>
    </row>
    <row r="160" spans="3:19" x14ac:dyDescent="0.3">
      <c r="C160">
        <v>11</v>
      </c>
      <c r="D160">
        <v>304</v>
      </c>
      <c r="E160">
        <v>17.649999999999999</v>
      </c>
      <c r="I160">
        <v>2784.4</v>
      </c>
      <c r="J160">
        <v>90</v>
      </c>
      <c r="K160">
        <v>16</v>
      </c>
      <c r="O160">
        <v>245652</v>
      </c>
      <c r="P160">
        <v>245652</v>
      </c>
      <c r="Q160">
        <v>1090067</v>
      </c>
    </row>
    <row r="161" spans="3:19" x14ac:dyDescent="0.3">
      <c r="C161">
        <v>11</v>
      </c>
      <c r="D161">
        <v>305</v>
      </c>
      <c r="E161">
        <v>4.25</v>
      </c>
      <c r="I161">
        <v>643.5</v>
      </c>
      <c r="J161">
        <v>40</v>
      </c>
      <c r="K161">
        <v>38.5</v>
      </c>
      <c r="O161">
        <v>51946</v>
      </c>
      <c r="P161">
        <v>51946</v>
      </c>
      <c r="Q161">
        <v>265349</v>
      </c>
    </row>
    <row r="162" spans="3:19" x14ac:dyDescent="0.3">
      <c r="C162">
        <v>11</v>
      </c>
      <c r="D162">
        <v>409</v>
      </c>
      <c r="E162">
        <v>1.5</v>
      </c>
      <c r="I162">
        <v>232</v>
      </c>
      <c r="K162">
        <v>36.5</v>
      </c>
      <c r="O162">
        <v>14037</v>
      </c>
      <c r="P162">
        <v>14037</v>
      </c>
      <c r="Q162">
        <v>69220</v>
      </c>
    </row>
    <row r="163" spans="3:19" x14ac:dyDescent="0.3">
      <c r="C163">
        <v>11</v>
      </c>
      <c r="D163">
        <v>424</v>
      </c>
      <c r="E163">
        <v>8.9</v>
      </c>
      <c r="I163">
        <v>1490.7</v>
      </c>
      <c r="J163">
        <v>66.3</v>
      </c>
      <c r="K163">
        <v>16.8</v>
      </c>
      <c r="O163">
        <v>56032</v>
      </c>
      <c r="P163">
        <v>56032</v>
      </c>
      <c r="Q163">
        <v>348027</v>
      </c>
    </row>
    <row r="164" spans="3:19" x14ac:dyDescent="0.3">
      <c r="C164">
        <v>11</v>
      </c>
      <c r="D164">
        <v>636</v>
      </c>
      <c r="E164">
        <v>3</v>
      </c>
      <c r="I164">
        <v>504</v>
      </c>
      <c r="J164">
        <v>45.75</v>
      </c>
      <c r="O164">
        <v>24931</v>
      </c>
      <c r="P164">
        <v>24931</v>
      </c>
      <c r="Q164">
        <v>123376</v>
      </c>
    </row>
    <row r="165" spans="3:19" x14ac:dyDescent="0.3">
      <c r="C165">
        <v>11</v>
      </c>
      <c r="D165">
        <v>642</v>
      </c>
      <c r="E165">
        <v>11.9</v>
      </c>
      <c r="I165">
        <v>1718.2</v>
      </c>
      <c r="J165">
        <v>90.75</v>
      </c>
      <c r="O165">
        <v>76689</v>
      </c>
      <c r="P165">
        <v>76689</v>
      </c>
      <c r="Q165">
        <v>367889</v>
      </c>
    </row>
    <row r="166" spans="3:19" x14ac:dyDescent="0.3">
      <c r="C166">
        <v>11</v>
      </c>
      <c r="D166" t="s">
        <v>67</v>
      </c>
      <c r="E166">
        <v>4.3</v>
      </c>
      <c r="I166">
        <v>628</v>
      </c>
      <c r="O166">
        <v>37501</v>
      </c>
      <c r="P166">
        <v>37501</v>
      </c>
      <c r="Q166">
        <v>132247</v>
      </c>
    </row>
    <row r="167" spans="3:19" x14ac:dyDescent="0.3">
      <c r="C167">
        <v>11</v>
      </c>
      <c r="D167">
        <v>30</v>
      </c>
      <c r="E167">
        <v>4.3</v>
      </c>
      <c r="I167">
        <v>628</v>
      </c>
      <c r="O167">
        <v>37501</v>
      </c>
      <c r="P167">
        <v>37501</v>
      </c>
      <c r="Q167">
        <v>132247</v>
      </c>
    </row>
    <row r="168" spans="3:19" x14ac:dyDescent="0.3">
      <c r="C168" t="s">
        <v>78</v>
      </c>
      <c r="E168">
        <v>102.85000000000001</v>
      </c>
      <c r="I168">
        <v>15532.800000000001</v>
      </c>
      <c r="J168">
        <v>1131.8</v>
      </c>
      <c r="K168">
        <v>173.69</v>
      </c>
      <c r="N168">
        <v>449000</v>
      </c>
      <c r="O168">
        <v>1075373</v>
      </c>
      <c r="P168">
        <v>1524373</v>
      </c>
      <c r="Q168">
        <v>6270757</v>
      </c>
      <c r="S168">
        <v>7464.8976626803487</v>
      </c>
    </row>
    <row r="169" spans="3:19" x14ac:dyDescent="0.3">
      <c r="C169">
        <v>12</v>
      </c>
      <c r="D169" t="s">
        <v>35</v>
      </c>
      <c r="E169">
        <v>21.35</v>
      </c>
      <c r="I169">
        <v>3326</v>
      </c>
      <c r="J169">
        <v>606</v>
      </c>
      <c r="K169">
        <v>30.5</v>
      </c>
      <c r="O169">
        <v>490505</v>
      </c>
      <c r="P169">
        <v>490505</v>
      </c>
      <c r="Q169">
        <v>2331927</v>
      </c>
      <c r="R169">
        <v>3900</v>
      </c>
      <c r="S169">
        <v>5381.5643293470157</v>
      </c>
    </row>
    <row r="170" spans="3:19" x14ac:dyDescent="0.3">
      <c r="C170">
        <v>12</v>
      </c>
      <c r="D170">
        <v>99</v>
      </c>
      <c r="E170">
        <v>4.5999999999999996</v>
      </c>
      <c r="I170">
        <v>736</v>
      </c>
      <c r="J170">
        <v>74.5</v>
      </c>
      <c r="K170">
        <v>10.5</v>
      </c>
      <c r="Q170">
        <v>224065</v>
      </c>
      <c r="R170">
        <v>3900</v>
      </c>
      <c r="S170">
        <v>5381.5643293470157</v>
      </c>
    </row>
    <row r="171" spans="3:19" x14ac:dyDescent="0.3">
      <c r="C171">
        <v>12</v>
      </c>
      <c r="D171">
        <v>100</v>
      </c>
      <c r="E171">
        <v>5</v>
      </c>
      <c r="I171">
        <v>736</v>
      </c>
      <c r="J171">
        <v>146</v>
      </c>
      <c r="Q171">
        <v>326754</v>
      </c>
    </row>
    <row r="172" spans="3:19" x14ac:dyDescent="0.3">
      <c r="C172">
        <v>12</v>
      </c>
      <c r="D172">
        <v>101</v>
      </c>
      <c r="E172">
        <v>11.75</v>
      </c>
      <c r="I172">
        <v>1854</v>
      </c>
      <c r="J172">
        <v>385.5</v>
      </c>
      <c r="K172">
        <v>20</v>
      </c>
      <c r="O172">
        <v>490505</v>
      </c>
      <c r="P172">
        <v>490505</v>
      </c>
      <c r="Q172">
        <v>1781108</v>
      </c>
    </row>
    <row r="173" spans="3:19" x14ac:dyDescent="0.3">
      <c r="C173">
        <v>12</v>
      </c>
      <c r="D173" t="s">
        <v>66</v>
      </c>
      <c r="E173">
        <v>74.2</v>
      </c>
      <c r="I173">
        <v>10342.9</v>
      </c>
      <c r="J173">
        <v>946.65</v>
      </c>
      <c r="K173">
        <v>109.94999999999999</v>
      </c>
      <c r="O173">
        <v>18158</v>
      </c>
      <c r="P173">
        <v>18158</v>
      </c>
      <c r="Q173">
        <v>3122727</v>
      </c>
      <c r="R173">
        <v>21756</v>
      </c>
      <c r="S173">
        <v>2083.3333333333335</v>
      </c>
    </row>
    <row r="174" spans="3:19" x14ac:dyDescent="0.3">
      <c r="C174">
        <v>12</v>
      </c>
      <c r="D174">
        <v>303</v>
      </c>
      <c r="E174">
        <v>27</v>
      </c>
      <c r="I174">
        <v>3489.8</v>
      </c>
      <c r="J174">
        <v>324.75</v>
      </c>
      <c r="K174">
        <v>24.95</v>
      </c>
      <c r="O174">
        <v>4721</v>
      </c>
      <c r="P174">
        <v>4721</v>
      </c>
      <c r="Q174">
        <v>1159448</v>
      </c>
      <c r="R174">
        <v>21756</v>
      </c>
      <c r="S174">
        <v>2083.3333333333335</v>
      </c>
    </row>
    <row r="175" spans="3:19" x14ac:dyDescent="0.3">
      <c r="C175">
        <v>12</v>
      </c>
      <c r="D175">
        <v>304</v>
      </c>
      <c r="E175">
        <v>17.649999999999999</v>
      </c>
      <c r="I175">
        <v>2619.4</v>
      </c>
      <c r="J175">
        <v>153.5</v>
      </c>
      <c r="K175">
        <v>31.6</v>
      </c>
      <c r="O175">
        <v>2587</v>
      </c>
      <c r="P175">
        <v>2587</v>
      </c>
      <c r="Q175">
        <v>896197</v>
      </c>
    </row>
    <row r="176" spans="3:19" x14ac:dyDescent="0.3">
      <c r="C176">
        <v>12</v>
      </c>
      <c r="D176">
        <v>305</v>
      </c>
      <c r="E176">
        <v>4.25</v>
      </c>
      <c r="I176">
        <v>621</v>
      </c>
      <c r="J176">
        <v>83.5</v>
      </c>
      <c r="K176">
        <v>18.5</v>
      </c>
      <c r="Q176">
        <v>242386</v>
      </c>
    </row>
    <row r="177" spans="3:19" x14ac:dyDescent="0.3">
      <c r="C177">
        <v>12</v>
      </c>
      <c r="D177">
        <v>409</v>
      </c>
      <c r="E177">
        <v>1.5</v>
      </c>
      <c r="I177">
        <v>215</v>
      </c>
      <c r="K177">
        <v>16.5</v>
      </c>
      <c r="Q177">
        <v>51258</v>
      </c>
    </row>
    <row r="178" spans="3:19" x14ac:dyDescent="0.3">
      <c r="C178">
        <v>12</v>
      </c>
      <c r="D178">
        <v>424</v>
      </c>
      <c r="E178">
        <v>8.9</v>
      </c>
      <c r="I178">
        <v>1343.3</v>
      </c>
      <c r="J178">
        <v>134.5</v>
      </c>
      <c r="K178">
        <v>4.8</v>
      </c>
      <c r="O178">
        <v>2974</v>
      </c>
      <c r="P178">
        <v>2974</v>
      </c>
      <c r="Q178">
        <v>325839</v>
      </c>
    </row>
    <row r="179" spans="3:19" x14ac:dyDescent="0.3">
      <c r="C179">
        <v>12</v>
      </c>
      <c r="D179">
        <v>636</v>
      </c>
      <c r="E179">
        <v>3</v>
      </c>
      <c r="I179">
        <v>464.25</v>
      </c>
      <c r="J179">
        <v>53.25</v>
      </c>
      <c r="O179">
        <v>3938</v>
      </c>
      <c r="P179">
        <v>3938</v>
      </c>
      <c r="Q179">
        <v>108669</v>
      </c>
    </row>
    <row r="180" spans="3:19" x14ac:dyDescent="0.3">
      <c r="C180">
        <v>12</v>
      </c>
      <c r="D180">
        <v>642</v>
      </c>
      <c r="E180">
        <v>11.9</v>
      </c>
      <c r="I180">
        <v>1590.15</v>
      </c>
      <c r="J180">
        <v>197.15</v>
      </c>
      <c r="K180">
        <v>13.6</v>
      </c>
      <c r="O180">
        <v>3938</v>
      </c>
      <c r="P180">
        <v>3938</v>
      </c>
      <c r="Q180">
        <v>338930</v>
      </c>
    </row>
    <row r="181" spans="3:19" x14ac:dyDescent="0.3">
      <c r="C181">
        <v>12</v>
      </c>
      <c r="D181" t="s">
        <v>67</v>
      </c>
      <c r="E181">
        <v>4.3</v>
      </c>
      <c r="I181">
        <v>540</v>
      </c>
      <c r="Q181">
        <v>94265</v>
      </c>
    </row>
    <row r="182" spans="3:19" x14ac:dyDescent="0.3">
      <c r="C182">
        <v>12</v>
      </c>
      <c r="D182">
        <v>30</v>
      </c>
      <c r="E182">
        <v>4.3</v>
      </c>
      <c r="I182">
        <v>540</v>
      </c>
      <c r="Q182">
        <v>94265</v>
      </c>
    </row>
    <row r="183" spans="3:19" x14ac:dyDescent="0.3">
      <c r="C183" t="s">
        <v>79</v>
      </c>
      <c r="E183">
        <v>99.850000000000009</v>
      </c>
      <c r="I183">
        <v>14208.9</v>
      </c>
      <c r="J183">
        <v>1552.65</v>
      </c>
      <c r="K183">
        <v>140.45000000000002</v>
      </c>
      <c r="O183">
        <v>508663</v>
      </c>
      <c r="P183">
        <v>508663</v>
      </c>
      <c r="Q183">
        <v>5548919</v>
      </c>
      <c r="R183">
        <v>25656</v>
      </c>
      <c r="S183">
        <v>7464.8976626803487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2019-01-29T14:09:36Z</dcterms:modified>
</cp:coreProperties>
</file>